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E:\Repository\Tests\kevin\tryout_backend\database\"/>
    </mc:Choice>
  </mc:AlternateContent>
  <xr:revisionPtr revIDLastSave="0" documentId="13_ncr:1_{7253714D-DF72-4F20-9CE1-EB6652CD475C}" xr6:coauthVersionLast="47" xr6:coauthVersionMax="47" xr10:uidLastSave="{00000000-0000-0000-0000-000000000000}"/>
  <bookViews>
    <workbookView xWindow="1335" yWindow="585" windowWidth="46920" windowHeight="19350" activeTab="2" xr2:uid="{F9A72EAD-63DB-4D01-9502-882F62F59E0D}"/>
  </bookViews>
  <sheets>
    <sheet name="clients" sheetId="1" r:id="rId1"/>
    <sheet name="transactions" sheetId="2" r:id="rId2"/>
    <sheet name="transaction download" sheetId="5" r:id="rId3"/>
    <sheet name="clients_special_commissions" sheetId="4" r:id="rId4"/>
    <sheet name="fx rates" sheetId="3" r:id="rId5"/>
  </sheets>
  <definedNames>
    <definedName name="_xlnm._FilterDatabase" localSheetId="1" hidden="1">transactions!$E$2:$U$502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W502" i="2" l="1"/>
  <c r="U440" i="2"/>
  <c r="V440" i="2" s="1"/>
  <c r="V441" i="2" s="1"/>
  <c r="V442" i="2" s="1"/>
  <c r="V443" i="2" s="1"/>
  <c r="V444" i="2" s="1"/>
  <c r="V445" i="2" s="1"/>
  <c r="V446" i="2" s="1"/>
  <c r="V447" i="2" s="1"/>
  <c r="V448" i="2" s="1"/>
  <c r="V449" i="2" s="1"/>
  <c r="V450" i="2" s="1"/>
  <c r="V451" i="2" s="1"/>
  <c r="V452" i="2" s="1"/>
  <c r="V453" i="2" s="1"/>
  <c r="V454" i="2" s="1"/>
  <c r="V455" i="2" s="1"/>
  <c r="V456" i="2" s="1"/>
  <c r="V457" i="2" s="1"/>
  <c r="V458" i="2" s="1"/>
  <c r="V459" i="2" s="1"/>
  <c r="V460" i="2" s="1"/>
  <c r="V461" i="2" s="1"/>
  <c r="V462" i="2" s="1"/>
  <c r="V463" i="2" s="1"/>
  <c r="V464" i="2" s="1"/>
  <c r="V465" i="2" s="1"/>
  <c r="V466" i="2" s="1"/>
  <c r="V467" i="2" s="1"/>
  <c r="V468" i="2" s="1"/>
  <c r="V469" i="2" s="1"/>
  <c r="V470" i="2" s="1"/>
  <c r="V471" i="2" s="1"/>
  <c r="V472" i="2" s="1"/>
  <c r="V473" i="2" s="1"/>
  <c r="V474" i="2" s="1"/>
  <c r="V475" i="2" s="1"/>
  <c r="V476" i="2" s="1"/>
  <c r="V477" i="2" s="1"/>
  <c r="V478" i="2" s="1"/>
  <c r="V479" i="2" s="1"/>
  <c r="V480" i="2" s="1"/>
  <c r="V481" i="2" s="1"/>
  <c r="V482" i="2" s="1"/>
  <c r="V483" i="2" s="1"/>
  <c r="V484" i="2" s="1"/>
  <c r="V485" i="2" s="1"/>
  <c r="V486" i="2" s="1"/>
  <c r="V487" i="2" s="1"/>
  <c r="V488" i="2" s="1"/>
  <c r="V489" i="2" s="1"/>
  <c r="V490" i="2" s="1"/>
  <c r="V491" i="2" s="1"/>
  <c r="V492" i="2" s="1"/>
  <c r="V493" i="2" s="1"/>
  <c r="V494" i="2" s="1"/>
  <c r="V495" i="2" s="1"/>
  <c r="V496" i="2" s="1"/>
  <c r="V497" i="2" s="1"/>
  <c r="V498" i="2" s="1"/>
  <c r="V499" i="2" s="1"/>
  <c r="V500" i="2" s="1"/>
  <c r="V501" i="2" s="1"/>
  <c r="V502" i="2" s="1"/>
  <c r="U441" i="2"/>
  <c r="U442" i="2"/>
  <c r="U443" i="2"/>
  <c r="U444" i="2"/>
  <c r="U445" i="2"/>
  <c r="U446" i="2"/>
  <c r="U447" i="2"/>
  <c r="U448" i="2"/>
  <c r="U449" i="2"/>
  <c r="U450" i="2"/>
  <c r="U451" i="2"/>
  <c r="U452" i="2"/>
  <c r="U453" i="2"/>
  <c r="U454" i="2"/>
  <c r="U455" i="2"/>
  <c r="U456" i="2"/>
  <c r="U457" i="2"/>
  <c r="U458" i="2"/>
  <c r="U459" i="2"/>
  <c r="U460" i="2"/>
  <c r="U461" i="2"/>
  <c r="U462" i="2"/>
  <c r="U463" i="2"/>
  <c r="U464" i="2"/>
  <c r="U465" i="2"/>
  <c r="U466" i="2"/>
  <c r="U467" i="2"/>
  <c r="U468" i="2"/>
  <c r="U469" i="2"/>
  <c r="U470" i="2"/>
  <c r="U471" i="2"/>
  <c r="U472" i="2"/>
  <c r="U473" i="2"/>
  <c r="U474" i="2"/>
  <c r="U475" i="2"/>
  <c r="U476" i="2"/>
  <c r="U477" i="2"/>
  <c r="U478" i="2"/>
  <c r="U479" i="2"/>
  <c r="U480" i="2"/>
  <c r="U481" i="2"/>
  <c r="U482" i="2"/>
  <c r="U483" i="2"/>
  <c r="U484" i="2"/>
  <c r="U485" i="2"/>
  <c r="U486" i="2"/>
  <c r="U487" i="2"/>
  <c r="U488" i="2"/>
  <c r="U489" i="2"/>
  <c r="U490" i="2"/>
  <c r="U491" i="2"/>
  <c r="U492" i="2"/>
  <c r="U493" i="2"/>
  <c r="U494" i="2"/>
  <c r="U495" i="2"/>
  <c r="U496" i="2"/>
  <c r="U497" i="2"/>
  <c r="U498" i="2"/>
  <c r="U499" i="2"/>
  <c r="U500" i="2"/>
  <c r="U501" i="2"/>
  <c r="U502" i="2"/>
  <c r="U439" i="2"/>
  <c r="U438" i="2"/>
  <c r="V438" i="2" s="1"/>
  <c r="V439" i="2" s="1"/>
  <c r="P4" i="2"/>
  <c r="Q4" i="2" s="1"/>
  <c r="P5" i="2"/>
  <c r="Q5" i="2" s="1"/>
  <c r="P6" i="2"/>
  <c r="Q6" i="2" s="1"/>
  <c r="P7" i="2"/>
  <c r="Q7" i="2" s="1"/>
  <c r="P8" i="2"/>
  <c r="Q8" i="2" s="1"/>
  <c r="P9" i="2"/>
  <c r="Q9" i="2" s="1"/>
  <c r="P10" i="2"/>
  <c r="Q10" i="2" s="1"/>
  <c r="P11" i="2"/>
  <c r="Q11" i="2" s="1"/>
  <c r="P12" i="2"/>
  <c r="Q12" i="2" s="1"/>
  <c r="P13" i="2"/>
  <c r="Q13" i="2" s="1"/>
  <c r="P14" i="2"/>
  <c r="Q14" i="2" s="1"/>
  <c r="P15" i="2"/>
  <c r="Q15" i="2" s="1"/>
  <c r="P16" i="2"/>
  <c r="Q16" i="2" s="1"/>
  <c r="P17" i="2"/>
  <c r="Q17" i="2" s="1"/>
  <c r="P18" i="2"/>
  <c r="Q18" i="2" s="1"/>
  <c r="P19" i="2"/>
  <c r="Q19" i="2" s="1"/>
  <c r="P20" i="2"/>
  <c r="Q20" i="2" s="1"/>
  <c r="P21" i="2"/>
  <c r="Q21" i="2" s="1"/>
  <c r="P22" i="2"/>
  <c r="Q22" i="2" s="1"/>
  <c r="P23" i="2"/>
  <c r="Q23" i="2" s="1"/>
  <c r="P24" i="2"/>
  <c r="Q24" i="2" s="1"/>
  <c r="P25" i="2"/>
  <c r="Q25" i="2" s="1"/>
  <c r="P26" i="2"/>
  <c r="Q26" i="2" s="1"/>
  <c r="P27" i="2"/>
  <c r="Q27" i="2" s="1"/>
  <c r="P28" i="2"/>
  <c r="Q28" i="2" s="1"/>
  <c r="P29" i="2"/>
  <c r="Q29" i="2" s="1"/>
  <c r="P30" i="2"/>
  <c r="Q30" i="2" s="1"/>
  <c r="P31" i="2"/>
  <c r="Q31" i="2" s="1"/>
  <c r="P32" i="2"/>
  <c r="Q32" i="2" s="1"/>
  <c r="P33" i="2"/>
  <c r="Q33" i="2" s="1"/>
  <c r="P34" i="2"/>
  <c r="Q34" i="2" s="1"/>
  <c r="P35" i="2"/>
  <c r="Q35" i="2" s="1"/>
  <c r="P36" i="2"/>
  <c r="Q36" i="2" s="1"/>
  <c r="P37" i="2"/>
  <c r="Q37" i="2" s="1"/>
  <c r="P38" i="2"/>
  <c r="Q38" i="2" s="1"/>
  <c r="P39" i="2"/>
  <c r="Q39" i="2" s="1"/>
  <c r="P40" i="2"/>
  <c r="Q40" i="2" s="1"/>
  <c r="P41" i="2"/>
  <c r="Q41" i="2" s="1"/>
  <c r="P42" i="2"/>
  <c r="Q42" i="2" s="1"/>
  <c r="P43" i="2"/>
  <c r="Q43" i="2" s="1"/>
  <c r="P44" i="2"/>
  <c r="Q44" i="2" s="1"/>
  <c r="P45" i="2"/>
  <c r="Q45" i="2" s="1"/>
  <c r="P46" i="2"/>
  <c r="Q46" i="2" s="1"/>
  <c r="P47" i="2"/>
  <c r="Q47" i="2" s="1"/>
  <c r="P48" i="2"/>
  <c r="Q48" i="2" s="1"/>
  <c r="P49" i="2"/>
  <c r="Q49" i="2" s="1"/>
  <c r="P50" i="2"/>
  <c r="Q50" i="2" s="1"/>
  <c r="P51" i="2"/>
  <c r="Q51" i="2" s="1"/>
  <c r="P52" i="2"/>
  <c r="Q52" i="2" s="1"/>
  <c r="P53" i="2"/>
  <c r="Q53" i="2" s="1"/>
  <c r="P54" i="2"/>
  <c r="Q54" i="2" s="1"/>
  <c r="P55" i="2"/>
  <c r="Q55" i="2" s="1"/>
  <c r="P56" i="2"/>
  <c r="Q56" i="2" s="1"/>
  <c r="P57" i="2"/>
  <c r="Q57" i="2" s="1"/>
  <c r="P58" i="2"/>
  <c r="Q58" i="2" s="1"/>
  <c r="P59" i="2"/>
  <c r="Q59" i="2" s="1"/>
  <c r="P60" i="2"/>
  <c r="Q60" i="2" s="1"/>
  <c r="P61" i="2"/>
  <c r="Q61" i="2" s="1"/>
  <c r="P62" i="2"/>
  <c r="Q62" i="2" s="1"/>
  <c r="P63" i="2"/>
  <c r="Q63" i="2" s="1"/>
  <c r="P64" i="2"/>
  <c r="Q64" i="2" s="1"/>
  <c r="P65" i="2"/>
  <c r="Q65" i="2" s="1"/>
  <c r="P66" i="2"/>
  <c r="Q66" i="2" s="1"/>
  <c r="P67" i="2"/>
  <c r="Q67" i="2" s="1"/>
  <c r="P68" i="2"/>
  <c r="Q68" i="2" s="1"/>
  <c r="P69" i="2"/>
  <c r="Q69" i="2" s="1"/>
  <c r="P70" i="2"/>
  <c r="Q70" i="2" s="1"/>
  <c r="P71" i="2"/>
  <c r="Q71" i="2" s="1"/>
  <c r="P72" i="2"/>
  <c r="Q72" i="2" s="1"/>
  <c r="P73" i="2"/>
  <c r="Q73" i="2" s="1"/>
  <c r="P74" i="2"/>
  <c r="Q74" i="2" s="1"/>
  <c r="P75" i="2"/>
  <c r="Q75" i="2" s="1"/>
  <c r="P76" i="2"/>
  <c r="Q76" i="2" s="1"/>
  <c r="P77" i="2"/>
  <c r="Q77" i="2" s="1"/>
  <c r="P78" i="2"/>
  <c r="Q78" i="2" s="1"/>
  <c r="P79" i="2"/>
  <c r="Q79" i="2" s="1"/>
  <c r="P80" i="2"/>
  <c r="Q80" i="2" s="1"/>
  <c r="P81" i="2"/>
  <c r="Q81" i="2" s="1"/>
  <c r="P82" i="2"/>
  <c r="Q82" i="2" s="1"/>
  <c r="P83" i="2"/>
  <c r="Q83" i="2" s="1"/>
  <c r="P84" i="2"/>
  <c r="Q84" i="2" s="1"/>
  <c r="P85" i="2"/>
  <c r="Q85" i="2" s="1"/>
  <c r="P86" i="2"/>
  <c r="Q86" i="2" s="1"/>
  <c r="P87" i="2"/>
  <c r="Q87" i="2" s="1"/>
  <c r="P88" i="2"/>
  <c r="Q88" i="2" s="1"/>
  <c r="P89" i="2"/>
  <c r="Q89" i="2" s="1"/>
  <c r="P90" i="2"/>
  <c r="Q90" i="2" s="1"/>
  <c r="P91" i="2"/>
  <c r="Q91" i="2" s="1"/>
  <c r="P92" i="2"/>
  <c r="Q92" i="2" s="1"/>
  <c r="P93" i="2"/>
  <c r="Q93" i="2" s="1"/>
  <c r="P94" i="2"/>
  <c r="Q94" i="2" s="1"/>
  <c r="P95" i="2"/>
  <c r="Q95" i="2" s="1"/>
  <c r="P96" i="2"/>
  <c r="Q96" i="2" s="1"/>
  <c r="P97" i="2"/>
  <c r="Q97" i="2" s="1"/>
  <c r="P98" i="2"/>
  <c r="Q98" i="2" s="1"/>
  <c r="P99" i="2"/>
  <c r="Q99" i="2" s="1"/>
  <c r="P100" i="2"/>
  <c r="Q100" i="2" s="1"/>
  <c r="P101" i="2"/>
  <c r="Q101" i="2" s="1"/>
  <c r="P102" i="2"/>
  <c r="Q102" i="2" s="1"/>
  <c r="P103" i="2"/>
  <c r="Q103" i="2" s="1"/>
  <c r="P104" i="2"/>
  <c r="Q104" i="2" s="1"/>
  <c r="P105" i="2"/>
  <c r="Q105" i="2" s="1"/>
  <c r="P106" i="2"/>
  <c r="Q106" i="2" s="1"/>
  <c r="P107" i="2"/>
  <c r="Q107" i="2" s="1"/>
  <c r="P108" i="2"/>
  <c r="Q108" i="2" s="1"/>
  <c r="P109" i="2"/>
  <c r="Q109" i="2" s="1"/>
  <c r="P110" i="2"/>
  <c r="Q110" i="2" s="1"/>
  <c r="P111" i="2"/>
  <c r="Q111" i="2" s="1"/>
  <c r="P112" i="2"/>
  <c r="Q112" i="2" s="1"/>
  <c r="P113" i="2"/>
  <c r="Q113" i="2" s="1"/>
  <c r="P114" i="2"/>
  <c r="Q114" i="2" s="1"/>
  <c r="P115" i="2"/>
  <c r="Q115" i="2" s="1"/>
  <c r="P116" i="2"/>
  <c r="Q116" i="2" s="1"/>
  <c r="P117" i="2"/>
  <c r="Q117" i="2" s="1"/>
  <c r="P118" i="2"/>
  <c r="Q118" i="2" s="1"/>
  <c r="P119" i="2"/>
  <c r="Q119" i="2" s="1"/>
  <c r="P120" i="2"/>
  <c r="Q120" i="2" s="1"/>
  <c r="P121" i="2"/>
  <c r="Q121" i="2" s="1"/>
  <c r="P122" i="2"/>
  <c r="Q122" i="2" s="1"/>
  <c r="P123" i="2"/>
  <c r="Q123" i="2" s="1"/>
  <c r="P124" i="2"/>
  <c r="Q124" i="2" s="1"/>
  <c r="P125" i="2"/>
  <c r="Q125" i="2" s="1"/>
  <c r="P126" i="2"/>
  <c r="Q126" i="2" s="1"/>
  <c r="P127" i="2"/>
  <c r="Q127" i="2" s="1"/>
  <c r="P128" i="2"/>
  <c r="Q128" i="2" s="1"/>
  <c r="P129" i="2"/>
  <c r="Q129" i="2" s="1"/>
  <c r="P130" i="2"/>
  <c r="Q130" i="2" s="1"/>
  <c r="P131" i="2"/>
  <c r="Q131" i="2" s="1"/>
  <c r="P132" i="2"/>
  <c r="Q132" i="2" s="1"/>
  <c r="P133" i="2"/>
  <c r="Q133" i="2" s="1"/>
  <c r="P134" i="2"/>
  <c r="Q134" i="2" s="1"/>
  <c r="P135" i="2"/>
  <c r="Q135" i="2" s="1"/>
  <c r="P136" i="2"/>
  <c r="Q136" i="2" s="1"/>
  <c r="P137" i="2"/>
  <c r="Q137" i="2" s="1"/>
  <c r="P138" i="2"/>
  <c r="Q138" i="2" s="1"/>
  <c r="P139" i="2"/>
  <c r="Q139" i="2" s="1"/>
  <c r="P140" i="2"/>
  <c r="Q140" i="2" s="1"/>
  <c r="P141" i="2"/>
  <c r="Q141" i="2" s="1"/>
  <c r="P142" i="2"/>
  <c r="Q142" i="2" s="1"/>
  <c r="P143" i="2"/>
  <c r="Q143" i="2" s="1"/>
  <c r="P144" i="2"/>
  <c r="Q144" i="2" s="1"/>
  <c r="P145" i="2"/>
  <c r="Q145" i="2" s="1"/>
  <c r="P146" i="2"/>
  <c r="Q146" i="2" s="1"/>
  <c r="P147" i="2"/>
  <c r="Q147" i="2" s="1"/>
  <c r="P148" i="2"/>
  <c r="Q148" i="2" s="1"/>
  <c r="P149" i="2"/>
  <c r="Q149" i="2" s="1"/>
  <c r="P150" i="2"/>
  <c r="Q150" i="2" s="1"/>
  <c r="P151" i="2"/>
  <c r="Q151" i="2" s="1"/>
  <c r="P152" i="2"/>
  <c r="Q152" i="2" s="1"/>
  <c r="P153" i="2"/>
  <c r="Q153" i="2" s="1"/>
  <c r="P154" i="2"/>
  <c r="Q154" i="2" s="1"/>
  <c r="P155" i="2"/>
  <c r="Q155" i="2" s="1"/>
  <c r="P156" i="2"/>
  <c r="Q156" i="2" s="1"/>
  <c r="P157" i="2"/>
  <c r="Q157" i="2" s="1"/>
  <c r="P158" i="2"/>
  <c r="Q158" i="2" s="1"/>
  <c r="P159" i="2"/>
  <c r="Q159" i="2" s="1"/>
  <c r="P160" i="2"/>
  <c r="Q160" i="2" s="1"/>
  <c r="P161" i="2"/>
  <c r="Q161" i="2" s="1"/>
  <c r="P162" i="2"/>
  <c r="Q162" i="2" s="1"/>
  <c r="P163" i="2"/>
  <c r="Q163" i="2" s="1"/>
  <c r="P164" i="2"/>
  <c r="Q164" i="2" s="1"/>
  <c r="P165" i="2"/>
  <c r="Q165" i="2" s="1"/>
  <c r="P166" i="2"/>
  <c r="Q166" i="2" s="1"/>
  <c r="P167" i="2"/>
  <c r="Q167" i="2" s="1"/>
  <c r="P168" i="2"/>
  <c r="Q168" i="2" s="1"/>
  <c r="P169" i="2"/>
  <c r="Q169" i="2" s="1"/>
  <c r="P170" i="2"/>
  <c r="Q170" i="2" s="1"/>
  <c r="P171" i="2"/>
  <c r="Q171" i="2" s="1"/>
  <c r="P172" i="2"/>
  <c r="Q172" i="2" s="1"/>
  <c r="P173" i="2"/>
  <c r="Q173" i="2" s="1"/>
  <c r="P174" i="2"/>
  <c r="Q174" i="2" s="1"/>
  <c r="P175" i="2"/>
  <c r="Q175" i="2" s="1"/>
  <c r="P176" i="2"/>
  <c r="Q176" i="2" s="1"/>
  <c r="P177" i="2"/>
  <c r="Q177" i="2" s="1"/>
  <c r="P178" i="2"/>
  <c r="Q178" i="2" s="1"/>
  <c r="P179" i="2"/>
  <c r="Q179" i="2" s="1"/>
  <c r="P180" i="2"/>
  <c r="Q180" i="2" s="1"/>
  <c r="P181" i="2"/>
  <c r="Q181" i="2" s="1"/>
  <c r="P182" i="2"/>
  <c r="Q182" i="2" s="1"/>
  <c r="P183" i="2"/>
  <c r="Q183" i="2" s="1"/>
  <c r="P184" i="2"/>
  <c r="Q184" i="2" s="1"/>
  <c r="P185" i="2"/>
  <c r="Q185" i="2" s="1"/>
  <c r="P186" i="2"/>
  <c r="Q186" i="2" s="1"/>
  <c r="P187" i="2"/>
  <c r="Q187" i="2" s="1"/>
  <c r="P188" i="2"/>
  <c r="Q188" i="2" s="1"/>
  <c r="P189" i="2"/>
  <c r="Q189" i="2" s="1"/>
  <c r="P190" i="2"/>
  <c r="Q190" i="2" s="1"/>
  <c r="P191" i="2"/>
  <c r="Q191" i="2" s="1"/>
  <c r="P192" i="2"/>
  <c r="Q192" i="2" s="1"/>
  <c r="P193" i="2"/>
  <c r="Q193" i="2" s="1"/>
  <c r="P194" i="2"/>
  <c r="Q194" i="2" s="1"/>
  <c r="P195" i="2"/>
  <c r="Q195" i="2" s="1"/>
  <c r="P196" i="2"/>
  <c r="Q196" i="2" s="1"/>
  <c r="P197" i="2"/>
  <c r="Q197" i="2" s="1"/>
  <c r="P198" i="2"/>
  <c r="Q198" i="2" s="1"/>
  <c r="P199" i="2"/>
  <c r="Q199" i="2" s="1"/>
  <c r="P200" i="2"/>
  <c r="Q200" i="2" s="1"/>
  <c r="P201" i="2"/>
  <c r="Q201" i="2" s="1"/>
  <c r="P202" i="2"/>
  <c r="Q202" i="2" s="1"/>
  <c r="P203" i="2"/>
  <c r="Q203" i="2" s="1"/>
  <c r="P204" i="2"/>
  <c r="Q204" i="2" s="1"/>
  <c r="P205" i="2"/>
  <c r="Q205" i="2" s="1"/>
  <c r="P206" i="2"/>
  <c r="Q206" i="2" s="1"/>
  <c r="P207" i="2"/>
  <c r="Q207" i="2" s="1"/>
  <c r="P208" i="2"/>
  <c r="Q208" i="2" s="1"/>
  <c r="P209" i="2"/>
  <c r="Q209" i="2" s="1"/>
  <c r="P210" i="2"/>
  <c r="Q210" i="2" s="1"/>
  <c r="P211" i="2"/>
  <c r="Q211" i="2" s="1"/>
  <c r="P212" i="2"/>
  <c r="Q212" i="2" s="1"/>
  <c r="P213" i="2"/>
  <c r="Q213" i="2" s="1"/>
  <c r="P214" i="2"/>
  <c r="Q214" i="2" s="1"/>
  <c r="P215" i="2"/>
  <c r="Q215" i="2" s="1"/>
  <c r="P216" i="2"/>
  <c r="Q216" i="2" s="1"/>
  <c r="P217" i="2"/>
  <c r="Q217" i="2" s="1"/>
  <c r="P218" i="2"/>
  <c r="Q218" i="2" s="1"/>
  <c r="P219" i="2"/>
  <c r="Q219" i="2" s="1"/>
  <c r="P220" i="2"/>
  <c r="Q220" i="2" s="1"/>
  <c r="P221" i="2"/>
  <c r="Q221" i="2" s="1"/>
  <c r="P222" i="2"/>
  <c r="Q222" i="2" s="1"/>
  <c r="P223" i="2"/>
  <c r="Q223" i="2" s="1"/>
  <c r="P224" i="2"/>
  <c r="Q224" i="2" s="1"/>
  <c r="P225" i="2"/>
  <c r="Q225" i="2" s="1"/>
  <c r="P226" i="2"/>
  <c r="Q226" i="2" s="1"/>
  <c r="P227" i="2"/>
  <c r="Q227" i="2" s="1"/>
  <c r="P228" i="2"/>
  <c r="Q228" i="2" s="1"/>
  <c r="P229" i="2"/>
  <c r="Q229" i="2" s="1"/>
  <c r="P230" i="2"/>
  <c r="Q230" i="2" s="1"/>
  <c r="P231" i="2"/>
  <c r="Q231" i="2" s="1"/>
  <c r="P232" i="2"/>
  <c r="Q232" i="2" s="1"/>
  <c r="P233" i="2"/>
  <c r="Q233" i="2" s="1"/>
  <c r="P234" i="2"/>
  <c r="Q234" i="2" s="1"/>
  <c r="P235" i="2"/>
  <c r="Q235" i="2" s="1"/>
  <c r="P236" i="2"/>
  <c r="Q236" i="2" s="1"/>
  <c r="P237" i="2"/>
  <c r="Q237" i="2" s="1"/>
  <c r="P238" i="2"/>
  <c r="Q238" i="2" s="1"/>
  <c r="P239" i="2"/>
  <c r="Q239" i="2" s="1"/>
  <c r="P240" i="2"/>
  <c r="Q240" i="2" s="1"/>
  <c r="P241" i="2"/>
  <c r="Q241" i="2" s="1"/>
  <c r="P242" i="2"/>
  <c r="Q242" i="2" s="1"/>
  <c r="P243" i="2"/>
  <c r="Q243" i="2" s="1"/>
  <c r="P244" i="2"/>
  <c r="Q244" i="2" s="1"/>
  <c r="P245" i="2"/>
  <c r="Q245" i="2" s="1"/>
  <c r="P246" i="2"/>
  <c r="Q246" i="2" s="1"/>
  <c r="P247" i="2"/>
  <c r="Q247" i="2" s="1"/>
  <c r="P248" i="2"/>
  <c r="Q248" i="2" s="1"/>
  <c r="P249" i="2"/>
  <c r="Q249" i="2" s="1"/>
  <c r="P250" i="2"/>
  <c r="Q250" i="2" s="1"/>
  <c r="P251" i="2"/>
  <c r="Q251" i="2" s="1"/>
  <c r="P252" i="2"/>
  <c r="Q252" i="2" s="1"/>
  <c r="P253" i="2"/>
  <c r="Q253" i="2" s="1"/>
  <c r="P254" i="2"/>
  <c r="Q254" i="2" s="1"/>
  <c r="P255" i="2"/>
  <c r="Q255" i="2" s="1"/>
  <c r="P256" i="2"/>
  <c r="Q256" i="2" s="1"/>
  <c r="P257" i="2"/>
  <c r="Q257" i="2" s="1"/>
  <c r="P258" i="2"/>
  <c r="Q258" i="2" s="1"/>
  <c r="P259" i="2"/>
  <c r="Q259" i="2" s="1"/>
  <c r="P260" i="2"/>
  <c r="Q260" i="2" s="1"/>
  <c r="P261" i="2"/>
  <c r="Q261" i="2" s="1"/>
  <c r="P262" i="2"/>
  <c r="Q262" i="2" s="1"/>
  <c r="P263" i="2"/>
  <c r="Q263" i="2" s="1"/>
  <c r="P264" i="2"/>
  <c r="Q264" i="2" s="1"/>
  <c r="P265" i="2"/>
  <c r="Q265" i="2" s="1"/>
  <c r="P266" i="2"/>
  <c r="Q266" i="2" s="1"/>
  <c r="P267" i="2"/>
  <c r="Q267" i="2" s="1"/>
  <c r="P268" i="2"/>
  <c r="Q268" i="2" s="1"/>
  <c r="P269" i="2"/>
  <c r="Q269" i="2" s="1"/>
  <c r="P270" i="2"/>
  <c r="Q270" i="2" s="1"/>
  <c r="P271" i="2"/>
  <c r="Q271" i="2" s="1"/>
  <c r="P272" i="2"/>
  <c r="Q272" i="2" s="1"/>
  <c r="P273" i="2"/>
  <c r="Q273" i="2" s="1"/>
  <c r="P274" i="2"/>
  <c r="Q274" i="2" s="1"/>
  <c r="P275" i="2"/>
  <c r="Q275" i="2" s="1"/>
  <c r="P276" i="2"/>
  <c r="Q276" i="2" s="1"/>
  <c r="P277" i="2"/>
  <c r="Q277" i="2" s="1"/>
  <c r="P278" i="2"/>
  <c r="Q278" i="2" s="1"/>
  <c r="P279" i="2"/>
  <c r="Q279" i="2" s="1"/>
  <c r="P280" i="2"/>
  <c r="Q280" i="2" s="1"/>
  <c r="P281" i="2"/>
  <c r="Q281" i="2" s="1"/>
  <c r="P282" i="2"/>
  <c r="Q282" i="2" s="1"/>
  <c r="P283" i="2"/>
  <c r="Q283" i="2" s="1"/>
  <c r="P284" i="2"/>
  <c r="Q284" i="2" s="1"/>
  <c r="P285" i="2"/>
  <c r="Q285" i="2" s="1"/>
  <c r="P286" i="2"/>
  <c r="Q286" i="2" s="1"/>
  <c r="P287" i="2"/>
  <c r="Q287" i="2" s="1"/>
  <c r="P288" i="2"/>
  <c r="Q288" i="2" s="1"/>
  <c r="P289" i="2"/>
  <c r="Q289" i="2" s="1"/>
  <c r="P290" i="2"/>
  <c r="Q290" i="2" s="1"/>
  <c r="P291" i="2"/>
  <c r="Q291" i="2" s="1"/>
  <c r="P292" i="2"/>
  <c r="Q292" i="2" s="1"/>
  <c r="P293" i="2"/>
  <c r="Q293" i="2" s="1"/>
  <c r="P294" i="2"/>
  <c r="Q294" i="2" s="1"/>
  <c r="P295" i="2"/>
  <c r="Q295" i="2" s="1"/>
  <c r="P296" i="2"/>
  <c r="Q296" i="2" s="1"/>
  <c r="P297" i="2"/>
  <c r="Q297" i="2" s="1"/>
  <c r="P298" i="2"/>
  <c r="Q298" i="2" s="1"/>
  <c r="P299" i="2"/>
  <c r="Q299" i="2" s="1"/>
  <c r="P300" i="2"/>
  <c r="Q300" i="2" s="1"/>
  <c r="P301" i="2"/>
  <c r="Q301" i="2" s="1"/>
  <c r="P302" i="2"/>
  <c r="Q302" i="2" s="1"/>
  <c r="P303" i="2"/>
  <c r="Q303" i="2" s="1"/>
  <c r="P304" i="2"/>
  <c r="Q304" i="2" s="1"/>
  <c r="P305" i="2"/>
  <c r="Q305" i="2" s="1"/>
  <c r="P306" i="2"/>
  <c r="Q306" i="2" s="1"/>
  <c r="P307" i="2"/>
  <c r="Q307" i="2" s="1"/>
  <c r="P308" i="2"/>
  <c r="Q308" i="2" s="1"/>
  <c r="P309" i="2"/>
  <c r="Q309" i="2" s="1"/>
  <c r="P310" i="2"/>
  <c r="Q310" i="2" s="1"/>
  <c r="P311" i="2"/>
  <c r="Q311" i="2" s="1"/>
  <c r="P312" i="2"/>
  <c r="Q312" i="2" s="1"/>
  <c r="P313" i="2"/>
  <c r="Q313" i="2" s="1"/>
  <c r="P314" i="2"/>
  <c r="Q314" i="2" s="1"/>
  <c r="P315" i="2"/>
  <c r="Q315" i="2" s="1"/>
  <c r="P316" i="2"/>
  <c r="Q316" i="2" s="1"/>
  <c r="P317" i="2"/>
  <c r="Q317" i="2" s="1"/>
  <c r="P318" i="2"/>
  <c r="Q318" i="2" s="1"/>
  <c r="P319" i="2"/>
  <c r="Q319" i="2" s="1"/>
  <c r="P320" i="2"/>
  <c r="Q320" i="2" s="1"/>
  <c r="P321" i="2"/>
  <c r="Q321" i="2" s="1"/>
  <c r="P322" i="2"/>
  <c r="Q322" i="2" s="1"/>
  <c r="P323" i="2"/>
  <c r="Q323" i="2" s="1"/>
  <c r="P324" i="2"/>
  <c r="Q324" i="2" s="1"/>
  <c r="P325" i="2"/>
  <c r="Q325" i="2" s="1"/>
  <c r="P326" i="2"/>
  <c r="Q326" i="2" s="1"/>
  <c r="P327" i="2"/>
  <c r="Q327" i="2" s="1"/>
  <c r="P328" i="2"/>
  <c r="Q328" i="2" s="1"/>
  <c r="P329" i="2"/>
  <c r="Q329" i="2" s="1"/>
  <c r="P330" i="2"/>
  <c r="Q330" i="2" s="1"/>
  <c r="P331" i="2"/>
  <c r="Q331" i="2" s="1"/>
  <c r="P332" i="2"/>
  <c r="Q332" i="2" s="1"/>
  <c r="P333" i="2"/>
  <c r="Q333" i="2" s="1"/>
  <c r="P334" i="2"/>
  <c r="Q334" i="2" s="1"/>
  <c r="P335" i="2"/>
  <c r="Q335" i="2" s="1"/>
  <c r="P336" i="2"/>
  <c r="Q336" i="2" s="1"/>
  <c r="P337" i="2"/>
  <c r="Q337" i="2" s="1"/>
  <c r="P338" i="2"/>
  <c r="Q338" i="2" s="1"/>
  <c r="P339" i="2"/>
  <c r="Q339" i="2" s="1"/>
  <c r="P340" i="2"/>
  <c r="Q340" i="2" s="1"/>
  <c r="P341" i="2"/>
  <c r="Q341" i="2" s="1"/>
  <c r="P342" i="2"/>
  <c r="Q342" i="2" s="1"/>
  <c r="P343" i="2"/>
  <c r="Q343" i="2" s="1"/>
  <c r="P344" i="2"/>
  <c r="Q344" i="2" s="1"/>
  <c r="P345" i="2"/>
  <c r="Q345" i="2" s="1"/>
  <c r="P346" i="2"/>
  <c r="Q346" i="2" s="1"/>
  <c r="P347" i="2"/>
  <c r="Q347" i="2" s="1"/>
  <c r="P348" i="2"/>
  <c r="Q348" i="2" s="1"/>
  <c r="P349" i="2"/>
  <c r="Q349" i="2" s="1"/>
  <c r="P350" i="2"/>
  <c r="Q350" i="2" s="1"/>
  <c r="P351" i="2"/>
  <c r="Q351" i="2" s="1"/>
  <c r="P352" i="2"/>
  <c r="Q352" i="2" s="1"/>
  <c r="P353" i="2"/>
  <c r="Q353" i="2" s="1"/>
  <c r="P354" i="2"/>
  <c r="Q354" i="2" s="1"/>
  <c r="P355" i="2"/>
  <c r="Q355" i="2" s="1"/>
  <c r="P356" i="2"/>
  <c r="Q356" i="2" s="1"/>
  <c r="P357" i="2"/>
  <c r="Q357" i="2" s="1"/>
  <c r="P358" i="2"/>
  <c r="Q358" i="2" s="1"/>
  <c r="P359" i="2"/>
  <c r="Q359" i="2" s="1"/>
  <c r="P360" i="2"/>
  <c r="Q360" i="2" s="1"/>
  <c r="P361" i="2"/>
  <c r="Q361" i="2" s="1"/>
  <c r="P362" i="2"/>
  <c r="Q362" i="2" s="1"/>
  <c r="P363" i="2"/>
  <c r="Q363" i="2" s="1"/>
  <c r="P364" i="2"/>
  <c r="Q364" i="2" s="1"/>
  <c r="P365" i="2"/>
  <c r="Q365" i="2" s="1"/>
  <c r="P366" i="2"/>
  <c r="Q366" i="2" s="1"/>
  <c r="P367" i="2"/>
  <c r="Q367" i="2" s="1"/>
  <c r="P368" i="2"/>
  <c r="Q368" i="2" s="1"/>
  <c r="P369" i="2"/>
  <c r="Q369" i="2" s="1"/>
  <c r="P370" i="2"/>
  <c r="Q370" i="2" s="1"/>
  <c r="P371" i="2"/>
  <c r="Q371" i="2" s="1"/>
  <c r="P372" i="2"/>
  <c r="Q372" i="2" s="1"/>
  <c r="P373" i="2"/>
  <c r="Q373" i="2" s="1"/>
  <c r="P374" i="2"/>
  <c r="Q374" i="2" s="1"/>
  <c r="P375" i="2"/>
  <c r="Q375" i="2" s="1"/>
  <c r="P376" i="2"/>
  <c r="Q376" i="2" s="1"/>
  <c r="P377" i="2"/>
  <c r="Q377" i="2" s="1"/>
  <c r="P378" i="2"/>
  <c r="Q378" i="2" s="1"/>
  <c r="P379" i="2"/>
  <c r="Q379" i="2" s="1"/>
  <c r="P380" i="2"/>
  <c r="Q380" i="2" s="1"/>
  <c r="P381" i="2"/>
  <c r="Q381" i="2" s="1"/>
  <c r="P382" i="2"/>
  <c r="Q382" i="2" s="1"/>
  <c r="P383" i="2"/>
  <c r="Q383" i="2" s="1"/>
  <c r="P384" i="2"/>
  <c r="Q384" i="2" s="1"/>
  <c r="P385" i="2"/>
  <c r="Q385" i="2" s="1"/>
  <c r="P386" i="2"/>
  <c r="Q386" i="2" s="1"/>
  <c r="P387" i="2"/>
  <c r="Q387" i="2" s="1"/>
  <c r="P388" i="2"/>
  <c r="Q388" i="2" s="1"/>
  <c r="P389" i="2"/>
  <c r="Q389" i="2" s="1"/>
  <c r="P390" i="2"/>
  <c r="Q390" i="2" s="1"/>
  <c r="P391" i="2"/>
  <c r="Q391" i="2" s="1"/>
  <c r="P392" i="2"/>
  <c r="Q392" i="2" s="1"/>
  <c r="P393" i="2"/>
  <c r="Q393" i="2" s="1"/>
  <c r="P394" i="2"/>
  <c r="Q394" i="2" s="1"/>
  <c r="P395" i="2"/>
  <c r="Q395" i="2" s="1"/>
  <c r="P396" i="2"/>
  <c r="Q396" i="2" s="1"/>
  <c r="P397" i="2"/>
  <c r="Q397" i="2" s="1"/>
  <c r="P398" i="2"/>
  <c r="Q398" i="2" s="1"/>
  <c r="P399" i="2"/>
  <c r="Q399" i="2" s="1"/>
  <c r="P400" i="2"/>
  <c r="Q400" i="2" s="1"/>
  <c r="P401" i="2"/>
  <c r="Q401" i="2" s="1"/>
  <c r="P402" i="2"/>
  <c r="Q402" i="2" s="1"/>
  <c r="P403" i="2"/>
  <c r="Q403" i="2" s="1"/>
  <c r="P404" i="2"/>
  <c r="Q404" i="2" s="1"/>
  <c r="P405" i="2"/>
  <c r="Q405" i="2" s="1"/>
  <c r="P406" i="2"/>
  <c r="Q406" i="2" s="1"/>
  <c r="P407" i="2"/>
  <c r="Q407" i="2" s="1"/>
  <c r="P408" i="2"/>
  <c r="Q408" i="2" s="1"/>
  <c r="P409" i="2"/>
  <c r="Q409" i="2" s="1"/>
  <c r="P410" i="2"/>
  <c r="Q410" i="2" s="1"/>
  <c r="P411" i="2"/>
  <c r="Q411" i="2" s="1"/>
  <c r="P412" i="2"/>
  <c r="Q412" i="2" s="1"/>
  <c r="P413" i="2"/>
  <c r="Q413" i="2" s="1"/>
  <c r="P414" i="2"/>
  <c r="Q414" i="2" s="1"/>
  <c r="P415" i="2"/>
  <c r="Q415" i="2" s="1"/>
  <c r="P416" i="2"/>
  <c r="Q416" i="2" s="1"/>
  <c r="P417" i="2"/>
  <c r="Q417" i="2" s="1"/>
  <c r="P418" i="2"/>
  <c r="Q418" i="2" s="1"/>
  <c r="P419" i="2"/>
  <c r="Q419" i="2" s="1"/>
  <c r="P420" i="2"/>
  <c r="Q420" i="2" s="1"/>
  <c r="P421" i="2"/>
  <c r="Q421" i="2" s="1"/>
  <c r="P422" i="2"/>
  <c r="Q422" i="2" s="1"/>
  <c r="P423" i="2"/>
  <c r="Q423" i="2" s="1"/>
  <c r="P424" i="2"/>
  <c r="Q424" i="2" s="1"/>
  <c r="P425" i="2"/>
  <c r="Q425" i="2" s="1"/>
  <c r="P426" i="2"/>
  <c r="Q426" i="2" s="1"/>
  <c r="P427" i="2"/>
  <c r="Q427" i="2" s="1"/>
  <c r="P428" i="2"/>
  <c r="Q428" i="2" s="1"/>
  <c r="P429" i="2"/>
  <c r="Q429" i="2" s="1"/>
  <c r="P430" i="2"/>
  <c r="Q430" i="2" s="1"/>
  <c r="P431" i="2"/>
  <c r="Q431" i="2" s="1"/>
  <c r="P432" i="2"/>
  <c r="Q432" i="2" s="1"/>
  <c r="P433" i="2"/>
  <c r="Q433" i="2" s="1"/>
  <c r="P434" i="2"/>
  <c r="Q434" i="2" s="1"/>
  <c r="P435" i="2"/>
  <c r="Q435" i="2" s="1"/>
  <c r="P436" i="2"/>
  <c r="Q436" i="2" s="1"/>
  <c r="P437" i="2"/>
  <c r="Q437" i="2" s="1"/>
  <c r="P438" i="2"/>
  <c r="Q438" i="2" s="1"/>
  <c r="P439" i="2"/>
  <c r="Q439" i="2" s="1"/>
  <c r="P440" i="2"/>
  <c r="Q440" i="2" s="1"/>
  <c r="P441" i="2"/>
  <c r="Q441" i="2" s="1"/>
  <c r="P442" i="2"/>
  <c r="Q442" i="2" s="1"/>
  <c r="P443" i="2"/>
  <c r="Q443" i="2" s="1"/>
  <c r="P444" i="2"/>
  <c r="Q444" i="2" s="1"/>
  <c r="P445" i="2"/>
  <c r="Q445" i="2" s="1"/>
  <c r="P446" i="2"/>
  <c r="Q446" i="2" s="1"/>
  <c r="P447" i="2"/>
  <c r="Q447" i="2" s="1"/>
  <c r="P448" i="2"/>
  <c r="Q448" i="2" s="1"/>
  <c r="P449" i="2"/>
  <c r="Q449" i="2" s="1"/>
  <c r="P450" i="2"/>
  <c r="Q450" i="2" s="1"/>
  <c r="P451" i="2"/>
  <c r="Q451" i="2" s="1"/>
  <c r="P452" i="2"/>
  <c r="Q452" i="2" s="1"/>
  <c r="P453" i="2"/>
  <c r="Q453" i="2" s="1"/>
  <c r="P454" i="2"/>
  <c r="Q454" i="2" s="1"/>
  <c r="P455" i="2"/>
  <c r="Q455" i="2" s="1"/>
  <c r="P456" i="2"/>
  <c r="Q456" i="2" s="1"/>
  <c r="P457" i="2"/>
  <c r="Q457" i="2" s="1"/>
  <c r="P458" i="2"/>
  <c r="Q458" i="2" s="1"/>
  <c r="P459" i="2"/>
  <c r="Q459" i="2" s="1"/>
  <c r="P460" i="2"/>
  <c r="Q460" i="2" s="1"/>
  <c r="P461" i="2"/>
  <c r="Q461" i="2" s="1"/>
  <c r="P462" i="2"/>
  <c r="Q462" i="2" s="1"/>
  <c r="P463" i="2"/>
  <c r="Q463" i="2" s="1"/>
  <c r="P464" i="2"/>
  <c r="Q464" i="2" s="1"/>
  <c r="P465" i="2"/>
  <c r="Q465" i="2" s="1"/>
  <c r="P466" i="2"/>
  <c r="Q466" i="2" s="1"/>
  <c r="P467" i="2"/>
  <c r="Q467" i="2" s="1"/>
  <c r="P468" i="2"/>
  <c r="Q468" i="2" s="1"/>
  <c r="P469" i="2"/>
  <c r="Q469" i="2" s="1"/>
  <c r="P470" i="2"/>
  <c r="Q470" i="2" s="1"/>
  <c r="P471" i="2"/>
  <c r="Q471" i="2" s="1"/>
  <c r="P472" i="2"/>
  <c r="Q472" i="2" s="1"/>
  <c r="P473" i="2"/>
  <c r="Q473" i="2" s="1"/>
  <c r="P474" i="2"/>
  <c r="Q474" i="2" s="1"/>
  <c r="P475" i="2"/>
  <c r="Q475" i="2" s="1"/>
  <c r="P476" i="2"/>
  <c r="Q476" i="2" s="1"/>
  <c r="P477" i="2"/>
  <c r="Q477" i="2" s="1"/>
  <c r="P478" i="2"/>
  <c r="Q478" i="2" s="1"/>
  <c r="P479" i="2"/>
  <c r="Q479" i="2" s="1"/>
  <c r="P480" i="2"/>
  <c r="Q480" i="2" s="1"/>
  <c r="P481" i="2"/>
  <c r="Q481" i="2" s="1"/>
  <c r="P482" i="2"/>
  <c r="Q482" i="2" s="1"/>
  <c r="P483" i="2"/>
  <c r="Q483" i="2" s="1"/>
  <c r="P484" i="2"/>
  <c r="Q484" i="2" s="1"/>
  <c r="P485" i="2"/>
  <c r="Q485" i="2" s="1"/>
  <c r="P486" i="2"/>
  <c r="Q486" i="2" s="1"/>
  <c r="P487" i="2"/>
  <c r="Q487" i="2" s="1"/>
  <c r="P488" i="2"/>
  <c r="Q488" i="2" s="1"/>
  <c r="P489" i="2"/>
  <c r="Q489" i="2" s="1"/>
  <c r="P490" i="2"/>
  <c r="Q490" i="2" s="1"/>
  <c r="P491" i="2"/>
  <c r="Q491" i="2" s="1"/>
  <c r="P492" i="2"/>
  <c r="Q492" i="2" s="1"/>
  <c r="P493" i="2"/>
  <c r="Q493" i="2" s="1"/>
  <c r="P494" i="2"/>
  <c r="Q494" i="2" s="1"/>
  <c r="P495" i="2"/>
  <c r="Q495" i="2" s="1"/>
  <c r="P496" i="2"/>
  <c r="Q496" i="2" s="1"/>
  <c r="P497" i="2"/>
  <c r="Q497" i="2" s="1"/>
  <c r="P498" i="2"/>
  <c r="Q498" i="2" s="1"/>
  <c r="P499" i="2"/>
  <c r="Q499" i="2" s="1"/>
  <c r="P500" i="2"/>
  <c r="Q500" i="2" s="1"/>
  <c r="P501" i="2"/>
  <c r="Q501" i="2" s="1"/>
  <c r="P502" i="2"/>
  <c r="Q502" i="2" s="1"/>
  <c r="P3" i="2"/>
  <c r="Q3" i="2" s="1"/>
  <c r="B4" i="2"/>
  <c r="C4" i="2"/>
  <c r="B5" i="2"/>
  <c r="C5" i="2"/>
  <c r="B6" i="2"/>
  <c r="C6" i="2"/>
  <c r="B7" i="2"/>
  <c r="C7" i="2"/>
  <c r="B8" i="2"/>
  <c r="C8" i="2"/>
  <c r="B9" i="2"/>
  <c r="C9" i="2"/>
  <c r="B10" i="2"/>
  <c r="C10" i="2"/>
  <c r="B11" i="2"/>
  <c r="C11" i="2"/>
  <c r="B12" i="2"/>
  <c r="C12" i="2"/>
  <c r="B13" i="2"/>
  <c r="C13" i="2"/>
  <c r="B14" i="2"/>
  <c r="C14" i="2"/>
  <c r="B15" i="2"/>
  <c r="C15" i="2"/>
  <c r="B16" i="2"/>
  <c r="C16" i="2"/>
  <c r="B17" i="2"/>
  <c r="C17" i="2"/>
  <c r="B18" i="2"/>
  <c r="C18" i="2"/>
  <c r="B19" i="2"/>
  <c r="C19" i="2"/>
  <c r="B20" i="2"/>
  <c r="C20" i="2"/>
  <c r="B21" i="2"/>
  <c r="C21" i="2"/>
  <c r="B22" i="2"/>
  <c r="C22" i="2"/>
  <c r="B23" i="2"/>
  <c r="C23" i="2"/>
  <c r="B24" i="2"/>
  <c r="C24" i="2"/>
  <c r="B25" i="2"/>
  <c r="C25" i="2"/>
  <c r="B26" i="2"/>
  <c r="C26" i="2"/>
  <c r="B27" i="2"/>
  <c r="C27" i="2"/>
  <c r="B28" i="2"/>
  <c r="C28" i="2"/>
  <c r="B29" i="2"/>
  <c r="C29" i="2"/>
  <c r="B30" i="2"/>
  <c r="C30" i="2"/>
  <c r="B31" i="2"/>
  <c r="C31" i="2"/>
  <c r="B32" i="2"/>
  <c r="C32" i="2"/>
  <c r="B33" i="2"/>
  <c r="C33" i="2"/>
  <c r="B34" i="2"/>
  <c r="C34" i="2"/>
  <c r="B35" i="2"/>
  <c r="C35" i="2"/>
  <c r="B36" i="2"/>
  <c r="C36" i="2"/>
  <c r="B37" i="2"/>
  <c r="C37" i="2"/>
  <c r="B38" i="2"/>
  <c r="C38" i="2"/>
  <c r="B39" i="2"/>
  <c r="C39" i="2"/>
  <c r="B40" i="2"/>
  <c r="C40" i="2"/>
  <c r="B41" i="2"/>
  <c r="C41" i="2"/>
  <c r="B42" i="2"/>
  <c r="C42" i="2"/>
  <c r="B43" i="2"/>
  <c r="C43" i="2"/>
  <c r="B44" i="2"/>
  <c r="C44" i="2"/>
  <c r="B45" i="2"/>
  <c r="C45" i="2"/>
  <c r="B46" i="2"/>
  <c r="C46" i="2"/>
  <c r="B47" i="2"/>
  <c r="C47" i="2"/>
  <c r="B48" i="2"/>
  <c r="C48" i="2"/>
  <c r="B49" i="2"/>
  <c r="C49" i="2"/>
  <c r="B50" i="2"/>
  <c r="C50" i="2"/>
  <c r="B51" i="2"/>
  <c r="C51" i="2"/>
  <c r="B52" i="2"/>
  <c r="C52" i="2"/>
  <c r="B53" i="2"/>
  <c r="C53" i="2"/>
  <c r="B54" i="2"/>
  <c r="C54" i="2"/>
  <c r="B55" i="2"/>
  <c r="C55" i="2"/>
  <c r="B56" i="2"/>
  <c r="C56" i="2"/>
  <c r="B57" i="2"/>
  <c r="C57" i="2"/>
  <c r="B58" i="2"/>
  <c r="C58" i="2"/>
  <c r="B59" i="2"/>
  <c r="C59" i="2"/>
  <c r="B60" i="2"/>
  <c r="C60" i="2"/>
  <c r="B61" i="2"/>
  <c r="C61" i="2"/>
  <c r="B62" i="2"/>
  <c r="C62" i="2"/>
  <c r="B63" i="2"/>
  <c r="C63" i="2"/>
  <c r="B64" i="2"/>
  <c r="C64" i="2"/>
  <c r="B65" i="2"/>
  <c r="C65" i="2"/>
  <c r="B66" i="2"/>
  <c r="C66" i="2"/>
  <c r="B67" i="2"/>
  <c r="C67" i="2"/>
  <c r="B68" i="2"/>
  <c r="C68" i="2"/>
  <c r="B69" i="2"/>
  <c r="C69" i="2"/>
  <c r="B70" i="2"/>
  <c r="C70" i="2"/>
  <c r="B71" i="2"/>
  <c r="C71" i="2"/>
  <c r="B72" i="2"/>
  <c r="C72" i="2"/>
  <c r="B73" i="2"/>
  <c r="C73" i="2"/>
  <c r="B74" i="2"/>
  <c r="C74" i="2"/>
  <c r="B75" i="2"/>
  <c r="C75" i="2"/>
  <c r="B76" i="2"/>
  <c r="C76" i="2"/>
  <c r="B77" i="2"/>
  <c r="C77" i="2"/>
  <c r="B78" i="2"/>
  <c r="C78" i="2"/>
  <c r="B79" i="2"/>
  <c r="C79" i="2"/>
  <c r="B80" i="2"/>
  <c r="C80" i="2"/>
  <c r="B81" i="2"/>
  <c r="C81" i="2"/>
  <c r="B82" i="2"/>
  <c r="C82" i="2"/>
  <c r="B83" i="2"/>
  <c r="C83" i="2"/>
  <c r="B84" i="2"/>
  <c r="C84" i="2"/>
  <c r="B85" i="2"/>
  <c r="C85" i="2"/>
  <c r="B86" i="2"/>
  <c r="C86" i="2"/>
  <c r="B87" i="2"/>
  <c r="C87" i="2"/>
  <c r="B88" i="2"/>
  <c r="C88" i="2"/>
  <c r="B89" i="2"/>
  <c r="C89" i="2"/>
  <c r="B90" i="2"/>
  <c r="C90" i="2"/>
  <c r="B91" i="2"/>
  <c r="C91" i="2"/>
  <c r="B92" i="2"/>
  <c r="C92" i="2"/>
  <c r="B93" i="2"/>
  <c r="C93" i="2"/>
  <c r="B94" i="2"/>
  <c r="C94" i="2"/>
  <c r="B95" i="2"/>
  <c r="C95" i="2"/>
  <c r="B96" i="2"/>
  <c r="C96" i="2"/>
  <c r="B97" i="2"/>
  <c r="C97" i="2"/>
  <c r="B98" i="2"/>
  <c r="C98" i="2"/>
  <c r="B99" i="2"/>
  <c r="C99" i="2"/>
  <c r="B100" i="2"/>
  <c r="C100" i="2"/>
  <c r="B101" i="2"/>
  <c r="C101" i="2"/>
  <c r="B102" i="2"/>
  <c r="C102" i="2"/>
  <c r="B103" i="2"/>
  <c r="C103" i="2"/>
  <c r="B104" i="2"/>
  <c r="C104" i="2"/>
  <c r="B105" i="2"/>
  <c r="C105" i="2"/>
  <c r="B106" i="2"/>
  <c r="C106" i="2"/>
  <c r="B107" i="2"/>
  <c r="C107" i="2"/>
  <c r="B108" i="2"/>
  <c r="C108" i="2"/>
  <c r="B109" i="2"/>
  <c r="C109" i="2"/>
  <c r="B110" i="2"/>
  <c r="C110" i="2"/>
  <c r="B111" i="2"/>
  <c r="C111" i="2"/>
  <c r="B112" i="2"/>
  <c r="C112" i="2"/>
  <c r="B113" i="2"/>
  <c r="C113" i="2"/>
  <c r="B114" i="2"/>
  <c r="C114" i="2"/>
  <c r="B115" i="2"/>
  <c r="C115" i="2"/>
  <c r="B116" i="2"/>
  <c r="C116" i="2"/>
  <c r="B117" i="2"/>
  <c r="C117" i="2"/>
  <c r="B118" i="2"/>
  <c r="C118" i="2"/>
  <c r="B119" i="2"/>
  <c r="C119" i="2"/>
  <c r="B120" i="2"/>
  <c r="C120" i="2"/>
  <c r="B121" i="2"/>
  <c r="C121" i="2"/>
  <c r="B122" i="2"/>
  <c r="C122" i="2"/>
  <c r="B123" i="2"/>
  <c r="C123" i="2"/>
  <c r="B124" i="2"/>
  <c r="C124" i="2"/>
  <c r="B125" i="2"/>
  <c r="C125" i="2"/>
  <c r="B126" i="2"/>
  <c r="C126" i="2"/>
  <c r="B127" i="2"/>
  <c r="C127" i="2"/>
  <c r="B128" i="2"/>
  <c r="C128" i="2"/>
  <c r="B129" i="2"/>
  <c r="C129" i="2"/>
  <c r="B130" i="2"/>
  <c r="C130" i="2"/>
  <c r="B131" i="2"/>
  <c r="C131" i="2"/>
  <c r="B132" i="2"/>
  <c r="C132" i="2"/>
  <c r="B133" i="2"/>
  <c r="C133" i="2"/>
  <c r="B134" i="2"/>
  <c r="C134" i="2"/>
  <c r="B135" i="2"/>
  <c r="C135" i="2"/>
  <c r="B136" i="2"/>
  <c r="C136" i="2"/>
  <c r="B137" i="2"/>
  <c r="C137" i="2"/>
  <c r="B138" i="2"/>
  <c r="C138" i="2"/>
  <c r="B139" i="2"/>
  <c r="C139" i="2"/>
  <c r="B140" i="2"/>
  <c r="C140" i="2"/>
  <c r="B141" i="2"/>
  <c r="C141" i="2"/>
  <c r="B142" i="2"/>
  <c r="C142" i="2"/>
  <c r="B143" i="2"/>
  <c r="C143" i="2"/>
  <c r="B144" i="2"/>
  <c r="C144" i="2"/>
  <c r="B145" i="2"/>
  <c r="C145" i="2"/>
  <c r="B146" i="2"/>
  <c r="C146" i="2"/>
  <c r="B147" i="2"/>
  <c r="C147" i="2"/>
  <c r="B148" i="2"/>
  <c r="C148" i="2"/>
  <c r="B149" i="2"/>
  <c r="C149" i="2"/>
  <c r="B150" i="2"/>
  <c r="C150" i="2"/>
  <c r="B151" i="2"/>
  <c r="C151" i="2"/>
  <c r="B152" i="2"/>
  <c r="C152" i="2"/>
  <c r="B153" i="2"/>
  <c r="C153" i="2"/>
  <c r="B154" i="2"/>
  <c r="C154" i="2"/>
  <c r="B155" i="2"/>
  <c r="C155" i="2"/>
  <c r="B156" i="2"/>
  <c r="C156" i="2"/>
  <c r="B157" i="2"/>
  <c r="C157" i="2"/>
  <c r="B158" i="2"/>
  <c r="C158" i="2"/>
  <c r="B159" i="2"/>
  <c r="C159" i="2"/>
  <c r="B160" i="2"/>
  <c r="C160" i="2"/>
  <c r="B161" i="2"/>
  <c r="C161" i="2"/>
  <c r="B162" i="2"/>
  <c r="C162" i="2"/>
  <c r="B163" i="2"/>
  <c r="C163" i="2"/>
  <c r="B164" i="2"/>
  <c r="C164" i="2"/>
  <c r="B165" i="2"/>
  <c r="C165" i="2"/>
  <c r="B166" i="2"/>
  <c r="C166" i="2"/>
  <c r="B167" i="2"/>
  <c r="C167" i="2"/>
  <c r="B168" i="2"/>
  <c r="C168" i="2"/>
  <c r="B169" i="2"/>
  <c r="C169" i="2"/>
  <c r="B170" i="2"/>
  <c r="C170" i="2"/>
  <c r="B171" i="2"/>
  <c r="C171" i="2"/>
  <c r="B172" i="2"/>
  <c r="C172" i="2"/>
  <c r="B173" i="2"/>
  <c r="C173" i="2"/>
  <c r="B174" i="2"/>
  <c r="C174" i="2"/>
  <c r="B175" i="2"/>
  <c r="C175" i="2"/>
  <c r="B176" i="2"/>
  <c r="C176" i="2"/>
  <c r="B177" i="2"/>
  <c r="C177" i="2"/>
  <c r="B178" i="2"/>
  <c r="C178" i="2"/>
  <c r="B179" i="2"/>
  <c r="C179" i="2"/>
  <c r="B180" i="2"/>
  <c r="C180" i="2"/>
  <c r="B181" i="2"/>
  <c r="C181" i="2"/>
  <c r="B182" i="2"/>
  <c r="C182" i="2"/>
  <c r="B183" i="2"/>
  <c r="C183" i="2"/>
  <c r="B184" i="2"/>
  <c r="C184" i="2"/>
  <c r="B185" i="2"/>
  <c r="C185" i="2"/>
  <c r="B186" i="2"/>
  <c r="C186" i="2"/>
  <c r="B187" i="2"/>
  <c r="C187" i="2"/>
  <c r="B188" i="2"/>
  <c r="C188" i="2"/>
  <c r="B189" i="2"/>
  <c r="C189" i="2"/>
  <c r="B190" i="2"/>
  <c r="C190" i="2"/>
  <c r="B191" i="2"/>
  <c r="C191" i="2"/>
  <c r="B192" i="2"/>
  <c r="C192" i="2"/>
  <c r="B193" i="2"/>
  <c r="C193" i="2"/>
  <c r="B194" i="2"/>
  <c r="C194" i="2"/>
  <c r="B195" i="2"/>
  <c r="C195" i="2"/>
  <c r="B196" i="2"/>
  <c r="C196" i="2"/>
  <c r="B197" i="2"/>
  <c r="C197" i="2"/>
  <c r="B198" i="2"/>
  <c r="C198" i="2"/>
  <c r="B199" i="2"/>
  <c r="C199" i="2"/>
  <c r="B200" i="2"/>
  <c r="C200" i="2"/>
  <c r="B201" i="2"/>
  <c r="C201" i="2"/>
  <c r="B202" i="2"/>
  <c r="C202" i="2"/>
  <c r="B203" i="2"/>
  <c r="C203" i="2"/>
  <c r="B204" i="2"/>
  <c r="C204" i="2"/>
  <c r="B205" i="2"/>
  <c r="C205" i="2"/>
  <c r="B206" i="2"/>
  <c r="C206" i="2"/>
  <c r="B207" i="2"/>
  <c r="C207" i="2"/>
  <c r="B208" i="2"/>
  <c r="C208" i="2"/>
  <c r="B209" i="2"/>
  <c r="C209" i="2"/>
  <c r="B210" i="2"/>
  <c r="C210" i="2"/>
  <c r="B211" i="2"/>
  <c r="C211" i="2"/>
  <c r="B212" i="2"/>
  <c r="C212" i="2"/>
  <c r="B213" i="2"/>
  <c r="C213" i="2"/>
  <c r="B214" i="2"/>
  <c r="C214" i="2"/>
  <c r="B215" i="2"/>
  <c r="C215" i="2"/>
  <c r="B216" i="2"/>
  <c r="C216" i="2"/>
  <c r="B217" i="2"/>
  <c r="C217" i="2"/>
  <c r="B218" i="2"/>
  <c r="C218" i="2"/>
  <c r="B219" i="2"/>
  <c r="C219" i="2"/>
  <c r="B220" i="2"/>
  <c r="C220" i="2"/>
  <c r="B221" i="2"/>
  <c r="C221" i="2"/>
  <c r="B222" i="2"/>
  <c r="C222" i="2"/>
  <c r="B223" i="2"/>
  <c r="C223" i="2"/>
  <c r="B224" i="2"/>
  <c r="C224" i="2"/>
  <c r="B225" i="2"/>
  <c r="C225" i="2"/>
  <c r="B226" i="2"/>
  <c r="C226" i="2"/>
  <c r="B227" i="2"/>
  <c r="C227" i="2"/>
  <c r="B228" i="2"/>
  <c r="C228" i="2"/>
  <c r="B229" i="2"/>
  <c r="C229" i="2"/>
  <c r="B230" i="2"/>
  <c r="C230" i="2"/>
  <c r="B231" i="2"/>
  <c r="C231" i="2"/>
  <c r="B232" i="2"/>
  <c r="C232" i="2"/>
  <c r="B233" i="2"/>
  <c r="C233" i="2"/>
  <c r="B234" i="2"/>
  <c r="C234" i="2"/>
  <c r="B235" i="2"/>
  <c r="C235" i="2"/>
  <c r="B236" i="2"/>
  <c r="C236" i="2"/>
  <c r="B237" i="2"/>
  <c r="C237" i="2"/>
  <c r="B238" i="2"/>
  <c r="C238" i="2"/>
  <c r="B239" i="2"/>
  <c r="C239" i="2"/>
  <c r="B240" i="2"/>
  <c r="C240" i="2"/>
  <c r="B241" i="2"/>
  <c r="C241" i="2"/>
  <c r="B242" i="2"/>
  <c r="C242" i="2"/>
  <c r="B243" i="2"/>
  <c r="C243" i="2"/>
  <c r="B244" i="2"/>
  <c r="C244" i="2"/>
  <c r="B245" i="2"/>
  <c r="C245" i="2"/>
  <c r="B246" i="2"/>
  <c r="C246" i="2"/>
  <c r="B247" i="2"/>
  <c r="C247" i="2"/>
  <c r="B248" i="2"/>
  <c r="C248" i="2"/>
  <c r="B249" i="2"/>
  <c r="C249" i="2"/>
  <c r="B250" i="2"/>
  <c r="C250" i="2"/>
  <c r="B251" i="2"/>
  <c r="C251" i="2"/>
  <c r="B252" i="2"/>
  <c r="C252" i="2"/>
  <c r="B253" i="2"/>
  <c r="C253" i="2"/>
  <c r="B254" i="2"/>
  <c r="C254" i="2"/>
  <c r="B255" i="2"/>
  <c r="C255" i="2"/>
  <c r="B256" i="2"/>
  <c r="C256" i="2"/>
  <c r="B257" i="2"/>
  <c r="C257" i="2"/>
  <c r="B258" i="2"/>
  <c r="C258" i="2"/>
  <c r="B259" i="2"/>
  <c r="C259" i="2"/>
  <c r="B260" i="2"/>
  <c r="C260" i="2"/>
  <c r="B261" i="2"/>
  <c r="C261" i="2"/>
  <c r="B262" i="2"/>
  <c r="C262" i="2"/>
  <c r="B263" i="2"/>
  <c r="C263" i="2"/>
  <c r="B264" i="2"/>
  <c r="C264" i="2"/>
  <c r="B265" i="2"/>
  <c r="C265" i="2"/>
  <c r="B266" i="2"/>
  <c r="C266" i="2"/>
  <c r="B267" i="2"/>
  <c r="C267" i="2"/>
  <c r="B268" i="2"/>
  <c r="C268" i="2"/>
  <c r="B269" i="2"/>
  <c r="C269" i="2"/>
  <c r="B270" i="2"/>
  <c r="C270" i="2"/>
  <c r="B271" i="2"/>
  <c r="C271" i="2"/>
  <c r="B272" i="2"/>
  <c r="C272" i="2"/>
  <c r="B273" i="2"/>
  <c r="C273" i="2"/>
  <c r="B274" i="2"/>
  <c r="C274" i="2"/>
  <c r="B275" i="2"/>
  <c r="C275" i="2"/>
  <c r="B276" i="2"/>
  <c r="C276" i="2"/>
  <c r="B277" i="2"/>
  <c r="C277" i="2"/>
  <c r="B278" i="2"/>
  <c r="C278" i="2"/>
  <c r="B279" i="2"/>
  <c r="C279" i="2"/>
  <c r="B280" i="2"/>
  <c r="C280" i="2"/>
  <c r="B281" i="2"/>
  <c r="C281" i="2"/>
  <c r="B282" i="2"/>
  <c r="C282" i="2"/>
  <c r="B283" i="2"/>
  <c r="C283" i="2"/>
  <c r="B284" i="2"/>
  <c r="C284" i="2"/>
  <c r="B285" i="2"/>
  <c r="C285" i="2"/>
  <c r="B286" i="2"/>
  <c r="C286" i="2"/>
  <c r="B287" i="2"/>
  <c r="C287" i="2"/>
  <c r="B288" i="2"/>
  <c r="C288" i="2"/>
  <c r="B289" i="2"/>
  <c r="C289" i="2"/>
  <c r="B290" i="2"/>
  <c r="C290" i="2"/>
  <c r="B291" i="2"/>
  <c r="C291" i="2"/>
  <c r="B292" i="2"/>
  <c r="C292" i="2"/>
  <c r="B293" i="2"/>
  <c r="C293" i="2"/>
  <c r="B294" i="2"/>
  <c r="C294" i="2"/>
  <c r="B295" i="2"/>
  <c r="C295" i="2"/>
  <c r="B296" i="2"/>
  <c r="C296" i="2"/>
  <c r="B297" i="2"/>
  <c r="C297" i="2"/>
  <c r="B298" i="2"/>
  <c r="C298" i="2"/>
  <c r="B299" i="2"/>
  <c r="C299" i="2"/>
  <c r="B300" i="2"/>
  <c r="C300" i="2"/>
  <c r="B301" i="2"/>
  <c r="C301" i="2"/>
  <c r="B302" i="2"/>
  <c r="C302" i="2"/>
  <c r="B303" i="2"/>
  <c r="C303" i="2"/>
  <c r="B304" i="2"/>
  <c r="C304" i="2"/>
  <c r="B305" i="2"/>
  <c r="C305" i="2"/>
  <c r="B306" i="2"/>
  <c r="C306" i="2"/>
  <c r="B307" i="2"/>
  <c r="C307" i="2"/>
  <c r="B308" i="2"/>
  <c r="C308" i="2"/>
  <c r="B309" i="2"/>
  <c r="C309" i="2"/>
  <c r="B310" i="2"/>
  <c r="C310" i="2"/>
  <c r="B311" i="2"/>
  <c r="C311" i="2"/>
  <c r="B312" i="2"/>
  <c r="C312" i="2"/>
  <c r="B313" i="2"/>
  <c r="C313" i="2"/>
  <c r="B314" i="2"/>
  <c r="C314" i="2"/>
  <c r="B315" i="2"/>
  <c r="C315" i="2"/>
  <c r="B316" i="2"/>
  <c r="C316" i="2"/>
  <c r="B317" i="2"/>
  <c r="C317" i="2"/>
  <c r="B318" i="2"/>
  <c r="C318" i="2"/>
  <c r="B319" i="2"/>
  <c r="C319" i="2"/>
  <c r="B320" i="2"/>
  <c r="C320" i="2"/>
  <c r="B321" i="2"/>
  <c r="C321" i="2"/>
  <c r="B322" i="2"/>
  <c r="C322" i="2"/>
  <c r="B323" i="2"/>
  <c r="C323" i="2"/>
  <c r="B324" i="2"/>
  <c r="C324" i="2"/>
  <c r="B325" i="2"/>
  <c r="C325" i="2"/>
  <c r="B326" i="2"/>
  <c r="C326" i="2"/>
  <c r="B327" i="2"/>
  <c r="C327" i="2"/>
  <c r="B328" i="2"/>
  <c r="C328" i="2"/>
  <c r="B329" i="2"/>
  <c r="C329" i="2"/>
  <c r="B330" i="2"/>
  <c r="C330" i="2"/>
  <c r="B331" i="2"/>
  <c r="C331" i="2"/>
  <c r="B332" i="2"/>
  <c r="C332" i="2"/>
  <c r="B333" i="2"/>
  <c r="C333" i="2"/>
  <c r="B334" i="2"/>
  <c r="C334" i="2"/>
  <c r="B335" i="2"/>
  <c r="C335" i="2"/>
  <c r="B336" i="2"/>
  <c r="C336" i="2"/>
  <c r="B337" i="2"/>
  <c r="C337" i="2"/>
  <c r="B338" i="2"/>
  <c r="C338" i="2"/>
  <c r="B339" i="2"/>
  <c r="C339" i="2"/>
  <c r="B340" i="2"/>
  <c r="C340" i="2"/>
  <c r="B341" i="2"/>
  <c r="C341" i="2"/>
  <c r="B342" i="2"/>
  <c r="C342" i="2"/>
  <c r="B343" i="2"/>
  <c r="C343" i="2"/>
  <c r="B344" i="2"/>
  <c r="C344" i="2"/>
  <c r="B345" i="2"/>
  <c r="C345" i="2"/>
  <c r="B346" i="2"/>
  <c r="C346" i="2"/>
  <c r="B347" i="2"/>
  <c r="C347" i="2"/>
  <c r="B348" i="2"/>
  <c r="C348" i="2"/>
  <c r="B349" i="2"/>
  <c r="C349" i="2"/>
  <c r="B350" i="2"/>
  <c r="C350" i="2"/>
  <c r="B351" i="2"/>
  <c r="C351" i="2"/>
  <c r="B352" i="2"/>
  <c r="C352" i="2"/>
  <c r="B353" i="2"/>
  <c r="C353" i="2"/>
  <c r="B354" i="2"/>
  <c r="C354" i="2"/>
  <c r="B355" i="2"/>
  <c r="C355" i="2"/>
  <c r="B356" i="2"/>
  <c r="C356" i="2"/>
  <c r="B357" i="2"/>
  <c r="C357" i="2"/>
  <c r="B358" i="2"/>
  <c r="C358" i="2"/>
  <c r="B359" i="2"/>
  <c r="C359" i="2"/>
  <c r="B360" i="2"/>
  <c r="C360" i="2"/>
  <c r="B361" i="2"/>
  <c r="C361" i="2"/>
  <c r="B362" i="2"/>
  <c r="C362" i="2"/>
  <c r="B363" i="2"/>
  <c r="C363" i="2"/>
  <c r="B364" i="2"/>
  <c r="C364" i="2"/>
  <c r="B365" i="2"/>
  <c r="C365" i="2"/>
  <c r="B366" i="2"/>
  <c r="C366" i="2"/>
  <c r="B367" i="2"/>
  <c r="C367" i="2"/>
  <c r="B368" i="2"/>
  <c r="C368" i="2"/>
  <c r="B369" i="2"/>
  <c r="C369" i="2"/>
  <c r="B370" i="2"/>
  <c r="C370" i="2"/>
  <c r="B371" i="2"/>
  <c r="C371" i="2"/>
  <c r="B372" i="2"/>
  <c r="C372" i="2"/>
  <c r="B373" i="2"/>
  <c r="C373" i="2"/>
  <c r="B374" i="2"/>
  <c r="C374" i="2"/>
  <c r="B375" i="2"/>
  <c r="C375" i="2"/>
  <c r="B376" i="2"/>
  <c r="C376" i="2"/>
  <c r="B377" i="2"/>
  <c r="C377" i="2"/>
  <c r="B378" i="2"/>
  <c r="C378" i="2"/>
  <c r="B379" i="2"/>
  <c r="C379" i="2"/>
  <c r="B380" i="2"/>
  <c r="C380" i="2"/>
  <c r="B381" i="2"/>
  <c r="C381" i="2"/>
  <c r="B382" i="2"/>
  <c r="C382" i="2"/>
  <c r="B383" i="2"/>
  <c r="C383" i="2"/>
  <c r="B384" i="2"/>
  <c r="C384" i="2"/>
  <c r="B385" i="2"/>
  <c r="C385" i="2"/>
  <c r="B386" i="2"/>
  <c r="C386" i="2"/>
  <c r="B387" i="2"/>
  <c r="C387" i="2"/>
  <c r="B388" i="2"/>
  <c r="C388" i="2"/>
  <c r="B389" i="2"/>
  <c r="C389" i="2"/>
  <c r="B390" i="2"/>
  <c r="C390" i="2"/>
  <c r="B391" i="2"/>
  <c r="C391" i="2"/>
  <c r="B392" i="2"/>
  <c r="C392" i="2"/>
  <c r="B393" i="2"/>
  <c r="C393" i="2"/>
  <c r="B394" i="2"/>
  <c r="C394" i="2"/>
  <c r="B395" i="2"/>
  <c r="C395" i="2"/>
  <c r="B396" i="2"/>
  <c r="C396" i="2"/>
  <c r="B397" i="2"/>
  <c r="C397" i="2"/>
  <c r="B398" i="2"/>
  <c r="C398" i="2"/>
  <c r="B399" i="2"/>
  <c r="C399" i="2"/>
  <c r="B400" i="2"/>
  <c r="C400" i="2"/>
  <c r="B401" i="2"/>
  <c r="C401" i="2"/>
  <c r="B402" i="2"/>
  <c r="C402" i="2"/>
  <c r="B403" i="2"/>
  <c r="C403" i="2"/>
  <c r="B404" i="2"/>
  <c r="C404" i="2"/>
  <c r="B405" i="2"/>
  <c r="C405" i="2"/>
  <c r="B406" i="2"/>
  <c r="C406" i="2"/>
  <c r="B407" i="2"/>
  <c r="C407" i="2"/>
  <c r="B408" i="2"/>
  <c r="C408" i="2"/>
  <c r="B409" i="2"/>
  <c r="C409" i="2"/>
  <c r="B410" i="2"/>
  <c r="C410" i="2"/>
  <c r="B411" i="2"/>
  <c r="C411" i="2"/>
  <c r="B412" i="2"/>
  <c r="C412" i="2"/>
  <c r="B413" i="2"/>
  <c r="C413" i="2"/>
  <c r="B414" i="2"/>
  <c r="C414" i="2"/>
  <c r="B415" i="2"/>
  <c r="C415" i="2"/>
  <c r="B416" i="2"/>
  <c r="C416" i="2"/>
  <c r="B417" i="2"/>
  <c r="C417" i="2"/>
  <c r="B418" i="2"/>
  <c r="C418" i="2"/>
  <c r="B419" i="2"/>
  <c r="C419" i="2"/>
  <c r="B420" i="2"/>
  <c r="C420" i="2"/>
  <c r="B421" i="2"/>
  <c r="C421" i="2"/>
  <c r="B422" i="2"/>
  <c r="C422" i="2"/>
  <c r="B423" i="2"/>
  <c r="C423" i="2"/>
  <c r="B424" i="2"/>
  <c r="C424" i="2"/>
  <c r="B425" i="2"/>
  <c r="C425" i="2"/>
  <c r="B426" i="2"/>
  <c r="C426" i="2"/>
  <c r="B427" i="2"/>
  <c r="C427" i="2"/>
  <c r="B428" i="2"/>
  <c r="C428" i="2"/>
  <c r="B429" i="2"/>
  <c r="C429" i="2"/>
  <c r="B430" i="2"/>
  <c r="C430" i="2"/>
  <c r="B431" i="2"/>
  <c r="C431" i="2"/>
  <c r="B432" i="2"/>
  <c r="C432" i="2"/>
  <c r="B433" i="2"/>
  <c r="C433" i="2"/>
  <c r="B434" i="2"/>
  <c r="C434" i="2"/>
  <c r="B435" i="2"/>
  <c r="C435" i="2"/>
  <c r="B436" i="2"/>
  <c r="C436" i="2"/>
  <c r="B437" i="2"/>
  <c r="C437" i="2"/>
  <c r="B438" i="2"/>
  <c r="C438" i="2"/>
  <c r="B439" i="2"/>
  <c r="C439" i="2"/>
  <c r="B440" i="2"/>
  <c r="C440" i="2"/>
  <c r="B441" i="2"/>
  <c r="C441" i="2"/>
  <c r="B442" i="2"/>
  <c r="C442" i="2"/>
  <c r="B443" i="2"/>
  <c r="C443" i="2"/>
  <c r="B444" i="2"/>
  <c r="C444" i="2"/>
  <c r="B445" i="2"/>
  <c r="C445" i="2"/>
  <c r="B446" i="2"/>
  <c r="C446" i="2"/>
  <c r="B447" i="2"/>
  <c r="C447" i="2"/>
  <c r="B448" i="2"/>
  <c r="C448" i="2"/>
  <c r="B449" i="2"/>
  <c r="C449" i="2"/>
  <c r="B450" i="2"/>
  <c r="C450" i="2"/>
  <c r="B451" i="2"/>
  <c r="C451" i="2"/>
  <c r="B452" i="2"/>
  <c r="C452" i="2"/>
  <c r="B453" i="2"/>
  <c r="C453" i="2"/>
  <c r="B454" i="2"/>
  <c r="C454" i="2"/>
  <c r="B455" i="2"/>
  <c r="C455" i="2"/>
  <c r="B456" i="2"/>
  <c r="C456" i="2"/>
  <c r="B457" i="2"/>
  <c r="C457" i="2"/>
  <c r="B458" i="2"/>
  <c r="C458" i="2"/>
  <c r="B459" i="2"/>
  <c r="C459" i="2"/>
  <c r="B460" i="2"/>
  <c r="C460" i="2"/>
  <c r="B461" i="2"/>
  <c r="C461" i="2"/>
  <c r="B462" i="2"/>
  <c r="C462" i="2"/>
  <c r="B463" i="2"/>
  <c r="C463" i="2"/>
  <c r="B464" i="2"/>
  <c r="C464" i="2"/>
  <c r="B465" i="2"/>
  <c r="C465" i="2"/>
  <c r="B466" i="2"/>
  <c r="C466" i="2"/>
  <c r="B467" i="2"/>
  <c r="C467" i="2"/>
  <c r="B468" i="2"/>
  <c r="C468" i="2"/>
  <c r="B469" i="2"/>
  <c r="C469" i="2"/>
  <c r="B470" i="2"/>
  <c r="C470" i="2"/>
  <c r="B471" i="2"/>
  <c r="C471" i="2"/>
  <c r="B472" i="2"/>
  <c r="C472" i="2"/>
  <c r="B473" i="2"/>
  <c r="C473" i="2"/>
  <c r="B474" i="2"/>
  <c r="C474" i="2"/>
  <c r="B475" i="2"/>
  <c r="C475" i="2"/>
  <c r="B476" i="2"/>
  <c r="C476" i="2"/>
  <c r="B477" i="2"/>
  <c r="C477" i="2"/>
  <c r="B478" i="2"/>
  <c r="C478" i="2"/>
  <c r="B479" i="2"/>
  <c r="C479" i="2"/>
  <c r="B480" i="2"/>
  <c r="C480" i="2"/>
  <c r="B481" i="2"/>
  <c r="C481" i="2"/>
  <c r="B482" i="2"/>
  <c r="C482" i="2"/>
  <c r="B483" i="2"/>
  <c r="C483" i="2"/>
  <c r="B484" i="2"/>
  <c r="C484" i="2"/>
  <c r="B485" i="2"/>
  <c r="C485" i="2"/>
  <c r="B486" i="2"/>
  <c r="C486" i="2"/>
  <c r="B487" i="2"/>
  <c r="C487" i="2"/>
  <c r="B488" i="2"/>
  <c r="C488" i="2"/>
  <c r="B489" i="2"/>
  <c r="C489" i="2"/>
  <c r="B490" i="2"/>
  <c r="C490" i="2"/>
  <c r="B491" i="2"/>
  <c r="C491" i="2"/>
  <c r="B492" i="2"/>
  <c r="C492" i="2"/>
  <c r="B493" i="2"/>
  <c r="C493" i="2"/>
  <c r="B494" i="2"/>
  <c r="C494" i="2"/>
  <c r="B495" i="2"/>
  <c r="C495" i="2"/>
  <c r="B496" i="2"/>
  <c r="C496" i="2"/>
  <c r="B497" i="2"/>
  <c r="C497" i="2"/>
  <c r="B498" i="2"/>
  <c r="C498" i="2"/>
  <c r="B499" i="2"/>
  <c r="C499" i="2"/>
  <c r="B500" i="2"/>
  <c r="C500" i="2"/>
  <c r="B501" i="2"/>
  <c r="C501" i="2"/>
  <c r="B502" i="2"/>
  <c r="C502" i="2"/>
  <c r="C3" i="2"/>
  <c r="B3" i="2"/>
  <c r="L251" i="2"/>
  <c r="I251" i="2" s="1"/>
  <c r="N251" i="2" s="1"/>
  <c r="L470" i="2"/>
  <c r="I470" i="2" s="1"/>
  <c r="N470" i="2" s="1"/>
  <c r="L471" i="2"/>
  <c r="I471" i="2" s="1"/>
  <c r="N471" i="2" s="1"/>
  <c r="L5" i="2"/>
  <c r="I5" i="2" s="1"/>
  <c r="N5" i="2" s="1"/>
  <c r="L404" i="2"/>
  <c r="I404" i="2" s="1"/>
  <c r="N404" i="2" s="1"/>
  <c r="L296" i="2"/>
  <c r="I296" i="2" s="1"/>
  <c r="N296" i="2" s="1"/>
  <c r="L60" i="2"/>
  <c r="I60" i="2" s="1"/>
  <c r="N60" i="2" s="1"/>
  <c r="L99" i="2"/>
  <c r="I99" i="2" s="1"/>
  <c r="N99" i="2" s="1"/>
  <c r="L197" i="2"/>
  <c r="I197" i="2" s="1"/>
  <c r="N197" i="2" s="1"/>
  <c r="L351" i="2"/>
  <c r="I351" i="2" s="1"/>
  <c r="N351" i="2" s="1"/>
  <c r="L358" i="2"/>
  <c r="I358" i="2" s="1"/>
  <c r="N358" i="2" s="1"/>
  <c r="L16" i="2"/>
  <c r="I16" i="2" s="1"/>
  <c r="N16" i="2" s="1"/>
  <c r="L220" i="2"/>
  <c r="I220" i="2" s="1"/>
  <c r="N220" i="2" s="1"/>
  <c r="L302" i="2"/>
  <c r="I302" i="2" s="1"/>
  <c r="N302" i="2" s="1"/>
  <c r="L390" i="2"/>
  <c r="I390" i="2" s="1"/>
  <c r="N390" i="2" s="1"/>
  <c r="L429" i="2"/>
  <c r="I429" i="2" s="1"/>
  <c r="N429" i="2" s="1"/>
  <c r="L193" i="2"/>
  <c r="I193" i="2" s="1"/>
  <c r="N193" i="2" s="1"/>
  <c r="L10" i="2"/>
  <c r="I10" i="2" s="1"/>
  <c r="N10" i="2" s="1"/>
  <c r="L492" i="2"/>
  <c r="I492" i="2" s="1"/>
  <c r="N492" i="2" s="1"/>
  <c r="L170" i="2"/>
  <c r="I170" i="2" s="1"/>
  <c r="N170" i="2" s="1"/>
  <c r="L332" i="2"/>
  <c r="I332" i="2" s="1"/>
  <c r="N332" i="2" s="1"/>
  <c r="L41" i="2"/>
  <c r="I41" i="2" s="1"/>
  <c r="N41" i="2" s="1"/>
  <c r="L50" i="2"/>
  <c r="I50" i="2" s="1"/>
  <c r="N50" i="2" s="1"/>
  <c r="L397" i="2"/>
  <c r="I397" i="2" s="1"/>
  <c r="N397" i="2" s="1"/>
  <c r="L183" i="2"/>
  <c r="I183" i="2" s="1"/>
  <c r="N183" i="2" s="1"/>
  <c r="L256" i="2"/>
  <c r="I256" i="2" s="1"/>
  <c r="N256" i="2" s="1"/>
  <c r="L457" i="2"/>
  <c r="I457" i="2" s="1"/>
  <c r="N457" i="2" s="1"/>
  <c r="L275" i="2"/>
  <c r="I275" i="2" s="1"/>
  <c r="N275" i="2" s="1"/>
  <c r="L249" i="2"/>
  <c r="I249" i="2" s="1"/>
  <c r="N249" i="2" s="1"/>
  <c r="L425" i="2"/>
  <c r="I425" i="2" s="1"/>
  <c r="N425" i="2" s="1"/>
  <c r="L243" i="2"/>
  <c r="I243" i="2" s="1"/>
  <c r="N243" i="2" s="1"/>
  <c r="L374" i="2"/>
  <c r="I374" i="2" s="1"/>
  <c r="N374" i="2" s="1"/>
  <c r="L430" i="2"/>
  <c r="I430" i="2" s="1"/>
  <c r="N430" i="2" s="1"/>
  <c r="L313" i="2"/>
  <c r="I313" i="2" s="1"/>
  <c r="N313" i="2" s="1"/>
  <c r="L446" i="2"/>
  <c r="I446" i="2" s="1"/>
  <c r="N446" i="2" s="1"/>
  <c r="L146" i="2"/>
  <c r="I146" i="2" s="1"/>
  <c r="N146" i="2" s="1"/>
  <c r="L359" i="2"/>
  <c r="I359" i="2" s="1"/>
  <c r="N359" i="2" s="1"/>
  <c r="L441" i="2"/>
  <c r="I441" i="2" s="1"/>
  <c r="N441" i="2" s="1"/>
  <c r="L105" i="2"/>
  <c r="I105" i="2" s="1"/>
  <c r="N105" i="2" s="1"/>
  <c r="L250" i="2"/>
  <c r="I250" i="2" s="1"/>
  <c r="N250" i="2" s="1"/>
  <c r="L252" i="2"/>
  <c r="I252" i="2" s="1"/>
  <c r="N252" i="2" s="1"/>
  <c r="L141" i="2"/>
  <c r="I141" i="2" s="1"/>
  <c r="N141" i="2" s="1"/>
  <c r="L377" i="2"/>
  <c r="I377" i="2" s="1"/>
  <c r="N377" i="2" s="1"/>
  <c r="L110" i="2"/>
  <c r="I110" i="2" s="1"/>
  <c r="N110" i="2" s="1"/>
  <c r="L285" i="2"/>
  <c r="I285" i="2" s="1"/>
  <c r="N285" i="2" s="1"/>
  <c r="L450" i="2"/>
  <c r="I450" i="2" s="1"/>
  <c r="N450" i="2" s="1"/>
  <c r="L204" i="2"/>
  <c r="I204" i="2" s="1"/>
  <c r="N204" i="2" s="1"/>
  <c r="L334" i="2"/>
  <c r="I334" i="2" s="1"/>
  <c r="N334" i="2" s="1"/>
  <c r="L329" i="2"/>
  <c r="I329" i="2" s="1"/>
  <c r="N329" i="2" s="1"/>
  <c r="L238" i="2"/>
  <c r="I238" i="2" s="1"/>
  <c r="N238" i="2" s="1"/>
  <c r="L244" i="2"/>
  <c r="I244" i="2" s="1"/>
  <c r="N244" i="2" s="1"/>
  <c r="L420" i="2"/>
  <c r="I420" i="2" s="1"/>
  <c r="N420" i="2" s="1"/>
  <c r="L451" i="2"/>
  <c r="I451" i="2" s="1"/>
  <c r="N451" i="2" s="1"/>
  <c r="L293" i="2"/>
  <c r="I293" i="2" s="1"/>
  <c r="N293" i="2" s="1"/>
  <c r="L479" i="2"/>
  <c r="I479" i="2" s="1"/>
  <c r="N479" i="2" s="1"/>
  <c r="L431" i="2"/>
  <c r="I431" i="2" s="1"/>
  <c r="N431" i="2" s="1"/>
  <c r="L286" i="2"/>
  <c r="I286" i="2" s="1"/>
  <c r="N286" i="2" s="1"/>
  <c r="L13" i="2"/>
  <c r="I13" i="2" s="1"/>
  <c r="N13" i="2" s="1"/>
  <c r="L459" i="2"/>
  <c r="I459" i="2" s="1"/>
  <c r="N459" i="2" s="1"/>
  <c r="L122" i="2"/>
  <c r="I122" i="2" s="1"/>
  <c r="N122" i="2" s="1"/>
  <c r="L142" i="2"/>
  <c r="I142" i="2" s="1"/>
  <c r="N142" i="2" s="1"/>
  <c r="L486" i="2"/>
  <c r="I486" i="2" s="1"/>
  <c r="N486" i="2" s="1"/>
  <c r="L187" i="2"/>
  <c r="I187" i="2" s="1"/>
  <c r="N187" i="2" s="1"/>
  <c r="L304" i="2"/>
  <c r="I304" i="2" s="1"/>
  <c r="N304" i="2" s="1"/>
  <c r="L352" i="2"/>
  <c r="I352" i="2" s="1"/>
  <c r="N352" i="2" s="1"/>
  <c r="L360" i="2"/>
  <c r="I360" i="2" s="1"/>
  <c r="N360" i="2" s="1"/>
  <c r="L82" i="2"/>
  <c r="I82" i="2" s="1"/>
  <c r="N82" i="2" s="1"/>
  <c r="L73" i="2"/>
  <c r="I73" i="2" s="1"/>
  <c r="N73" i="2" s="1"/>
  <c r="L480" i="2"/>
  <c r="I480" i="2" s="1"/>
  <c r="N480" i="2" s="1"/>
  <c r="L403" i="2"/>
  <c r="I403" i="2" s="1"/>
  <c r="N403" i="2" s="1"/>
  <c r="L408" i="2"/>
  <c r="I408" i="2" s="1"/>
  <c r="N408" i="2" s="1"/>
  <c r="L348" i="2"/>
  <c r="I348" i="2" s="1"/>
  <c r="N348" i="2" s="1"/>
  <c r="L343" i="2"/>
  <c r="I343" i="2" s="1"/>
  <c r="N343" i="2" s="1"/>
  <c r="L28" i="2"/>
  <c r="I28" i="2" s="1"/>
  <c r="N28" i="2" s="1"/>
  <c r="L426" i="2"/>
  <c r="I426" i="2" s="1"/>
  <c r="N426" i="2" s="1"/>
  <c r="L118" i="2"/>
  <c r="I118" i="2" s="1"/>
  <c r="N118" i="2" s="1"/>
  <c r="L460" i="2"/>
  <c r="I460" i="2" s="1"/>
  <c r="N460" i="2" s="1"/>
  <c r="L163" i="2"/>
  <c r="I163" i="2" s="1"/>
  <c r="N163" i="2" s="1"/>
  <c r="L432" i="2"/>
  <c r="I432" i="2" s="1"/>
  <c r="N432" i="2" s="1"/>
  <c r="L412" i="2"/>
  <c r="I412" i="2" s="1"/>
  <c r="N412" i="2" s="1"/>
  <c r="L268" i="2"/>
  <c r="I268" i="2" s="1"/>
  <c r="N268" i="2" s="1"/>
  <c r="L54" i="2"/>
  <c r="I54" i="2" s="1"/>
  <c r="N54" i="2" s="1"/>
  <c r="L263" i="2"/>
  <c r="I263" i="2" s="1"/>
  <c r="N263" i="2" s="1"/>
  <c r="L200" i="2"/>
  <c r="I200" i="2" s="1"/>
  <c r="N200" i="2" s="1"/>
  <c r="L149" i="2"/>
  <c r="I149" i="2" s="1"/>
  <c r="N149" i="2" s="1"/>
  <c r="L213" i="2"/>
  <c r="I213" i="2" s="1"/>
  <c r="N213" i="2" s="1"/>
  <c r="L324" i="2"/>
  <c r="I324" i="2" s="1"/>
  <c r="N324" i="2" s="1"/>
  <c r="L501" i="2"/>
  <c r="I501" i="2" s="1"/>
  <c r="N501" i="2" s="1"/>
  <c r="L176" i="2"/>
  <c r="I176" i="2" s="1"/>
  <c r="N176" i="2" s="1"/>
  <c r="L151" i="2"/>
  <c r="I151" i="2" s="1"/>
  <c r="N151" i="2" s="1"/>
  <c r="L93" i="2"/>
  <c r="I93" i="2" s="1"/>
  <c r="N93" i="2" s="1"/>
  <c r="L335" i="2"/>
  <c r="I335" i="2" s="1"/>
  <c r="N335" i="2" s="1"/>
  <c r="L185" i="2"/>
  <c r="I185" i="2" s="1"/>
  <c r="N185" i="2" s="1"/>
  <c r="L314" i="2"/>
  <c r="I314" i="2" s="1"/>
  <c r="N314" i="2" s="1"/>
  <c r="L61" i="2"/>
  <c r="I61" i="2" s="1"/>
  <c r="N61" i="2" s="1"/>
  <c r="L383" i="2"/>
  <c r="I383" i="2" s="1"/>
  <c r="N383" i="2" s="1"/>
  <c r="L381" i="2"/>
  <c r="I381" i="2" s="1"/>
  <c r="N381" i="2" s="1"/>
  <c r="L68" i="2"/>
  <c r="I68" i="2" s="1"/>
  <c r="N68" i="2" s="1"/>
  <c r="L112" i="2"/>
  <c r="I112" i="2" s="1"/>
  <c r="N112" i="2" s="1"/>
  <c r="L270" i="2"/>
  <c r="I270" i="2" s="1"/>
  <c r="N270" i="2" s="1"/>
  <c r="L413" i="2"/>
  <c r="I413" i="2" s="1"/>
  <c r="N413" i="2" s="1"/>
  <c r="L49" i="2"/>
  <c r="I49" i="2" s="1"/>
  <c r="N49" i="2" s="1"/>
  <c r="L239" i="2"/>
  <c r="I239" i="2" s="1"/>
  <c r="N239" i="2" s="1"/>
  <c r="L207" i="2"/>
  <c r="I207" i="2" s="1"/>
  <c r="N207" i="2" s="1"/>
  <c r="L66" i="2"/>
  <c r="I66" i="2" s="1"/>
  <c r="N66" i="2" s="1"/>
  <c r="L100" i="2"/>
  <c r="I100" i="2" s="1"/>
  <c r="N100" i="2" s="1"/>
  <c r="L55" i="2"/>
  <c r="I55" i="2" s="1"/>
  <c r="N55" i="2" s="1"/>
  <c r="L186" i="2"/>
  <c r="I186" i="2" s="1"/>
  <c r="N186" i="2" s="1"/>
  <c r="L497" i="2"/>
  <c r="I497" i="2" s="1"/>
  <c r="N497" i="2" s="1"/>
  <c r="L436" i="2"/>
  <c r="I436" i="2" s="1"/>
  <c r="N436" i="2" s="1"/>
  <c r="L288" i="2"/>
  <c r="I288" i="2" s="1"/>
  <c r="N288" i="2" s="1"/>
  <c r="L188" i="2"/>
  <c r="I188" i="2" s="1"/>
  <c r="N188" i="2" s="1"/>
  <c r="L336" i="2"/>
  <c r="I336" i="2" s="1"/>
  <c r="N336" i="2" s="1"/>
  <c r="L19" i="2"/>
  <c r="I19" i="2" s="1"/>
  <c r="N19" i="2" s="1"/>
  <c r="L282" i="2"/>
  <c r="I282" i="2" s="1"/>
  <c r="N282" i="2" s="1"/>
  <c r="L363" i="2"/>
  <c r="I363" i="2" s="1"/>
  <c r="N363" i="2" s="1"/>
  <c r="L111" i="2"/>
  <c r="I111" i="2" s="1"/>
  <c r="N111" i="2" s="1"/>
  <c r="L14" i="2"/>
  <c r="I14" i="2" s="1"/>
  <c r="N14" i="2" s="1"/>
  <c r="L333" i="2"/>
  <c r="I333" i="2" s="1"/>
  <c r="N333" i="2" s="1"/>
  <c r="L319" i="2"/>
  <c r="I319" i="2" s="1"/>
  <c r="N319" i="2" s="1"/>
  <c r="L283" i="2"/>
  <c r="I283" i="2" s="1"/>
  <c r="N283" i="2" s="1"/>
  <c r="L159" i="2"/>
  <c r="I159" i="2" s="1"/>
  <c r="N159" i="2" s="1"/>
  <c r="L297" i="2"/>
  <c r="I297" i="2" s="1"/>
  <c r="N297" i="2" s="1"/>
  <c r="L56" i="2"/>
  <c r="I56" i="2" s="1"/>
  <c r="N56" i="2" s="1"/>
  <c r="L179" i="2"/>
  <c r="I179" i="2" s="1"/>
  <c r="N179" i="2" s="1"/>
  <c r="L103" i="2"/>
  <c r="I103" i="2" s="1"/>
  <c r="N103" i="2" s="1"/>
  <c r="L108" i="2"/>
  <c r="I108" i="2" s="1"/>
  <c r="N108" i="2" s="1"/>
  <c r="L125" i="2"/>
  <c r="I125" i="2" s="1"/>
  <c r="N125" i="2" s="1"/>
  <c r="L126" i="2"/>
  <c r="I126" i="2" s="1"/>
  <c r="N126" i="2" s="1"/>
  <c r="L51" i="2"/>
  <c r="I51" i="2" s="1"/>
  <c r="N51" i="2" s="1"/>
  <c r="L417" i="2"/>
  <c r="I417" i="2" s="1"/>
  <c r="N417" i="2" s="1"/>
  <c r="L42" i="2"/>
  <c r="I42" i="2" s="1"/>
  <c r="N42" i="2" s="1"/>
  <c r="L98" i="2"/>
  <c r="I98" i="2" s="1"/>
  <c r="N98" i="2" s="1"/>
  <c r="L138" i="2"/>
  <c r="I138" i="2" s="1"/>
  <c r="N138" i="2" s="1"/>
  <c r="L433" i="2"/>
  <c r="I433" i="2" s="1"/>
  <c r="N433" i="2" s="1"/>
  <c r="L264" i="2"/>
  <c r="I264" i="2" s="1"/>
  <c r="N264" i="2" s="1"/>
  <c r="L337" i="2"/>
  <c r="I337" i="2" s="1"/>
  <c r="N337" i="2" s="1"/>
  <c r="L447" i="2"/>
  <c r="I447" i="2" s="1"/>
  <c r="N447" i="2" s="1"/>
  <c r="L280" i="2"/>
  <c r="I280" i="2" s="1"/>
  <c r="N280" i="2" s="1"/>
  <c r="L344" i="2"/>
  <c r="I344" i="2" s="1"/>
  <c r="N344" i="2" s="1"/>
  <c r="L12" i="2"/>
  <c r="I12" i="2" s="1"/>
  <c r="N12" i="2" s="1"/>
  <c r="L462" i="2"/>
  <c r="I462" i="2" s="1"/>
  <c r="N462" i="2" s="1"/>
  <c r="L34" i="2"/>
  <c r="I34" i="2" s="1"/>
  <c r="N34" i="2" s="1"/>
  <c r="L88" i="2"/>
  <c r="I88" i="2" s="1"/>
  <c r="N88" i="2" s="1"/>
  <c r="L58" i="2"/>
  <c r="I58" i="2" s="1"/>
  <c r="N58" i="2" s="1"/>
  <c r="L139" i="2"/>
  <c r="I139" i="2" s="1"/>
  <c r="N139" i="2" s="1"/>
  <c r="L259" i="2"/>
  <c r="I259" i="2" s="1"/>
  <c r="N259" i="2" s="1"/>
  <c r="L106" i="2"/>
  <c r="I106" i="2" s="1"/>
  <c r="N106" i="2" s="1"/>
  <c r="L458" i="2"/>
  <c r="I458" i="2" s="1"/>
  <c r="N458" i="2" s="1"/>
  <c r="L22" i="2"/>
  <c r="I22" i="2" s="1"/>
  <c r="N22" i="2" s="1"/>
  <c r="L76" i="2"/>
  <c r="I76" i="2" s="1"/>
  <c r="N76" i="2" s="1"/>
  <c r="L278" i="2"/>
  <c r="I278" i="2" s="1"/>
  <c r="N278" i="2" s="1"/>
  <c r="L78" i="2"/>
  <c r="I78" i="2" s="1"/>
  <c r="N78" i="2" s="1"/>
  <c r="L290" i="2"/>
  <c r="I290" i="2" s="1"/>
  <c r="N290" i="2" s="1"/>
  <c r="L47" i="2"/>
  <c r="I47" i="2" s="1"/>
  <c r="N47" i="2" s="1"/>
  <c r="L143" i="2"/>
  <c r="I143" i="2" s="1"/>
  <c r="N143" i="2" s="1"/>
  <c r="L326" i="2"/>
  <c r="I326" i="2" s="1"/>
  <c r="N326" i="2" s="1"/>
  <c r="L171" i="2"/>
  <c r="I171" i="2" s="1"/>
  <c r="N171" i="2" s="1"/>
  <c r="L217" i="2"/>
  <c r="I217" i="2" s="1"/>
  <c r="N217" i="2" s="1"/>
  <c r="L35" i="2"/>
  <c r="I35" i="2" s="1"/>
  <c r="N35" i="2" s="1"/>
  <c r="L398" i="2"/>
  <c r="I398" i="2" s="1"/>
  <c r="N398" i="2" s="1"/>
  <c r="L448" i="2"/>
  <c r="I448" i="2" s="1"/>
  <c r="N448" i="2" s="1"/>
  <c r="L62" i="2"/>
  <c r="I62" i="2" s="1"/>
  <c r="N62" i="2" s="1"/>
  <c r="L291" i="2"/>
  <c r="I291" i="2" s="1"/>
  <c r="N291" i="2" s="1"/>
  <c r="L322" i="2"/>
  <c r="I322" i="2" s="1"/>
  <c r="N322" i="2" s="1"/>
  <c r="L147" i="2"/>
  <c r="I147" i="2" s="1"/>
  <c r="N147" i="2" s="1"/>
  <c r="L229" i="2"/>
  <c r="I229" i="2" s="1"/>
  <c r="N229" i="2" s="1"/>
  <c r="L356" i="2"/>
  <c r="I356" i="2" s="1"/>
  <c r="N356" i="2" s="1"/>
  <c r="L365" i="2"/>
  <c r="I365" i="2" s="1"/>
  <c r="N365" i="2" s="1"/>
  <c r="L247" i="2"/>
  <c r="I247" i="2" s="1"/>
  <c r="N247" i="2" s="1"/>
  <c r="L419" i="2"/>
  <c r="I419" i="2" s="1"/>
  <c r="N419" i="2" s="1"/>
  <c r="L423" i="2"/>
  <c r="I423" i="2" s="1"/>
  <c r="N423" i="2" s="1"/>
  <c r="L371" i="2"/>
  <c r="I371" i="2" s="1"/>
  <c r="N371" i="2" s="1"/>
  <c r="L455" i="2"/>
  <c r="I455" i="2" s="1"/>
  <c r="N455" i="2" s="1"/>
  <c r="L199" i="2"/>
  <c r="I199" i="2" s="1"/>
  <c r="N199" i="2" s="1"/>
  <c r="L7" i="2"/>
  <c r="I7" i="2" s="1"/>
  <c r="N7" i="2" s="1"/>
  <c r="L128" i="2"/>
  <c r="I128" i="2" s="1"/>
  <c r="N128" i="2" s="1"/>
  <c r="L276" i="2"/>
  <c r="I276" i="2" s="1"/>
  <c r="N276" i="2" s="1"/>
  <c r="L3" i="2"/>
  <c r="I3" i="2" s="1"/>
  <c r="N3" i="2" s="1"/>
  <c r="L221" i="2"/>
  <c r="I221" i="2" s="1"/>
  <c r="N221" i="2" s="1"/>
  <c r="L437" i="2"/>
  <c r="I437" i="2" s="1"/>
  <c r="N437" i="2" s="1"/>
  <c r="L361" i="2"/>
  <c r="I361" i="2" s="1"/>
  <c r="N361" i="2" s="1"/>
  <c r="L349" i="2"/>
  <c r="I349" i="2" s="1"/>
  <c r="N349" i="2" s="1"/>
  <c r="L240" i="2"/>
  <c r="I240" i="2" s="1"/>
  <c r="N240" i="2" s="1"/>
  <c r="L17" i="2"/>
  <c r="I17" i="2" s="1"/>
  <c r="N17" i="2" s="1"/>
  <c r="L400" i="2"/>
  <c r="I400" i="2" s="1"/>
  <c r="N400" i="2" s="1"/>
  <c r="L287" i="2"/>
  <c r="I287" i="2" s="1"/>
  <c r="N287" i="2" s="1"/>
  <c r="L152" i="2"/>
  <c r="I152" i="2" s="1"/>
  <c r="N152" i="2" s="1"/>
  <c r="L318" i="2"/>
  <c r="I318" i="2" s="1"/>
  <c r="N318" i="2" s="1"/>
  <c r="L71" i="2"/>
  <c r="I71" i="2" s="1"/>
  <c r="N71" i="2" s="1"/>
  <c r="L474" i="2"/>
  <c r="I474" i="2" s="1"/>
  <c r="N474" i="2" s="1"/>
  <c r="L144" i="2"/>
  <c r="I144" i="2" s="1"/>
  <c r="N144" i="2" s="1"/>
  <c r="L140" i="2"/>
  <c r="I140" i="2" s="1"/>
  <c r="N140" i="2" s="1"/>
  <c r="L485" i="2"/>
  <c r="I485" i="2" s="1"/>
  <c r="N485" i="2" s="1"/>
  <c r="L92" i="2"/>
  <c r="I92" i="2" s="1"/>
  <c r="N92" i="2" s="1"/>
  <c r="L20" i="2"/>
  <c r="I20" i="2" s="1"/>
  <c r="N20" i="2" s="1"/>
  <c r="L211" i="2"/>
  <c r="I211" i="2" s="1"/>
  <c r="N211" i="2" s="1"/>
  <c r="L218" i="2"/>
  <c r="I218" i="2" s="1"/>
  <c r="N218" i="2" s="1"/>
  <c r="L453" i="2"/>
  <c r="I453" i="2" s="1"/>
  <c r="N453" i="2" s="1"/>
  <c r="L463" i="2"/>
  <c r="I463" i="2" s="1"/>
  <c r="N463" i="2" s="1"/>
  <c r="L195" i="2"/>
  <c r="I195" i="2" s="1"/>
  <c r="N195" i="2" s="1"/>
  <c r="L86" i="2"/>
  <c r="I86" i="2" s="1"/>
  <c r="N86" i="2" s="1"/>
  <c r="L475" i="2"/>
  <c r="I475" i="2" s="1"/>
  <c r="N475" i="2" s="1"/>
  <c r="L101" i="2"/>
  <c r="I101" i="2" s="1"/>
  <c r="N101" i="2" s="1"/>
  <c r="L89" i="2"/>
  <c r="I89" i="2" s="1"/>
  <c r="N89" i="2" s="1"/>
  <c r="L36" i="2"/>
  <c r="I36" i="2" s="1"/>
  <c r="N36" i="2" s="1"/>
  <c r="L67" i="2"/>
  <c r="I67" i="2" s="1"/>
  <c r="N67" i="2" s="1"/>
  <c r="L23" i="2"/>
  <c r="I23" i="2" s="1"/>
  <c r="N23" i="2" s="1"/>
  <c r="L205" i="2"/>
  <c r="I205" i="2" s="1"/>
  <c r="N205" i="2" s="1"/>
  <c r="L63" i="2"/>
  <c r="I63" i="2" s="1"/>
  <c r="N63" i="2" s="1"/>
  <c r="L121" i="2"/>
  <c r="I121" i="2" s="1"/>
  <c r="N121" i="2" s="1"/>
  <c r="L418" i="2"/>
  <c r="I418" i="2" s="1"/>
  <c r="N418" i="2" s="1"/>
  <c r="L385" i="2"/>
  <c r="I385" i="2" s="1"/>
  <c r="N385" i="2" s="1"/>
  <c r="L245" i="2"/>
  <c r="I245" i="2" s="1"/>
  <c r="N245" i="2" s="1"/>
  <c r="L133" i="2"/>
  <c r="I133" i="2" s="1"/>
  <c r="N133" i="2" s="1"/>
  <c r="L472" i="2"/>
  <c r="I472" i="2" s="1"/>
  <c r="N472" i="2" s="1"/>
  <c r="L80" i="2"/>
  <c r="I80" i="2" s="1"/>
  <c r="N80" i="2" s="1"/>
  <c r="L225" i="2"/>
  <c r="I225" i="2" s="1"/>
  <c r="N225" i="2" s="1"/>
  <c r="L164" i="2"/>
  <c r="I164" i="2" s="1"/>
  <c r="N164" i="2" s="1"/>
  <c r="L435" i="2"/>
  <c r="I435" i="2" s="1"/>
  <c r="N435" i="2" s="1"/>
  <c r="L487" i="2"/>
  <c r="I487" i="2" s="1"/>
  <c r="N487" i="2" s="1"/>
  <c r="L201" i="2"/>
  <c r="I201" i="2" s="1"/>
  <c r="N201" i="2" s="1"/>
  <c r="L452" i="2"/>
  <c r="I452" i="2" s="1"/>
  <c r="N452" i="2" s="1"/>
  <c r="L375" i="2"/>
  <c r="I375" i="2" s="1"/>
  <c r="N375" i="2" s="1"/>
  <c r="L266" i="2"/>
  <c r="I266" i="2" s="1"/>
  <c r="N266" i="2" s="1"/>
  <c r="L29" i="2"/>
  <c r="I29" i="2" s="1"/>
  <c r="N29" i="2" s="1"/>
  <c r="L298" i="2"/>
  <c r="I298" i="2" s="1"/>
  <c r="N298" i="2" s="1"/>
  <c r="L473" i="2"/>
  <c r="I473" i="2" s="1"/>
  <c r="N473" i="2" s="1"/>
  <c r="L384" i="2"/>
  <c r="I384" i="2" s="1"/>
  <c r="N384" i="2" s="1"/>
  <c r="L83" i="2"/>
  <c r="I83" i="2" s="1"/>
  <c r="N83" i="2" s="1"/>
  <c r="L172" i="2"/>
  <c r="I172" i="2" s="1"/>
  <c r="N172" i="2" s="1"/>
  <c r="L94" i="2"/>
  <c r="I94" i="2" s="1"/>
  <c r="N94" i="2" s="1"/>
  <c r="L196" i="2"/>
  <c r="I196" i="2" s="1"/>
  <c r="N196" i="2" s="1"/>
  <c r="L284" i="2"/>
  <c r="I284" i="2" s="1"/>
  <c r="N284" i="2" s="1"/>
  <c r="L166" i="2"/>
  <c r="I166" i="2" s="1"/>
  <c r="N166" i="2" s="1"/>
  <c r="L222" i="2"/>
  <c r="I222" i="2" s="1"/>
  <c r="N222" i="2" s="1"/>
  <c r="L257" i="2"/>
  <c r="I257" i="2" s="1"/>
  <c r="N257" i="2" s="1"/>
  <c r="L260" i="2"/>
  <c r="I260" i="2" s="1"/>
  <c r="N260" i="2" s="1"/>
  <c r="L113" i="2"/>
  <c r="I113" i="2" s="1"/>
  <c r="N113" i="2" s="1"/>
  <c r="L114" i="2"/>
  <c r="I114" i="2" s="1"/>
  <c r="N114" i="2" s="1"/>
  <c r="L438" i="2"/>
  <c r="I438" i="2" s="1"/>
  <c r="N438" i="2" s="1"/>
  <c r="L150" i="2"/>
  <c r="I150" i="2" s="1"/>
  <c r="N150" i="2" s="1"/>
  <c r="L321" i="2"/>
  <c r="I321" i="2" s="1"/>
  <c r="N321" i="2" s="1"/>
  <c r="L32" i="2"/>
  <c r="I32" i="2" s="1"/>
  <c r="N32" i="2" s="1"/>
  <c r="L104" i="2"/>
  <c r="I104" i="2" s="1"/>
  <c r="N104" i="2" s="1"/>
  <c r="L481" i="2"/>
  <c r="I481" i="2" s="1"/>
  <c r="N481" i="2" s="1"/>
  <c r="L464" i="2"/>
  <c r="I464" i="2" s="1"/>
  <c r="N464" i="2" s="1"/>
  <c r="L158" i="2"/>
  <c r="I158" i="2" s="1"/>
  <c r="N158" i="2" s="1"/>
  <c r="L442" i="2"/>
  <c r="I442" i="2" s="1"/>
  <c r="N442" i="2" s="1"/>
  <c r="L214" i="2"/>
  <c r="I214" i="2" s="1"/>
  <c r="N214" i="2" s="1"/>
  <c r="L43" i="2"/>
  <c r="I43" i="2" s="1"/>
  <c r="N43" i="2" s="1"/>
  <c r="L496" i="2"/>
  <c r="I496" i="2" s="1"/>
  <c r="N496" i="2" s="1"/>
  <c r="L235" i="2"/>
  <c r="I235" i="2" s="1"/>
  <c r="N235" i="2" s="1"/>
  <c r="L499" i="2"/>
  <c r="I499" i="2" s="1"/>
  <c r="N499" i="2" s="1"/>
  <c r="L317" i="2"/>
  <c r="I317" i="2" s="1"/>
  <c r="N317" i="2" s="1"/>
  <c r="L488" i="2"/>
  <c r="I488" i="2" s="1"/>
  <c r="N488" i="2" s="1"/>
  <c r="L465" i="2"/>
  <c r="I465" i="2" s="1"/>
  <c r="N465" i="2" s="1"/>
  <c r="L182" i="2"/>
  <c r="I182" i="2" s="1"/>
  <c r="N182" i="2" s="1"/>
  <c r="L369" i="2"/>
  <c r="I369" i="2" s="1"/>
  <c r="N369" i="2" s="1"/>
  <c r="L449" i="2"/>
  <c r="I449" i="2" s="1"/>
  <c r="N449" i="2" s="1"/>
  <c r="L77" i="2"/>
  <c r="I77" i="2" s="1"/>
  <c r="N77" i="2" s="1"/>
  <c r="L90" i="2"/>
  <c r="I90" i="2" s="1"/>
  <c r="N90" i="2" s="1"/>
  <c r="L154" i="2"/>
  <c r="I154" i="2" s="1"/>
  <c r="N154" i="2" s="1"/>
  <c r="L219" i="2"/>
  <c r="I219" i="2" s="1"/>
  <c r="N219" i="2" s="1"/>
  <c r="L476" i="2"/>
  <c r="I476" i="2" s="1"/>
  <c r="N476" i="2" s="1"/>
  <c r="L466" i="2"/>
  <c r="I466" i="2" s="1"/>
  <c r="N466" i="2" s="1"/>
  <c r="L265" i="2"/>
  <c r="I265" i="2" s="1"/>
  <c r="N265" i="2" s="1"/>
  <c r="L194" i="2"/>
  <c r="I194" i="2" s="1"/>
  <c r="N194" i="2" s="1"/>
  <c r="L387" i="2"/>
  <c r="I387" i="2" s="1"/>
  <c r="N387" i="2" s="1"/>
  <c r="L145" i="2"/>
  <c r="I145" i="2" s="1"/>
  <c r="N145" i="2" s="1"/>
  <c r="L157" i="2"/>
  <c r="I157" i="2" s="1"/>
  <c r="N157" i="2" s="1"/>
  <c r="L233" i="2"/>
  <c r="I233" i="2" s="1"/>
  <c r="N233" i="2" s="1"/>
  <c r="L258" i="2"/>
  <c r="I258" i="2" s="1"/>
  <c r="N258" i="2" s="1"/>
  <c r="L271" i="2"/>
  <c r="I271" i="2" s="1"/>
  <c r="N271" i="2" s="1"/>
  <c r="L69" i="2"/>
  <c r="I69" i="2" s="1"/>
  <c r="N69" i="2" s="1"/>
  <c r="L59" i="2"/>
  <c r="I59" i="2" s="1"/>
  <c r="N59" i="2" s="1"/>
  <c r="L386" i="2"/>
  <c r="I386" i="2" s="1"/>
  <c r="N386" i="2" s="1"/>
  <c r="L161" i="2"/>
  <c r="I161" i="2" s="1"/>
  <c r="N161" i="2" s="1"/>
  <c r="L310" i="2"/>
  <c r="I310" i="2" s="1"/>
  <c r="N310" i="2" s="1"/>
  <c r="L9" i="2"/>
  <c r="I9" i="2" s="1"/>
  <c r="N9" i="2" s="1"/>
  <c r="L357" i="2"/>
  <c r="I357" i="2" s="1"/>
  <c r="N357" i="2" s="1"/>
  <c r="L208" i="2"/>
  <c r="I208" i="2" s="1"/>
  <c r="N208" i="2" s="1"/>
  <c r="L345" i="2"/>
  <c r="I345" i="2" s="1"/>
  <c r="N345" i="2" s="1"/>
  <c r="L272" i="2"/>
  <c r="I272" i="2" s="1"/>
  <c r="N272" i="2" s="1"/>
  <c r="L401" i="2"/>
  <c r="I401" i="2" s="1"/>
  <c r="N401" i="2" s="1"/>
  <c r="L30" i="2"/>
  <c r="I30" i="2" s="1"/>
  <c r="N30" i="2" s="1"/>
  <c r="L84" i="2"/>
  <c r="I84" i="2" s="1"/>
  <c r="N84" i="2" s="1"/>
  <c r="L134" i="2"/>
  <c r="I134" i="2" s="1"/>
  <c r="N134" i="2" s="1"/>
  <c r="L130" i="2"/>
  <c r="I130" i="2" s="1"/>
  <c r="N130" i="2" s="1"/>
  <c r="L255" i="2"/>
  <c r="I255" i="2" s="1"/>
  <c r="N255" i="2" s="1"/>
  <c r="L167" i="2"/>
  <c r="I167" i="2" s="1"/>
  <c r="N167" i="2" s="1"/>
  <c r="L148" i="2"/>
  <c r="I148" i="2" s="1"/>
  <c r="N148" i="2" s="1"/>
  <c r="L502" i="2"/>
  <c r="I502" i="2" s="1"/>
  <c r="N502" i="2" s="1"/>
  <c r="L173" i="2"/>
  <c r="I173" i="2" s="1"/>
  <c r="N173" i="2" s="1"/>
  <c r="L27" i="2"/>
  <c r="I27" i="2" s="1"/>
  <c r="N27" i="2" s="1"/>
  <c r="L273" i="2"/>
  <c r="I273" i="2" s="1"/>
  <c r="N273" i="2" s="1"/>
  <c r="L454" i="2"/>
  <c r="I454" i="2" s="1"/>
  <c r="N454" i="2" s="1"/>
  <c r="L338" i="2"/>
  <c r="I338" i="2" s="1"/>
  <c r="N338" i="2" s="1"/>
  <c r="L37" i="2"/>
  <c r="I37" i="2" s="1"/>
  <c r="N37" i="2" s="1"/>
  <c r="L174" i="2"/>
  <c r="I174" i="2" s="1"/>
  <c r="N174" i="2" s="1"/>
  <c r="L355" i="2"/>
  <c r="I355" i="2" s="1"/>
  <c r="N355" i="2" s="1"/>
  <c r="L85" i="2"/>
  <c r="I85" i="2" s="1"/>
  <c r="N85" i="2" s="1"/>
  <c r="L175" i="2"/>
  <c r="I175" i="2" s="1"/>
  <c r="N175" i="2" s="1"/>
  <c r="L97" i="2"/>
  <c r="I97" i="2" s="1"/>
  <c r="N97" i="2" s="1"/>
  <c r="L191" i="2"/>
  <c r="I191" i="2" s="1"/>
  <c r="N191" i="2" s="1"/>
  <c r="L206" i="2"/>
  <c r="I206" i="2" s="1"/>
  <c r="N206" i="2" s="1"/>
  <c r="L405" i="2"/>
  <c r="I405" i="2" s="1"/>
  <c r="N405" i="2" s="1"/>
  <c r="L107" i="2"/>
  <c r="I107" i="2" s="1"/>
  <c r="N107" i="2" s="1"/>
  <c r="L117" i="2"/>
  <c r="I117" i="2" s="1"/>
  <c r="N117" i="2" s="1"/>
  <c r="L184" i="2"/>
  <c r="I184" i="2" s="1"/>
  <c r="N184" i="2" s="1"/>
  <c r="L378" i="2"/>
  <c r="I378" i="2" s="1"/>
  <c r="N378" i="2" s="1"/>
  <c r="L350" i="2"/>
  <c r="I350" i="2" s="1"/>
  <c r="N350" i="2" s="1"/>
  <c r="L315" i="2"/>
  <c r="I315" i="2" s="1"/>
  <c r="N315" i="2" s="1"/>
  <c r="L483" i="2"/>
  <c r="I483" i="2" s="1"/>
  <c r="N483" i="2" s="1"/>
  <c r="L308" i="2"/>
  <c r="I308" i="2" s="1"/>
  <c r="N308" i="2" s="1"/>
  <c r="L410" i="2"/>
  <c r="I410" i="2" s="1"/>
  <c r="N410" i="2" s="1"/>
  <c r="L74" i="2"/>
  <c r="I74" i="2" s="1"/>
  <c r="N74" i="2" s="1"/>
  <c r="L467" i="2"/>
  <c r="I467" i="2" s="1"/>
  <c r="N467" i="2" s="1"/>
  <c r="L428" i="2"/>
  <c r="I428" i="2" s="1"/>
  <c r="N428" i="2" s="1"/>
  <c r="L15" i="2"/>
  <c r="I15" i="2" s="1"/>
  <c r="N15" i="2" s="1"/>
  <c r="L305" i="2"/>
  <c r="I305" i="2" s="1"/>
  <c r="N305" i="2" s="1"/>
  <c r="L95" i="2"/>
  <c r="I95" i="2" s="1"/>
  <c r="N95" i="2" s="1"/>
  <c r="L135" i="2"/>
  <c r="I135" i="2" s="1"/>
  <c r="N135" i="2" s="1"/>
  <c r="L269" i="2"/>
  <c r="I269" i="2" s="1"/>
  <c r="N269" i="2" s="1"/>
  <c r="L311" i="2"/>
  <c r="I311" i="2" s="1"/>
  <c r="N311" i="2" s="1"/>
  <c r="L202" i="2"/>
  <c r="I202" i="2" s="1"/>
  <c r="N202" i="2" s="1"/>
  <c r="L342" i="2"/>
  <c r="I342" i="2" s="1"/>
  <c r="N342" i="2" s="1"/>
  <c r="L370" i="2"/>
  <c r="I370" i="2" s="1"/>
  <c r="N370" i="2" s="1"/>
  <c r="L468" i="2"/>
  <c r="I468" i="2" s="1"/>
  <c r="N468" i="2" s="1"/>
  <c r="L461" i="2"/>
  <c r="I461" i="2" s="1"/>
  <c r="N461" i="2" s="1"/>
  <c r="L320" i="2"/>
  <c r="I320" i="2" s="1"/>
  <c r="N320" i="2" s="1"/>
  <c r="L394" i="2"/>
  <c r="I394" i="2" s="1"/>
  <c r="N394" i="2" s="1"/>
  <c r="L376" i="2"/>
  <c r="I376" i="2" s="1"/>
  <c r="N376" i="2" s="1"/>
  <c r="L24" i="2"/>
  <c r="I24" i="2" s="1"/>
  <c r="N24" i="2" s="1"/>
  <c r="L131" i="2"/>
  <c r="I131" i="2" s="1"/>
  <c r="N131" i="2" s="1"/>
  <c r="L414" i="2"/>
  <c r="I414" i="2" s="1"/>
  <c r="N414" i="2" s="1"/>
  <c r="L115" i="2"/>
  <c r="I115" i="2" s="1"/>
  <c r="N115" i="2" s="1"/>
  <c r="L189" i="2"/>
  <c r="I189" i="2" s="1"/>
  <c r="N189" i="2" s="1"/>
  <c r="L64" i="2"/>
  <c r="I64" i="2" s="1"/>
  <c r="N64" i="2" s="1"/>
  <c r="L87" i="2"/>
  <c r="I87" i="2" s="1"/>
  <c r="N87" i="2" s="1"/>
  <c r="L102" i="2"/>
  <c r="I102" i="2" s="1"/>
  <c r="N102" i="2" s="1"/>
  <c r="L160" i="2"/>
  <c r="I160" i="2" s="1"/>
  <c r="N160" i="2" s="1"/>
  <c r="L415" i="2"/>
  <c r="I415" i="2" s="1"/>
  <c r="N415" i="2" s="1"/>
  <c r="L116" i="2"/>
  <c r="I116" i="2" s="1"/>
  <c r="N116" i="2" s="1"/>
  <c r="L96" i="2"/>
  <c r="I96" i="2" s="1"/>
  <c r="N96" i="2" s="1"/>
  <c r="L25" i="2"/>
  <c r="I25" i="2" s="1"/>
  <c r="N25" i="2" s="1"/>
  <c r="L388" i="2"/>
  <c r="I388" i="2" s="1"/>
  <c r="N388" i="2" s="1"/>
  <c r="L216" i="2"/>
  <c r="I216" i="2" s="1"/>
  <c r="N216" i="2" s="1"/>
  <c r="L123" i="2"/>
  <c r="I123" i="2" s="1"/>
  <c r="N123" i="2" s="1"/>
  <c r="L489" i="2"/>
  <c r="I489" i="2" s="1"/>
  <c r="N489" i="2" s="1"/>
  <c r="L490" i="2"/>
  <c r="I490" i="2" s="1"/>
  <c r="N490" i="2" s="1"/>
  <c r="L168" i="2"/>
  <c r="I168" i="2" s="1"/>
  <c r="N168" i="2" s="1"/>
  <c r="L303" i="2"/>
  <c r="I303" i="2" s="1"/>
  <c r="N303" i="2" s="1"/>
  <c r="L203" i="2"/>
  <c r="I203" i="2" s="1"/>
  <c r="N203" i="2" s="1"/>
  <c r="L38" i="2"/>
  <c r="I38" i="2" s="1"/>
  <c r="N38" i="2" s="1"/>
  <c r="L230" i="2"/>
  <c r="I230" i="2" s="1"/>
  <c r="N230" i="2" s="1"/>
  <c r="L72" i="2"/>
  <c r="I72" i="2" s="1"/>
  <c r="N72" i="2" s="1"/>
  <c r="L346" i="2"/>
  <c r="I346" i="2" s="1"/>
  <c r="N346" i="2" s="1"/>
  <c r="L445" i="2"/>
  <c r="I445" i="2" s="1"/>
  <c r="N445" i="2" s="1"/>
  <c r="L279" i="2"/>
  <c r="I279" i="2" s="1"/>
  <c r="N279" i="2" s="1"/>
  <c r="L253" i="2"/>
  <c r="I253" i="2" s="1"/>
  <c r="N253" i="2" s="1"/>
  <c r="L294" i="2"/>
  <c r="I294" i="2" s="1"/>
  <c r="N294" i="2" s="1"/>
  <c r="L498" i="2"/>
  <c r="I498" i="2" s="1"/>
  <c r="N498" i="2" s="1"/>
  <c r="L391" i="2"/>
  <c r="I391" i="2" s="1"/>
  <c r="N391" i="2" s="1"/>
  <c r="L212" i="2"/>
  <c r="I212" i="2" s="1"/>
  <c r="N212" i="2" s="1"/>
  <c r="L81" i="2"/>
  <c r="I81" i="2" s="1"/>
  <c r="N81" i="2" s="1"/>
  <c r="L231" i="2"/>
  <c r="I231" i="2" s="1"/>
  <c r="N231" i="2" s="1"/>
  <c r="L340" i="2"/>
  <c r="I340" i="2" s="1"/>
  <c r="N340" i="2" s="1"/>
  <c r="L223" i="2"/>
  <c r="I223" i="2" s="1"/>
  <c r="N223" i="2" s="1"/>
  <c r="L439" i="2"/>
  <c r="I439" i="2" s="1"/>
  <c r="N439" i="2" s="1"/>
  <c r="L277" i="2"/>
  <c r="I277" i="2" s="1"/>
  <c r="N277" i="2" s="1"/>
  <c r="L177" i="2"/>
  <c r="I177" i="2" s="1"/>
  <c r="N177" i="2" s="1"/>
  <c r="L198" i="2"/>
  <c r="I198" i="2" s="1"/>
  <c r="N198" i="2" s="1"/>
  <c r="L53" i="2"/>
  <c r="I53" i="2" s="1"/>
  <c r="N53" i="2" s="1"/>
  <c r="L4" i="2"/>
  <c r="I4" i="2" s="1"/>
  <c r="N4" i="2" s="1"/>
  <c r="L482" i="2"/>
  <c r="I482" i="2" s="1"/>
  <c r="N482" i="2" s="1"/>
  <c r="L226" i="2"/>
  <c r="I226" i="2" s="1"/>
  <c r="N226" i="2" s="1"/>
  <c r="L411" i="2"/>
  <c r="I411" i="2" s="1"/>
  <c r="N411" i="2" s="1"/>
  <c r="L57" i="2"/>
  <c r="I57" i="2" s="1"/>
  <c r="N57" i="2" s="1"/>
  <c r="L281" i="2"/>
  <c r="I281" i="2" s="1"/>
  <c r="N281" i="2" s="1"/>
  <c r="L91" i="2"/>
  <c r="I91" i="2" s="1"/>
  <c r="N91" i="2" s="1"/>
  <c r="L306" i="2"/>
  <c r="I306" i="2" s="1"/>
  <c r="N306" i="2" s="1"/>
  <c r="L289" i="2"/>
  <c r="I289" i="2" s="1"/>
  <c r="N289" i="2" s="1"/>
  <c r="L153" i="2"/>
  <c r="I153" i="2" s="1"/>
  <c r="N153" i="2" s="1"/>
  <c r="L31" i="2"/>
  <c r="I31" i="2" s="1"/>
  <c r="N31" i="2" s="1"/>
  <c r="L241" i="2"/>
  <c r="I241" i="2" s="1"/>
  <c r="N241" i="2" s="1"/>
  <c r="L406" i="2"/>
  <c r="I406" i="2" s="1"/>
  <c r="N406" i="2" s="1"/>
  <c r="L190" i="2"/>
  <c r="I190" i="2" s="1"/>
  <c r="N190" i="2" s="1"/>
  <c r="L484" i="2"/>
  <c r="I484" i="2" s="1"/>
  <c r="N484" i="2" s="1"/>
  <c r="L379" i="2"/>
  <c r="I379" i="2" s="1"/>
  <c r="N379" i="2" s="1"/>
  <c r="L119" i="2"/>
  <c r="I119" i="2" s="1"/>
  <c r="N119" i="2" s="1"/>
  <c r="L44" i="2"/>
  <c r="I44" i="2" s="1"/>
  <c r="N44" i="2" s="1"/>
  <c r="L362" i="2"/>
  <c r="I362" i="2" s="1"/>
  <c r="N362" i="2" s="1"/>
  <c r="L331" i="2"/>
  <c r="I331" i="2" s="1"/>
  <c r="N331" i="2" s="1"/>
  <c r="L307" i="2"/>
  <c r="I307" i="2" s="1"/>
  <c r="N307" i="2" s="1"/>
  <c r="L136" i="2"/>
  <c r="I136" i="2" s="1"/>
  <c r="N136" i="2" s="1"/>
  <c r="L18" i="2"/>
  <c r="I18" i="2" s="1"/>
  <c r="N18" i="2" s="1"/>
  <c r="L493" i="2"/>
  <c r="I493" i="2" s="1"/>
  <c r="N493" i="2" s="1"/>
  <c r="L327" i="2"/>
  <c r="I327" i="2" s="1"/>
  <c r="N327" i="2" s="1"/>
  <c r="L353" i="2"/>
  <c r="I353" i="2" s="1"/>
  <c r="N353" i="2" s="1"/>
  <c r="L209" i="2"/>
  <c r="I209" i="2" s="1"/>
  <c r="N209" i="2" s="1"/>
  <c r="L169" i="2"/>
  <c r="I169" i="2" s="1"/>
  <c r="N169" i="2" s="1"/>
  <c r="L248" i="2"/>
  <c r="I248" i="2" s="1"/>
  <c r="N248" i="2" s="1"/>
  <c r="L192" i="2"/>
  <c r="I192" i="2" s="1"/>
  <c r="N192" i="2" s="1"/>
  <c r="L366" i="2"/>
  <c r="I366" i="2" s="1"/>
  <c r="N366" i="2" s="1"/>
  <c r="L236" i="2"/>
  <c r="I236" i="2" s="1"/>
  <c r="N236" i="2" s="1"/>
  <c r="L65" i="2"/>
  <c r="I65" i="2" s="1"/>
  <c r="N65" i="2" s="1"/>
  <c r="L494" i="2"/>
  <c r="I494" i="2" s="1"/>
  <c r="N494" i="2" s="1"/>
  <c r="L396" i="2"/>
  <c r="I396" i="2" s="1"/>
  <c r="N396" i="2" s="1"/>
  <c r="L39" i="2"/>
  <c r="I39" i="2" s="1"/>
  <c r="N39" i="2" s="1"/>
  <c r="L261" i="2"/>
  <c r="I261" i="2" s="1"/>
  <c r="N261" i="2" s="1"/>
  <c r="L262" i="2"/>
  <c r="I262" i="2" s="1"/>
  <c r="N262" i="2" s="1"/>
  <c r="L246" i="2"/>
  <c r="I246" i="2" s="1"/>
  <c r="N246" i="2" s="1"/>
  <c r="L312" i="2"/>
  <c r="I312" i="2" s="1"/>
  <c r="N312" i="2" s="1"/>
  <c r="L178" i="2"/>
  <c r="I178" i="2" s="1"/>
  <c r="N178" i="2" s="1"/>
  <c r="L79" i="2"/>
  <c r="I79" i="2" s="1"/>
  <c r="N79" i="2" s="1"/>
  <c r="L254" i="2"/>
  <c r="I254" i="2" s="1"/>
  <c r="N254" i="2" s="1"/>
  <c r="L129" i="2"/>
  <c r="I129" i="2" s="1"/>
  <c r="N129" i="2" s="1"/>
  <c r="L292" i="2"/>
  <c r="I292" i="2" s="1"/>
  <c r="N292" i="2" s="1"/>
  <c r="L227" i="2"/>
  <c r="I227" i="2" s="1"/>
  <c r="N227" i="2" s="1"/>
  <c r="L11" i="2"/>
  <c r="I11" i="2" s="1"/>
  <c r="N11" i="2" s="1"/>
  <c r="L155" i="2"/>
  <c r="I155" i="2" s="1"/>
  <c r="N155" i="2" s="1"/>
  <c r="L407" i="2"/>
  <c r="I407" i="2" s="1"/>
  <c r="N407" i="2" s="1"/>
  <c r="L180" i="2"/>
  <c r="I180" i="2" s="1"/>
  <c r="N180" i="2" s="1"/>
  <c r="L232" i="2"/>
  <c r="I232" i="2" s="1"/>
  <c r="N232" i="2" s="1"/>
  <c r="L328" i="2"/>
  <c r="I328" i="2" s="1"/>
  <c r="N328" i="2" s="1"/>
  <c r="L45" i="2"/>
  <c r="I45" i="2" s="1"/>
  <c r="N45" i="2" s="1"/>
  <c r="L389" i="2"/>
  <c r="I389" i="2" s="1"/>
  <c r="N389" i="2" s="1"/>
  <c r="L181" i="2"/>
  <c r="I181" i="2" s="1"/>
  <c r="N181" i="2" s="1"/>
  <c r="L367" i="2"/>
  <c r="I367" i="2" s="1"/>
  <c r="N367" i="2" s="1"/>
  <c r="L330" i="2"/>
  <c r="I330" i="2" s="1"/>
  <c r="N330" i="2" s="1"/>
  <c r="L339" i="2"/>
  <c r="I339" i="2" s="1"/>
  <c r="N339" i="2" s="1"/>
  <c r="L267" i="2"/>
  <c r="I267" i="2" s="1"/>
  <c r="N267" i="2" s="1"/>
  <c r="L434" i="2"/>
  <c r="I434" i="2" s="1"/>
  <c r="N434" i="2" s="1"/>
  <c r="L364" i="2"/>
  <c r="I364" i="2" s="1"/>
  <c r="N364" i="2" s="1"/>
  <c r="L395" i="2"/>
  <c r="I395" i="2" s="1"/>
  <c r="N395" i="2" s="1"/>
  <c r="L316" i="2"/>
  <c r="I316" i="2" s="1"/>
  <c r="N316" i="2" s="1"/>
  <c r="L301" i="2"/>
  <c r="I301" i="2" s="1"/>
  <c r="N301" i="2" s="1"/>
  <c r="L40" i="2"/>
  <c r="I40" i="2" s="1"/>
  <c r="N40" i="2" s="1"/>
  <c r="L48" i="2"/>
  <c r="I48" i="2" s="1"/>
  <c r="N48" i="2" s="1"/>
  <c r="L421" i="2"/>
  <c r="I421" i="2" s="1"/>
  <c r="N421" i="2" s="1"/>
  <c r="L242" i="2"/>
  <c r="I242" i="2" s="1"/>
  <c r="N242" i="2" s="1"/>
  <c r="L427" i="2"/>
  <c r="I427" i="2" s="1"/>
  <c r="N427" i="2" s="1"/>
  <c r="L127" i="2"/>
  <c r="I127" i="2" s="1"/>
  <c r="N127" i="2" s="1"/>
  <c r="L46" i="2"/>
  <c r="I46" i="2" s="1"/>
  <c r="N46" i="2" s="1"/>
  <c r="L8" i="2"/>
  <c r="I8" i="2" s="1"/>
  <c r="N8" i="2" s="1"/>
  <c r="L500" i="2"/>
  <c r="I500" i="2" s="1"/>
  <c r="N500" i="2" s="1"/>
  <c r="L124" i="2"/>
  <c r="I124" i="2" s="1"/>
  <c r="N124" i="2" s="1"/>
  <c r="L21" i="2"/>
  <c r="I21" i="2" s="1"/>
  <c r="N21" i="2" s="1"/>
  <c r="L368" i="2"/>
  <c r="I368" i="2" s="1"/>
  <c r="N368" i="2" s="1"/>
  <c r="L228" i="2"/>
  <c r="I228" i="2" s="1"/>
  <c r="N228" i="2" s="1"/>
  <c r="L33" i="2"/>
  <c r="I33" i="2" s="1"/>
  <c r="N33" i="2" s="1"/>
  <c r="L165" i="2"/>
  <c r="I165" i="2" s="1"/>
  <c r="N165" i="2" s="1"/>
  <c r="L416" i="2"/>
  <c r="I416" i="2" s="1"/>
  <c r="N416" i="2" s="1"/>
  <c r="L341" i="2"/>
  <c r="I341" i="2" s="1"/>
  <c r="N341" i="2" s="1"/>
  <c r="L399" i="2"/>
  <c r="I399" i="2" s="1"/>
  <c r="N399" i="2" s="1"/>
  <c r="L443" i="2"/>
  <c r="I443" i="2" s="1"/>
  <c r="N443" i="2" s="1"/>
  <c r="L372" i="2"/>
  <c r="I372" i="2" s="1"/>
  <c r="N372" i="2" s="1"/>
  <c r="L380" i="2"/>
  <c r="I380" i="2" s="1"/>
  <c r="N380" i="2" s="1"/>
  <c r="L373" i="2"/>
  <c r="I373" i="2" s="1"/>
  <c r="N373" i="2" s="1"/>
  <c r="L477" i="2"/>
  <c r="I477" i="2" s="1"/>
  <c r="N477" i="2" s="1"/>
  <c r="L440" i="2"/>
  <c r="I440" i="2" s="1"/>
  <c r="N440" i="2" s="1"/>
  <c r="L491" i="2"/>
  <c r="I491" i="2" s="1"/>
  <c r="N491" i="2" s="1"/>
  <c r="L309" i="2"/>
  <c r="I309" i="2" s="1"/>
  <c r="N309" i="2" s="1"/>
  <c r="L495" i="2"/>
  <c r="I495" i="2" s="1"/>
  <c r="N495" i="2" s="1"/>
  <c r="L325" i="2"/>
  <c r="I325" i="2" s="1"/>
  <c r="N325" i="2" s="1"/>
  <c r="L137" i="2"/>
  <c r="I137" i="2" s="1"/>
  <c r="N137" i="2" s="1"/>
  <c r="L354" i="2"/>
  <c r="I354" i="2" s="1"/>
  <c r="N354" i="2" s="1"/>
  <c r="L162" i="2"/>
  <c r="I162" i="2" s="1"/>
  <c r="N162" i="2" s="1"/>
  <c r="L237" i="2"/>
  <c r="I237" i="2" s="1"/>
  <c r="N237" i="2" s="1"/>
  <c r="L444" i="2"/>
  <c r="I444" i="2" s="1"/>
  <c r="N444" i="2" s="1"/>
  <c r="L402" i="2"/>
  <c r="I402" i="2" s="1"/>
  <c r="N402" i="2" s="1"/>
  <c r="L132" i="2"/>
  <c r="I132" i="2" s="1"/>
  <c r="N132" i="2" s="1"/>
  <c r="L52" i="2"/>
  <c r="I52" i="2" s="1"/>
  <c r="N52" i="2" s="1"/>
  <c r="L422" i="2"/>
  <c r="I422" i="2" s="1"/>
  <c r="N422" i="2" s="1"/>
  <c r="L156" i="2"/>
  <c r="I156" i="2" s="1"/>
  <c r="N156" i="2" s="1"/>
  <c r="L70" i="2"/>
  <c r="I70" i="2" s="1"/>
  <c r="N70" i="2" s="1"/>
  <c r="L274" i="2"/>
  <c r="I274" i="2" s="1"/>
  <c r="N274" i="2" s="1"/>
  <c r="L295" i="2"/>
  <c r="I295" i="2" s="1"/>
  <c r="N295" i="2" s="1"/>
  <c r="L392" i="2"/>
  <c r="I392" i="2" s="1"/>
  <c r="N392" i="2" s="1"/>
  <c r="L26" i="2"/>
  <c r="I26" i="2" s="1"/>
  <c r="N26" i="2" s="1"/>
  <c r="L347" i="2"/>
  <c r="I347" i="2" s="1"/>
  <c r="N347" i="2" s="1"/>
  <c r="L382" i="2"/>
  <c r="I382" i="2" s="1"/>
  <c r="N382" i="2" s="1"/>
  <c r="L234" i="2"/>
  <c r="I234" i="2" s="1"/>
  <c r="N234" i="2" s="1"/>
  <c r="L210" i="2"/>
  <c r="I210" i="2" s="1"/>
  <c r="N210" i="2" s="1"/>
  <c r="L323" i="2"/>
  <c r="I323" i="2" s="1"/>
  <c r="N323" i="2" s="1"/>
  <c r="L409" i="2"/>
  <c r="I409" i="2" s="1"/>
  <c r="N409" i="2" s="1"/>
  <c r="L300" i="2"/>
  <c r="I300" i="2" s="1"/>
  <c r="N300" i="2" s="1"/>
  <c r="L224" i="2"/>
  <c r="I224" i="2" s="1"/>
  <c r="N224" i="2" s="1"/>
  <c r="L469" i="2"/>
  <c r="I469" i="2" s="1"/>
  <c r="N469" i="2" s="1"/>
  <c r="L393" i="2"/>
  <c r="I393" i="2" s="1"/>
  <c r="N393" i="2" s="1"/>
  <c r="L109" i="2"/>
  <c r="I109" i="2" s="1"/>
  <c r="N109" i="2" s="1"/>
  <c r="L75" i="2"/>
  <c r="I75" i="2" s="1"/>
  <c r="N75" i="2" s="1"/>
  <c r="L120" i="2"/>
  <c r="I120" i="2" s="1"/>
  <c r="N120" i="2" s="1"/>
  <c r="L299" i="2"/>
  <c r="I299" i="2" s="1"/>
  <c r="N299" i="2" s="1"/>
  <c r="L6" i="2"/>
  <c r="I6" i="2" s="1"/>
  <c r="N6" i="2" s="1"/>
  <c r="L215" i="2"/>
  <c r="I215" i="2" s="1"/>
  <c r="N215" i="2" s="1"/>
  <c r="L456" i="2"/>
  <c r="I456" i="2" s="1"/>
  <c r="N456" i="2" s="1"/>
  <c r="L478" i="2"/>
  <c r="I478" i="2" s="1"/>
  <c r="N478" i="2" s="1"/>
  <c r="L424" i="2"/>
  <c r="I424" i="2" s="1"/>
  <c r="N424" i="2" s="1"/>
  <c r="D53" i="1"/>
  <c r="C4" i="1"/>
  <c r="D4" i="1"/>
  <c r="D5" i="1" s="1"/>
  <c r="D6" i="1" s="1"/>
  <c r="D7" i="1" s="1"/>
  <c r="D8" i="1" s="1"/>
  <c r="D9" i="1" s="1"/>
  <c r="D10" i="1" s="1"/>
  <c r="D11" i="1" s="1"/>
  <c r="D12" i="1" s="1"/>
  <c r="D13" i="1" s="1"/>
  <c r="D14" i="1" s="1"/>
  <c r="D15" i="1" s="1"/>
  <c r="D16" i="1" s="1"/>
  <c r="D17" i="1" s="1"/>
  <c r="D18" i="1" s="1"/>
  <c r="D19" i="1" s="1"/>
  <c r="D20" i="1" s="1"/>
  <c r="D21" i="1" s="1"/>
  <c r="D22" i="1" s="1"/>
  <c r="D23" i="1" s="1"/>
  <c r="D24" i="1" s="1"/>
  <c r="D25" i="1" s="1"/>
  <c r="D26" i="1" s="1"/>
  <c r="D27" i="1" s="1"/>
  <c r="D28" i="1" s="1"/>
  <c r="D29" i="1" s="1"/>
  <c r="D30" i="1" s="1"/>
  <c r="D31" i="1" s="1"/>
  <c r="D32" i="1" s="1"/>
  <c r="D33" i="1" s="1"/>
  <c r="D34" i="1" s="1"/>
  <c r="D35" i="1" s="1"/>
  <c r="D36" i="1" s="1"/>
  <c r="D37" i="1" s="1"/>
  <c r="D38" i="1" s="1"/>
  <c r="D39" i="1" s="1"/>
  <c r="D40" i="1" s="1"/>
  <c r="D41" i="1" s="1"/>
  <c r="D42" i="1" s="1"/>
  <c r="D43" i="1" s="1"/>
  <c r="D44" i="1" s="1"/>
  <c r="D45" i="1" s="1"/>
  <c r="D46" i="1" s="1"/>
  <c r="D47" i="1" s="1"/>
  <c r="D48" i="1" s="1"/>
  <c r="D49" i="1" s="1"/>
  <c r="D50" i="1" s="1"/>
  <c r="D51" i="1" s="1"/>
  <c r="D52" i="1" s="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3" i="1"/>
  <c r="C2" i="1"/>
  <c r="D2" i="1" s="1"/>
  <c r="D3" i="1" s="1"/>
  <c r="U37" i="2" l="1"/>
  <c r="D92" i="2"/>
  <c r="D449" i="2"/>
  <c r="D437" i="2"/>
  <c r="D429" i="2"/>
  <c r="D365" i="2"/>
  <c r="D85" i="2"/>
  <c r="D29" i="2"/>
  <c r="S29" i="2" s="1"/>
  <c r="O29" i="2" s="1"/>
  <c r="J29" i="2" s="1"/>
  <c r="U29" i="2" s="1"/>
  <c r="D21" i="2"/>
  <c r="S21" i="2" s="1"/>
  <c r="O21" i="2" s="1"/>
  <c r="J21" i="2" s="1"/>
  <c r="U21" i="2" s="1"/>
  <c r="D17" i="2"/>
  <c r="D13" i="2"/>
  <c r="S13" i="2" s="1"/>
  <c r="O13" i="2" s="1"/>
  <c r="J13" i="2" s="1"/>
  <c r="U13" i="2" s="1"/>
  <c r="D9" i="2"/>
  <c r="S9" i="2" s="1"/>
  <c r="O9" i="2" s="1"/>
  <c r="J9" i="2" s="1"/>
  <c r="U9" i="2" s="1"/>
  <c r="D5" i="2"/>
  <c r="S5" i="2" s="1"/>
  <c r="O5" i="2" s="1"/>
  <c r="J5" i="2" s="1"/>
  <c r="U5" i="2" s="1"/>
  <c r="D501" i="2"/>
  <c r="D301" i="2"/>
  <c r="D275" i="2"/>
  <c r="D267" i="2"/>
  <c r="D243" i="2"/>
  <c r="D211" i="2"/>
  <c r="D203" i="2"/>
  <c r="D426" i="2"/>
  <c r="D422" i="2"/>
  <c r="D436" i="2"/>
  <c r="D300" i="2"/>
  <c r="D244" i="2"/>
  <c r="D80" i="2"/>
  <c r="D72" i="2"/>
  <c r="D68" i="2"/>
  <c r="S68" i="2" s="1"/>
  <c r="O68" i="2" s="1"/>
  <c r="J68" i="2" s="1"/>
  <c r="U68" i="2" s="1"/>
  <c r="D24" i="2"/>
  <c r="S24" i="2" s="1"/>
  <c r="O24" i="2" s="1"/>
  <c r="J24" i="2" s="1"/>
  <c r="U24" i="2" s="1"/>
  <c r="D419" i="2"/>
  <c r="D99" i="2"/>
  <c r="D293" i="2"/>
  <c r="D261" i="2"/>
  <c r="D253" i="2"/>
  <c r="D173" i="2"/>
  <c r="D149" i="2"/>
  <c r="D125" i="2"/>
  <c r="D117" i="2"/>
  <c r="D109" i="2"/>
  <c r="D43" i="2"/>
  <c r="D98" i="2"/>
  <c r="D94" i="2"/>
  <c r="D424" i="2"/>
  <c r="D172" i="2"/>
  <c r="D140" i="2"/>
  <c r="D124" i="2"/>
  <c r="D100" i="2"/>
  <c r="D171" i="2"/>
  <c r="D488" i="2"/>
  <c r="D480" i="2"/>
  <c r="D472" i="2"/>
  <c r="D460" i="2"/>
  <c r="D452" i="2"/>
  <c r="D421" i="2"/>
  <c r="D417" i="2"/>
  <c r="D413" i="2"/>
  <c r="D409" i="2"/>
  <c r="D405" i="2"/>
  <c r="D401" i="2"/>
  <c r="D397" i="2"/>
  <c r="D393" i="2"/>
  <c r="D357" i="2"/>
  <c r="D325" i="2"/>
  <c r="D317" i="2"/>
  <c r="D290" i="2"/>
  <c r="D286" i="2"/>
  <c r="D282" i="2"/>
  <c r="D278" i="2"/>
  <c r="D274" i="2"/>
  <c r="D270" i="2"/>
  <c r="D242" i="2"/>
  <c r="D238" i="2"/>
  <c r="D234" i="2"/>
  <c r="D230" i="2"/>
  <c r="D162" i="2"/>
  <c r="D158" i="2"/>
  <c r="D146" i="2"/>
  <c r="S146" i="2" s="1"/>
  <c r="O146" i="2" s="1"/>
  <c r="J146" i="2" s="1"/>
  <c r="U146" i="2" s="1"/>
  <c r="D142" i="2"/>
  <c r="D130" i="2"/>
  <c r="D126" i="2"/>
  <c r="S126" i="2" s="1"/>
  <c r="O126" i="2" s="1"/>
  <c r="J126" i="2" s="1"/>
  <c r="U126" i="2" s="1"/>
  <c r="D91" i="2"/>
  <c r="D67" i="2"/>
  <c r="D27" i="2"/>
  <c r="S27" i="2" s="1"/>
  <c r="O27" i="2" s="1"/>
  <c r="J27" i="2" s="1"/>
  <c r="U27" i="2" s="1"/>
  <c r="D23" i="2"/>
  <c r="D372" i="2"/>
  <c r="D78" i="2"/>
  <c r="D499" i="2"/>
  <c r="D491" i="2"/>
  <c r="D483" i="2"/>
  <c r="D475" i="2"/>
  <c r="D451" i="2"/>
  <c r="D443" i="2"/>
  <c r="D364" i="2"/>
  <c r="D308" i="2"/>
  <c r="D93" i="2"/>
  <c r="D411" i="2"/>
  <c r="D387" i="2"/>
  <c r="D379" i="2"/>
  <c r="D82" i="2"/>
  <c r="D434" i="2"/>
  <c r="D430" i="2"/>
  <c r="D363" i="2"/>
  <c r="D355" i="2"/>
  <c r="D347" i="2"/>
  <c r="D323" i="2"/>
  <c r="D307" i="2"/>
  <c r="D370" i="2"/>
  <c r="D366" i="2"/>
  <c r="D36" i="2"/>
  <c r="S36" i="2" s="1"/>
  <c r="O36" i="2" s="1"/>
  <c r="J36" i="2" s="1"/>
  <c r="U36" i="2" s="1"/>
  <c r="D381" i="2"/>
  <c r="D315" i="2"/>
  <c r="D288" i="2"/>
  <c r="D280" i="2"/>
  <c r="D268" i="2"/>
  <c r="D260" i="2"/>
  <c r="D236" i="2"/>
  <c r="D232" i="2"/>
  <c r="D224" i="2"/>
  <c r="D216" i="2"/>
  <c r="D204" i="2"/>
  <c r="D196" i="2"/>
  <c r="D180" i="2"/>
  <c r="D164" i="2"/>
  <c r="D152" i="2"/>
  <c r="D116" i="2"/>
  <c r="D35" i="2"/>
  <c r="D11" i="2"/>
  <c r="S11" i="2" s="1"/>
  <c r="O11" i="2" s="1"/>
  <c r="J11" i="2" s="1"/>
  <c r="U11" i="2" s="1"/>
  <c r="D7" i="2"/>
  <c r="S7" i="2" s="1"/>
  <c r="O7" i="2" s="1"/>
  <c r="J7" i="2" s="1"/>
  <c r="U7" i="2" s="1"/>
  <c r="D373" i="2"/>
  <c r="D299" i="2"/>
  <c r="D295" i="2"/>
  <c r="D65" i="2"/>
  <c r="S65" i="2" s="1"/>
  <c r="O65" i="2" s="1"/>
  <c r="J65" i="2" s="1"/>
  <c r="U65" i="2" s="1"/>
  <c r="D53" i="2"/>
  <c r="S53" i="2" s="1"/>
  <c r="O53" i="2" s="1"/>
  <c r="J53" i="2" s="1"/>
  <c r="U53" i="2" s="1"/>
  <c r="D49" i="2"/>
  <c r="D34" i="2"/>
  <c r="D30" i="2"/>
  <c r="S30" i="2" s="1"/>
  <c r="O30" i="2" s="1"/>
  <c r="J30" i="2" s="1"/>
  <c r="U30" i="2" s="1"/>
  <c r="D435" i="2"/>
  <c r="D420" i="2"/>
  <c r="D412" i="2"/>
  <c r="D404" i="2"/>
  <c r="D380" i="2"/>
  <c r="D306" i="2"/>
  <c r="D302" i="2"/>
  <c r="D251" i="2"/>
  <c r="D247" i="2"/>
  <c r="D235" i="2"/>
  <c r="D231" i="2"/>
  <c r="D187" i="2"/>
  <c r="D179" i="2"/>
  <c r="D175" i="2"/>
  <c r="D163" i="2"/>
  <c r="D159" i="2"/>
  <c r="S159" i="2" s="1"/>
  <c r="O159" i="2" s="1"/>
  <c r="J159" i="2" s="1"/>
  <c r="U159" i="2" s="1"/>
  <c r="D147" i="2"/>
  <c r="D143" i="2"/>
  <c r="D131" i="2"/>
  <c r="D115" i="2"/>
  <c r="D111" i="2"/>
  <c r="D107" i="2"/>
  <c r="D37" i="2"/>
  <c r="S37" i="2" s="1"/>
  <c r="O37" i="2" s="1"/>
  <c r="J37" i="2" s="1"/>
  <c r="D18" i="2"/>
  <c r="D14" i="2"/>
  <c r="S14" i="2" s="1"/>
  <c r="O14" i="2" s="1"/>
  <c r="J14" i="2" s="1"/>
  <c r="U14" i="2" s="1"/>
  <c r="D10" i="2"/>
  <c r="S10" i="2" s="1"/>
  <c r="O10" i="2" s="1"/>
  <c r="J10" i="2" s="1"/>
  <c r="U10" i="2" s="1"/>
  <c r="D6" i="2"/>
  <c r="S6" i="2" s="1"/>
  <c r="O6" i="2" s="1"/>
  <c r="J6" i="2" s="1"/>
  <c r="U6" i="2" s="1"/>
  <c r="D493" i="2"/>
  <c r="D453" i="2"/>
  <c r="D309" i="2"/>
  <c r="D298" i="2"/>
  <c r="D294" i="2"/>
  <c r="D95" i="2"/>
  <c r="S95" i="2" s="1"/>
  <c r="O95" i="2" s="1"/>
  <c r="J95" i="2" s="1"/>
  <c r="U95" i="2" s="1"/>
  <c r="D60" i="2"/>
  <c r="D44" i="2"/>
  <c r="S44" i="2" s="1"/>
  <c r="O44" i="2" s="1"/>
  <c r="J44" i="2" s="1"/>
  <c r="U44" i="2" s="1"/>
  <c r="D352" i="2"/>
  <c r="D344" i="2"/>
  <c r="D332" i="2"/>
  <c r="D324" i="2"/>
  <c r="D75" i="2"/>
  <c r="S75" i="2" s="1"/>
  <c r="O75" i="2" s="1"/>
  <c r="J75" i="2" s="1"/>
  <c r="U75" i="2" s="1"/>
  <c r="D500" i="2"/>
  <c r="D444" i="2"/>
  <c r="D371" i="2"/>
  <c r="D245" i="2"/>
  <c r="D237" i="2"/>
  <c r="D229" i="2"/>
  <c r="D225" i="2"/>
  <c r="D221" i="2"/>
  <c r="D217" i="2"/>
  <c r="D213" i="2"/>
  <c r="D209" i="2"/>
  <c r="D205" i="2"/>
  <c r="D201" i="2"/>
  <c r="D193" i="2"/>
  <c r="D165" i="2"/>
  <c r="D157" i="2"/>
  <c r="D101" i="2"/>
  <c r="D90" i="2"/>
  <c r="D86" i="2"/>
  <c r="D39" i="2"/>
  <c r="S39" i="2" s="1"/>
  <c r="O39" i="2" s="1"/>
  <c r="J39" i="2" s="1"/>
  <c r="U39" i="2" s="1"/>
  <c r="D28" i="2"/>
  <c r="S28" i="2" s="1"/>
  <c r="O28" i="2" s="1"/>
  <c r="J28" i="2" s="1"/>
  <c r="U28" i="2" s="1"/>
  <c r="D20" i="2"/>
  <c r="D12" i="2"/>
  <c r="S12" i="2" s="1"/>
  <c r="O12" i="2" s="1"/>
  <c r="J12" i="2" s="1"/>
  <c r="U12" i="2" s="1"/>
  <c r="D4" i="2"/>
  <c r="S4" i="2" s="1"/>
  <c r="O4" i="2" s="1"/>
  <c r="J4" i="2" s="1"/>
  <c r="U4" i="2" s="1"/>
  <c r="D498" i="2"/>
  <c r="D494" i="2"/>
  <c r="D418" i="2"/>
  <c r="D414" i="2"/>
  <c r="D410" i="2"/>
  <c r="D406" i="2"/>
  <c r="D402" i="2"/>
  <c r="D398" i="2"/>
  <c r="D362" i="2"/>
  <c r="D358" i="2"/>
  <c r="D239" i="2"/>
  <c r="D181" i="2"/>
  <c r="D178" i="2"/>
  <c r="D174" i="2"/>
  <c r="D145" i="2"/>
  <c r="D141" i="2"/>
  <c r="D133" i="2"/>
  <c r="D103" i="2"/>
  <c r="D66" i="2"/>
  <c r="D62" i="2"/>
  <c r="D51" i="2"/>
  <c r="S51" i="2" s="1"/>
  <c r="O51" i="2" s="1"/>
  <c r="J51" i="2" s="1"/>
  <c r="U51" i="2" s="1"/>
  <c r="D47" i="2"/>
  <c r="D19" i="2"/>
  <c r="S19" i="2" s="1"/>
  <c r="O19" i="2" s="1"/>
  <c r="J19" i="2" s="1"/>
  <c r="U19" i="2" s="1"/>
  <c r="D15" i="2"/>
  <c r="S15" i="2" s="1"/>
  <c r="O15" i="2" s="1"/>
  <c r="J15" i="2" s="1"/>
  <c r="U15" i="2" s="1"/>
  <c r="D490" i="2"/>
  <c r="D486" i="2"/>
  <c r="D482" i="2"/>
  <c r="D478" i="2"/>
  <c r="D474" i="2"/>
  <c r="D470" i="2"/>
  <c r="D466" i="2"/>
  <c r="D462" i="2"/>
  <c r="D389" i="2"/>
  <c r="D354" i="2"/>
  <c r="D350" i="2"/>
  <c r="D346" i="2"/>
  <c r="D342" i="2"/>
  <c r="D338" i="2"/>
  <c r="D334" i="2"/>
  <c r="D296" i="2"/>
  <c r="D289" i="2"/>
  <c r="D285" i="2"/>
  <c r="D281" i="2"/>
  <c r="D277" i="2"/>
  <c r="D273" i="2"/>
  <c r="D269" i="2"/>
  <c r="D265" i="2"/>
  <c r="D257" i="2"/>
  <c r="D228" i="2"/>
  <c r="D220" i="2"/>
  <c r="D212" i="2"/>
  <c r="D188" i="2"/>
  <c r="D156" i="2"/>
  <c r="D144" i="2"/>
  <c r="D136" i="2"/>
  <c r="D132" i="2"/>
  <c r="D129" i="2"/>
  <c r="D88" i="2"/>
  <c r="S88" i="2" s="1"/>
  <c r="O88" i="2" s="1"/>
  <c r="J88" i="2" s="1"/>
  <c r="U88" i="2" s="1"/>
  <c r="D81" i="2"/>
  <c r="S81" i="2" s="1"/>
  <c r="O81" i="2" s="1"/>
  <c r="J81" i="2" s="1"/>
  <c r="U81" i="2" s="1"/>
  <c r="D77" i="2"/>
  <c r="D73" i="2"/>
  <c r="S73" i="2" s="1"/>
  <c r="O73" i="2" s="1"/>
  <c r="J73" i="2" s="1"/>
  <c r="U73" i="2" s="1"/>
  <c r="D69" i="2"/>
  <c r="S69" i="2" s="1"/>
  <c r="O69" i="2" s="1"/>
  <c r="J69" i="2" s="1"/>
  <c r="U69" i="2" s="1"/>
  <c r="D61" i="2"/>
  <c r="D26" i="2"/>
  <c r="S26" i="2" s="1"/>
  <c r="O26" i="2" s="1"/>
  <c r="J26" i="2" s="1"/>
  <c r="U26" i="2" s="1"/>
  <c r="D22" i="2"/>
  <c r="S22" i="2" s="1"/>
  <c r="O22" i="2" s="1"/>
  <c r="J22" i="2" s="1"/>
  <c r="U22" i="2" s="1"/>
  <c r="D3" i="2"/>
  <c r="D485" i="2"/>
  <c r="D481" i="2"/>
  <c r="D477" i="2"/>
  <c r="D473" i="2"/>
  <c r="D469" i="2"/>
  <c r="D465" i="2"/>
  <c r="D461" i="2"/>
  <c r="D457" i="2"/>
  <c r="D445" i="2"/>
  <c r="D428" i="2"/>
  <c r="D416" i="2"/>
  <c r="D408" i="2"/>
  <c r="D396" i="2"/>
  <c r="D388" i="2"/>
  <c r="D385" i="2"/>
  <c r="D360" i="2"/>
  <c r="D353" i="2"/>
  <c r="D349" i="2"/>
  <c r="D345" i="2"/>
  <c r="D341" i="2"/>
  <c r="D337" i="2"/>
  <c r="D333" i="2"/>
  <c r="D329" i="2"/>
  <c r="D321" i="2"/>
  <c r="D292" i="2"/>
  <c r="D284" i="2"/>
  <c r="D276" i="2"/>
  <c r="D252" i="2"/>
  <c r="D227" i="2"/>
  <c r="D223" i="2"/>
  <c r="D219" i="2"/>
  <c r="D195" i="2"/>
  <c r="D191" i="2"/>
  <c r="D139" i="2"/>
  <c r="D113" i="2"/>
  <c r="D84" i="2"/>
  <c r="D76" i="2"/>
  <c r="D45" i="2"/>
  <c r="D492" i="2"/>
  <c r="D484" i="2"/>
  <c r="D476" i="2"/>
  <c r="D468" i="2"/>
  <c r="D427" i="2"/>
  <c r="D407" i="2"/>
  <c r="D403" i="2"/>
  <c r="D399" i="2"/>
  <c r="D395" i="2"/>
  <c r="D391" i="2"/>
  <c r="D356" i="2"/>
  <c r="D348" i="2"/>
  <c r="D340" i="2"/>
  <c r="D316" i="2"/>
  <c r="D291" i="2"/>
  <c r="D287" i="2"/>
  <c r="D283" i="2"/>
  <c r="D259" i="2"/>
  <c r="D255" i="2"/>
  <c r="D226" i="2"/>
  <c r="D222" i="2"/>
  <c r="D218" i="2"/>
  <c r="D214" i="2"/>
  <c r="D210" i="2"/>
  <c r="D206" i="2"/>
  <c r="D123" i="2"/>
  <c r="D108" i="2"/>
  <c r="S108" i="2" s="1"/>
  <c r="O108" i="2" s="1"/>
  <c r="J108" i="2" s="1"/>
  <c r="U108" i="2" s="1"/>
  <c r="D104" i="2"/>
  <c r="D83" i="2"/>
  <c r="D79" i="2"/>
  <c r="D52" i="2"/>
  <c r="D31" i="2"/>
  <c r="D16" i="2"/>
  <c r="S16" i="2" s="1"/>
  <c r="O16" i="2" s="1"/>
  <c r="J16" i="2" s="1"/>
  <c r="U16" i="2" s="1"/>
  <c r="D8" i="2"/>
  <c r="S8" i="2" s="1"/>
  <c r="O8" i="2" s="1"/>
  <c r="J8" i="2" s="1"/>
  <c r="U8" i="2" s="1"/>
  <c r="D471" i="2"/>
  <c r="D467" i="2"/>
  <c r="D463" i="2"/>
  <c r="D459" i="2"/>
  <c r="D455" i="2"/>
  <c r="D343" i="2"/>
  <c r="D339" i="2"/>
  <c r="D335" i="2"/>
  <c r="D331" i="2"/>
  <c r="D327" i="2"/>
  <c r="D197" i="2"/>
  <c r="D189" i="2"/>
  <c r="D59" i="2"/>
  <c r="S59" i="2" s="1"/>
  <c r="O59" i="2" s="1"/>
  <c r="J59" i="2" s="1"/>
  <c r="U59" i="2" s="1"/>
  <c r="D487" i="2"/>
  <c r="D440" i="2"/>
  <c r="D423" i="2"/>
  <c r="D376" i="2"/>
  <c r="D359" i="2"/>
  <c r="D312" i="2"/>
  <c r="D248" i="2"/>
  <c r="D184" i="2"/>
  <c r="M12" i="2"/>
  <c r="R12" i="2" s="1"/>
  <c r="D497" i="2"/>
  <c r="D456" i="2"/>
  <c r="D450" i="2"/>
  <c r="D446" i="2"/>
  <c r="D439" i="2"/>
  <c r="D433" i="2"/>
  <c r="D392" i="2"/>
  <c r="D386" i="2"/>
  <c r="D382" i="2"/>
  <c r="D375" i="2"/>
  <c r="D369" i="2"/>
  <c r="D328" i="2"/>
  <c r="D322" i="2"/>
  <c r="D318" i="2"/>
  <c r="D311" i="2"/>
  <c r="D305" i="2"/>
  <c r="D271" i="2"/>
  <c r="D264" i="2"/>
  <c r="D258" i="2"/>
  <c r="D254" i="2"/>
  <c r="D241" i="2"/>
  <c r="D207" i="2"/>
  <c r="D200" i="2"/>
  <c r="D194" i="2"/>
  <c r="D190" i="2"/>
  <c r="D177" i="2"/>
  <c r="M23" i="2"/>
  <c r="R23" i="2" s="1"/>
  <c r="D496" i="2"/>
  <c r="D479" i="2"/>
  <c r="D432" i="2"/>
  <c r="D415" i="2"/>
  <c r="D368" i="2"/>
  <c r="D351" i="2"/>
  <c r="D304" i="2"/>
  <c r="D240" i="2"/>
  <c r="D502" i="2"/>
  <c r="D495" i="2"/>
  <c r="D489" i="2"/>
  <c r="D448" i="2"/>
  <c r="D442" i="2"/>
  <c r="D438" i="2"/>
  <c r="D431" i="2"/>
  <c r="D425" i="2"/>
  <c r="D384" i="2"/>
  <c r="D378" i="2"/>
  <c r="D374" i="2"/>
  <c r="D367" i="2"/>
  <c r="D361" i="2"/>
  <c r="D320" i="2"/>
  <c r="D314" i="2"/>
  <c r="D310" i="2"/>
  <c r="D303" i="2"/>
  <c r="D297" i="2"/>
  <c r="D263" i="2"/>
  <c r="D256" i="2"/>
  <c r="D250" i="2"/>
  <c r="D246" i="2"/>
  <c r="D233" i="2"/>
  <c r="D199" i="2"/>
  <c r="S199" i="2" s="1"/>
  <c r="O199" i="2" s="1"/>
  <c r="J199" i="2" s="1"/>
  <c r="U199" i="2" s="1"/>
  <c r="D148" i="2"/>
  <c r="M68" i="2"/>
  <c r="R68" i="2" s="1"/>
  <c r="D168" i="2"/>
  <c r="D155" i="2"/>
  <c r="D464" i="2"/>
  <c r="D458" i="2"/>
  <c r="D454" i="2"/>
  <c r="D447" i="2"/>
  <c r="D441" i="2"/>
  <c r="D400" i="2"/>
  <c r="D394" i="2"/>
  <c r="D390" i="2"/>
  <c r="D383" i="2"/>
  <c r="D377" i="2"/>
  <c r="D336" i="2"/>
  <c r="D330" i="2"/>
  <c r="D326" i="2"/>
  <c r="D319" i="2"/>
  <c r="D313" i="2"/>
  <c r="D279" i="2"/>
  <c r="D272" i="2"/>
  <c r="D266" i="2"/>
  <c r="D262" i="2"/>
  <c r="S262" i="2" s="1"/>
  <c r="O262" i="2" s="1"/>
  <c r="J262" i="2" s="1"/>
  <c r="U262" i="2" s="1"/>
  <c r="D249" i="2"/>
  <c r="D215" i="2"/>
  <c r="D208" i="2"/>
  <c r="D202" i="2"/>
  <c r="D198" i="2"/>
  <c r="D185" i="2"/>
  <c r="M13" i="2"/>
  <c r="R13" i="2" s="1"/>
  <c r="M9" i="2"/>
  <c r="R9" i="2" s="1"/>
  <c r="D183" i="2"/>
  <c r="S183" i="2" s="1"/>
  <c r="O183" i="2" s="1"/>
  <c r="J183" i="2" s="1"/>
  <c r="U183" i="2" s="1"/>
  <c r="D176" i="2"/>
  <c r="D170" i="2"/>
  <c r="D166" i="2"/>
  <c r="D153" i="2"/>
  <c r="D119" i="2"/>
  <c r="S119" i="2" s="1"/>
  <c r="O119" i="2" s="1"/>
  <c r="J119" i="2" s="1"/>
  <c r="U119" i="2" s="1"/>
  <c r="D112" i="2"/>
  <c r="D106" i="2"/>
  <c r="D102" i="2"/>
  <c r="S102" i="2" s="1"/>
  <c r="O102" i="2" s="1"/>
  <c r="J102" i="2" s="1"/>
  <c r="U102" i="2" s="1"/>
  <c r="D89" i="2"/>
  <c r="D55" i="2"/>
  <c r="S55" i="2" s="1"/>
  <c r="O55" i="2" s="1"/>
  <c r="J55" i="2" s="1"/>
  <c r="U55" i="2" s="1"/>
  <c r="D48" i="2"/>
  <c r="D42" i="2"/>
  <c r="D38" i="2"/>
  <c r="S38" i="2" s="1"/>
  <c r="O38" i="2" s="1"/>
  <c r="J38" i="2" s="1"/>
  <c r="U38" i="2" s="1"/>
  <c r="D25" i="2"/>
  <c r="D192" i="2"/>
  <c r="D186" i="2"/>
  <c r="D182" i="2"/>
  <c r="D169" i="2"/>
  <c r="D135" i="2"/>
  <c r="S135" i="2" s="1"/>
  <c r="O135" i="2" s="1"/>
  <c r="J135" i="2" s="1"/>
  <c r="U135" i="2" s="1"/>
  <c r="D128" i="2"/>
  <c r="D122" i="2"/>
  <c r="D118" i="2"/>
  <c r="D105" i="2"/>
  <c r="S105" i="2" s="1"/>
  <c r="O105" i="2" s="1"/>
  <c r="J105" i="2" s="1"/>
  <c r="U105" i="2" s="1"/>
  <c r="D71" i="2"/>
  <c r="D64" i="2"/>
  <c r="S64" i="2" s="1"/>
  <c r="O64" i="2" s="1"/>
  <c r="J64" i="2" s="1"/>
  <c r="U64" i="2" s="1"/>
  <c r="D58" i="2"/>
  <c r="D54" i="2"/>
  <c r="S54" i="2" s="1"/>
  <c r="O54" i="2" s="1"/>
  <c r="J54" i="2" s="1"/>
  <c r="U54" i="2" s="1"/>
  <c r="D41" i="2"/>
  <c r="S41" i="2" s="1"/>
  <c r="O41" i="2" s="1"/>
  <c r="J41" i="2" s="1"/>
  <c r="U41" i="2" s="1"/>
  <c r="D40" i="2"/>
  <c r="S40" i="2" s="1"/>
  <c r="O40" i="2" s="1"/>
  <c r="J40" i="2" s="1"/>
  <c r="U40" i="2" s="1"/>
  <c r="D151" i="2"/>
  <c r="D138" i="2"/>
  <c r="D134" i="2"/>
  <c r="S134" i="2" s="1"/>
  <c r="O134" i="2" s="1"/>
  <c r="J134" i="2" s="1"/>
  <c r="U134" i="2" s="1"/>
  <c r="D121" i="2"/>
  <c r="D87" i="2"/>
  <c r="D74" i="2"/>
  <c r="D70" i="2"/>
  <c r="S70" i="2" s="1"/>
  <c r="O70" i="2" s="1"/>
  <c r="J70" i="2" s="1"/>
  <c r="U70" i="2" s="1"/>
  <c r="D57" i="2"/>
  <c r="D161" i="2"/>
  <c r="D127" i="2"/>
  <c r="D120" i="2"/>
  <c r="S120" i="2" s="1"/>
  <c r="O120" i="2" s="1"/>
  <c r="J120" i="2" s="1"/>
  <c r="U120" i="2" s="1"/>
  <c r="D114" i="2"/>
  <c r="D110" i="2"/>
  <c r="D97" i="2"/>
  <c r="S97" i="2" s="1"/>
  <c r="O97" i="2" s="1"/>
  <c r="J97" i="2" s="1"/>
  <c r="U97" i="2" s="1"/>
  <c r="D63" i="2"/>
  <c r="S63" i="2" s="1"/>
  <c r="O63" i="2" s="1"/>
  <c r="J63" i="2" s="1"/>
  <c r="U63" i="2" s="1"/>
  <c r="D56" i="2"/>
  <c r="S56" i="2" s="1"/>
  <c r="O56" i="2" s="1"/>
  <c r="J56" i="2" s="1"/>
  <c r="U56" i="2" s="1"/>
  <c r="D50" i="2"/>
  <c r="S50" i="2" s="1"/>
  <c r="O50" i="2" s="1"/>
  <c r="J50" i="2" s="1"/>
  <c r="U50" i="2" s="1"/>
  <c r="D46" i="2"/>
  <c r="D33" i="2"/>
  <c r="S33" i="2" s="1"/>
  <c r="O33" i="2" s="1"/>
  <c r="J33" i="2" s="1"/>
  <c r="U33" i="2" s="1"/>
  <c r="D167" i="2"/>
  <c r="S167" i="2" s="1"/>
  <c r="O167" i="2" s="1"/>
  <c r="J167" i="2" s="1"/>
  <c r="U167" i="2" s="1"/>
  <c r="D160" i="2"/>
  <c r="S160" i="2" s="1"/>
  <c r="O160" i="2" s="1"/>
  <c r="J160" i="2" s="1"/>
  <c r="U160" i="2" s="1"/>
  <c r="D154" i="2"/>
  <c r="S154" i="2" s="1"/>
  <c r="O154" i="2" s="1"/>
  <c r="J154" i="2" s="1"/>
  <c r="U154" i="2" s="1"/>
  <c r="D150" i="2"/>
  <c r="D137" i="2"/>
  <c r="D96" i="2"/>
  <c r="S96" i="2" s="1"/>
  <c r="O96" i="2" s="1"/>
  <c r="J96" i="2" s="1"/>
  <c r="U96" i="2" s="1"/>
  <c r="D32" i="2"/>
  <c r="S114" i="2" l="1"/>
  <c r="O114" i="2" s="1"/>
  <c r="J114" i="2" s="1"/>
  <c r="U114" i="2" s="1"/>
  <c r="S297" i="2"/>
  <c r="O297" i="2" s="1"/>
  <c r="J297" i="2" s="1"/>
  <c r="U297" i="2" s="1"/>
  <c r="S106" i="2"/>
  <c r="O106" i="2" s="1"/>
  <c r="J106" i="2" s="1"/>
  <c r="U106" i="2" s="1"/>
  <c r="M5" i="2"/>
  <c r="R5" i="2" s="1"/>
  <c r="S32" i="2" s="1"/>
  <c r="O32" i="2" s="1"/>
  <c r="J32" i="2" s="1"/>
  <c r="U32" i="2" s="1"/>
  <c r="S310" i="2"/>
  <c r="O310" i="2" s="1"/>
  <c r="J310" i="2" s="1"/>
  <c r="U310" i="2" s="1"/>
  <c r="S266" i="2"/>
  <c r="O266" i="2" s="1"/>
  <c r="J266" i="2" s="1"/>
  <c r="U266" i="2" s="1"/>
  <c r="S438" i="2"/>
  <c r="O438" i="2" s="1"/>
  <c r="J438" i="2" s="1"/>
  <c r="S271" i="2"/>
  <c r="O271" i="2" s="1"/>
  <c r="J271" i="2" s="1"/>
  <c r="U271" i="2" s="1"/>
  <c r="S283" i="2"/>
  <c r="O283" i="2" s="1"/>
  <c r="J283" i="2" s="1"/>
  <c r="U283" i="2" s="1"/>
  <c r="S329" i="2"/>
  <c r="O329" i="2" s="1"/>
  <c r="J329" i="2" s="1"/>
  <c r="U329" i="2" s="1"/>
  <c r="S42" i="2"/>
  <c r="O42" i="2" s="1"/>
  <c r="J42" i="2" s="1"/>
  <c r="U42" i="2" s="1"/>
  <c r="S137" i="2"/>
  <c r="O137" i="2" s="1"/>
  <c r="J137" i="2" s="1"/>
  <c r="U137" i="2" s="1"/>
  <c r="S61" i="2"/>
  <c r="O61" i="2" s="1"/>
  <c r="J61" i="2" s="1"/>
  <c r="U61" i="2" s="1"/>
  <c r="S110" i="2"/>
  <c r="O110" i="2" s="1"/>
  <c r="J110" i="2" s="1"/>
  <c r="U110" i="2" s="1"/>
  <c r="S58" i="2"/>
  <c r="O58" i="2" s="1"/>
  <c r="J58" i="2" s="1"/>
  <c r="U58" i="2" s="1"/>
  <c r="S104" i="2"/>
  <c r="O104" i="2" s="1"/>
  <c r="J104" i="2" s="1"/>
  <c r="U104" i="2" s="1"/>
  <c r="S213" i="2"/>
  <c r="O213" i="2" s="1"/>
  <c r="J213" i="2" s="1"/>
  <c r="U213" i="2" s="1"/>
  <c r="S289" i="2"/>
  <c r="O289" i="2" s="1"/>
  <c r="J289" i="2" s="1"/>
  <c r="U289" i="2" s="1"/>
  <c r="S133" i="2"/>
  <c r="O133" i="2" s="1"/>
  <c r="J133" i="2" s="1"/>
  <c r="U133" i="2" s="1"/>
  <c r="S435" i="2"/>
  <c r="O435" i="2" s="1"/>
  <c r="J435" i="2" s="1"/>
  <c r="U435" i="2" s="1"/>
  <c r="S400" i="2"/>
  <c r="O400" i="2" s="1"/>
  <c r="J400" i="2" s="1"/>
  <c r="U400" i="2" s="1"/>
  <c r="S113" i="2"/>
  <c r="O113" i="2" s="1"/>
  <c r="J113" i="2" s="1"/>
  <c r="U113" i="2" s="1"/>
  <c r="S139" i="2"/>
  <c r="O139" i="2" s="1"/>
  <c r="J139" i="2" s="1"/>
  <c r="U139" i="2" s="1"/>
  <c r="S161" i="2"/>
  <c r="O161" i="2" s="1"/>
  <c r="J161" i="2" s="1"/>
  <c r="U161" i="2" s="1"/>
  <c r="S387" i="2"/>
  <c r="O387" i="2" s="1"/>
  <c r="J387" i="2" s="1"/>
  <c r="U387" i="2" s="1"/>
  <c r="S483" i="2"/>
  <c r="O483" i="2" s="1"/>
  <c r="J483" i="2" s="1"/>
  <c r="S206" i="2"/>
  <c r="O206" i="2" s="1"/>
  <c r="J206" i="2" s="1"/>
  <c r="U206" i="2" s="1"/>
  <c r="S221" i="2"/>
  <c r="O221" i="2" s="1"/>
  <c r="J221" i="2" s="1"/>
  <c r="U221" i="2" s="1"/>
  <c r="S377" i="2"/>
  <c r="O377" i="2" s="1"/>
  <c r="J377" i="2" s="1"/>
  <c r="U377" i="2" s="1"/>
  <c r="S458" i="2"/>
  <c r="O458" i="2" s="1"/>
  <c r="J458" i="2" s="1"/>
  <c r="S490" i="2"/>
  <c r="O490" i="2" s="1"/>
  <c r="J490" i="2" s="1"/>
  <c r="S498" i="2"/>
  <c r="O498" i="2" s="1"/>
  <c r="J498" i="2" s="1"/>
  <c r="S247" i="2"/>
  <c r="O247" i="2" s="1"/>
  <c r="J247" i="2" s="1"/>
  <c r="U247" i="2" s="1"/>
  <c r="S48" i="2"/>
  <c r="O48" i="2" s="1"/>
  <c r="J48" i="2" s="1"/>
  <c r="U48" i="2" s="1"/>
  <c r="S279" i="2"/>
  <c r="O279" i="2" s="1"/>
  <c r="J279" i="2" s="1"/>
  <c r="U279" i="2" s="1"/>
  <c r="S214" i="2"/>
  <c r="O214" i="2" s="1"/>
  <c r="J214" i="2" s="1"/>
  <c r="U214" i="2" s="1"/>
  <c r="S190" i="2"/>
  <c r="O190" i="2" s="1"/>
  <c r="J190" i="2" s="1"/>
  <c r="U190" i="2" s="1"/>
  <c r="S461" i="2"/>
  <c r="O461" i="2" s="1"/>
  <c r="J461" i="2" s="1"/>
  <c r="S362" i="2"/>
  <c r="O362" i="2" s="1"/>
  <c r="J362" i="2" s="1"/>
  <c r="U362" i="2" s="1"/>
  <c r="S169" i="2"/>
  <c r="O169" i="2" s="1"/>
  <c r="J169" i="2" s="1"/>
  <c r="U169" i="2" s="1"/>
  <c r="S170" i="2"/>
  <c r="O170" i="2" s="1"/>
  <c r="J170" i="2" s="1"/>
  <c r="U170" i="2" s="1"/>
  <c r="S374" i="2"/>
  <c r="O374" i="2" s="1"/>
  <c r="J374" i="2" s="1"/>
  <c r="U374" i="2" s="1"/>
  <c r="S79" i="2"/>
  <c r="O79" i="2" s="1"/>
  <c r="J79" i="2" s="1"/>
  <c r="U79" i="2" s="1"/>
  <c r="S382" i="2"/>
  <c r="O382" i="2" s="1"/>
  <c r="J382" i="2" s="1"/>
  <c r="U382" i="2" s="1"/>
  <c r="S101" i="2"/>
  <c r="O101" i="2" s="1"/>
  <c r="J101" i="2" s="1"/>
  <c r="U101" i="2" s="1"/>
  <c r="S267" i="2"/>
  <c r="O267" i="2" s="1"/>
  <c r="J267" i="2" s="1"/>
  <c r="U267" i="2" s="1"/>
  <c r="S153" i="2"/>
  <c r="O153" i="2" s="1"/>
  <c r="J153" i="2" s="1"/>
  <c r="U153" i="2" s="1"/>
  <c r="S272" i="2"/>
  <c r="O272" i="2" s="1"/>
  <c r="J272" i="2" s="1"/>
  <c r="U272" i="2" s="1"/>
  <c r="S464" i="2"/>
  <c r="O464" i="2" s="1"/>
  <c r="J464" i="2" s="1"/>
  <c r="S361" i="2"/>
  <c r="O361" i="2" s="1"/>
  <c r="J361" i="2" s="1"/>
  <c r="U361" i="2" s="1"/>
  <c r="S305" i="2"/>
  <c r="O305" i="2" s="1"/>
  <c r="J305" i="2" s="1"/>
  <c r="U305" i="2" s="1"/>
  <c r="S487" i="2"/>
  <c r="O487" i="2" s="1"/>
  <c r="J487" i="2" s="1"/>
  <c r="S210" i="2"/>
  <c r="O210" i="2" s="1"/>
  <c r="J210" i="2" s="1"/>
  <c r="U210" i="2" s="1"/>
  <c r="S287" i="2"/>
  <c r="O287" i="2" s="1"/>
  <c r="J287" i="2" s="1"/>
  <c r="U287" i="2" s="1"/>
  <c r="S223" i="2"/>
  <c r="O223" i="2" s="1"/>
  <c r="J223" i="2" s="1"/>
  <c r="U223" i="2" s="1"/>
  <c r="S388" i="2"/>
  <c r="O388" i="2" s="1"/>
  <c r="J388" i="2" s="1"/>
  <c r="U388" i="2" s="1"/>
  <c r="S465" i="2"/>
  <c r="O465" i="2" s="1"/>
  <c r="J465" i="2" s="1"/>
  <c r="S132" i="2"/>
  <c r="O132" i="2" s="1"/>
  <c r="J132" i="2" s="1"/>
  <c r="U132" i="2" s="1"/>
  <c r="S257" i="2"/>
  <c r="O257" i="2" s="1"/>
  <c r="J257" i="2" s="1"/>
  <c r="U257" i="2" s="1"/>
  <c r="S296" i="2"/>
  <c r="O296" i="2" s="1"/>
  <c r="J296" i="2" s="1"/>
  <c r="U296" i="2" s="1"/>
  <c r="S462" i="2"/>
  <c r="O462" i="2" s="1"/>
  <c r="J462" i="2" s="1"/>
  <c r="S157" i="2"/>
  <c r="O157" i="2" s="1"/>
  <c r="J157" i="2" s="1"/>
  <c r="U157" i="2" s="1"/>
  <c r="S294" i="2"/>
  <c r="O294" i="2" s="1"/>
  <c r="J294" i="2" s="1"/>
  <c r="U294" i="2" s="1"/>
  <c r="S251" i="2"/>
  <c r="O251" i="2" s="1"/>
  <c r="J251" i="2" s="1"/>
  <c r="U251" i="2" s="1"/>
  <c r="S204" i="2"/>
  <c r="O204" i="2" s="1"/>
  <c r="J204" i="2" s="1"/>
  <c r="U204" i="2" s="1"/>
  <c r="S411" i="2"/>
  <c r="O411" i="2" s="1"/>
  <c r="J411" i="2" s="1"/>
  <c r="U411" i="2" s="1"/>
  <c r="S491" i="2"/>
  <c r="O491" i="2" s="1"/>
  <c r="J491" i="2" s="1"/>
  <c r="S317" i="2"/>
  <c r="O317" i="2" s="1"/>
  <c r="J317" i="2" s="1"/>
  <c r="U317" i="2" s="1"/>
  <c r="S413" i="2"/>
  <c r="O413" i="2" s="1"/>
  <c r="J413" i="2" s="1"/>
  <c r="U413" i="2" s="1"/>
  <c r="S171" i="2"/>
  <c r="O171" i="2" s="1"/>
  <c r="J171" i="2" s="1"/>
  <c r="U171" i="2" s="1"/>
  <c r="S43" i="2"/>
  <c r="O43" i="2" s="1"/>
  <c r="J43" i="2" s="1"/>
  <c r="U43" i="2" s="1"/>
  <c r="S275" i="2"/>
  <c r="O275" i="2" s="1"/>
  <c r="J275" i="2" s="1"/>
  <c r="U275" i="2" s="1"/>
  <c r="S234" i="2"/>
  <c r="O234" i="2" s="1"/>
  <c r="J234" i="2" s="1"/>
  <c r="U234" i="2" s="1"/>
  <c r="S409" i="2"/>
  <c r="O409" i="2" s="1"/>
  <c r="J409" i="2" s="1"/>
  <c r="U409" i="2" s="1"/>
  <c r="S98" i="2"/>
  <c r="O98" i="2" s="1"/>
  <c r="J98" i="2" s="1"/>
  <c r="U98" i="2" s="1"/>
  <c r="S166" i="2"/>
  <c r="O166" i="2" s="1"/>
  <c r="J166" i="2" s="1"/>
  <c r="U166" i="2" s="1"/>
  <c r="S390" i="2"/>
  <c r="O390" i="2" s="1"/>
  <c r="J390" i="2" s="1"/>
  <c r="U390" i="2" s="1"/>
  <c r="S155" i="2"/>
  <c r="O155" i="2" s="1"/>
  <c r="J155" i="2" s="1"/>
  <c r="U155" i="2" s="1"/>
  <c r="S256" i="2"/>
  <c r="O256" i="2" s="1"/>
  <c r="J256" i="2" s="1"/>
  <c r="U256" i="2" s="1"/>
  <c r="S367" i="2"/>
  <c r="O367" i="2" s="1"/>
  <c r="J367" i="2" s="1"/>
  <c r="U367" i="2" s="1"/>
  <c r="S448" i="2"/>
  <c r="O448" i="2" s="1"/>
  <c r="J448" i="2" s="1"/>
  <c r="S415" i="2"/>
  <c r="O415" i="2" s="1"/>
  <c r="J415" i="2" s="1"/>
  <c r="U415" i="2" s="1"/>
  <c r="S200" i="2"/>
  <c r="O200" i="2" s="1"/>
  <c r="J200" i="2" s="1"/>
  <c r="U200" i="2" s="1"/>
  <c r="S311" i="2"/>
  <c r="O311" i="2" s="1"/>
  <c r="J311" i="2" s="1"/>
  <c r="U311" i="2" s="1"/>
  <c r="S392" i="2"/>
  <c r="O392" i="2" s="1"/>
  <c r="J392" i="2" s="1"/>
  <c r="U392" i="2" s="1"/>
  <c r="S184" i="2"/>
  <c r="O184" i="2" s="1"/>
  <c r="J184" i="2" s="1"/>
  <c r="U184" i="2" s="1"/>
  <c r="S455" i="2"/>
  <c r="O455" i="2" s="1"/>
  <c r="J455" i="2" s="1"/>
  <c r="S337" i="2"/>
  <c r="O337" i="2" s="1"/>
  <c r="J337" i="2" s="1"/>
  <c r="U337" i="2" s="1"/>
  <c r="S469" i="2"/>
  <c r="O469" i="2" s="1"/>
  <c r="J469" i="2" s="1"/>
  <c r="S265" i="2"/>
  <c r="O265" i="2" s="1"/>
  <c r="J265" i="2" s="1"/>
  <c r="U265" i="2" s="1"/>
  <c r="S466" i="2"/>
  <c r="O466" i="2" s="1"/>
  <c r="J466" i="2" s="1"/>
  <c r="S402" i="2"/>
  <c r="O402" i="2" s="1"/>
  <c r="J402" i="2" s="1"/>
  <c r="U402" i="2" s="1"/>
  <c r="S165" i="2"/>
  <c r="O165" i="2" s="1"/>
  <c r="J165" i="2" s="1"/>
  <c r="U165" i="2" s="1"/>
  <c r="S324" i="2"/>
  <c r="O324" i="2" s="1"/>
  <c r="J324" i="2" s="1"/>
  <c r="U324" i="2" s="1"/>
  <c r="S298" i="2"/>
  <c r="O298" i="2" s="1"/>
  <c r="J298" i="2" s="1"/>
  <c r="U298" i="2" s="1"/>
  <c r="S163" i="2"/>
  <c r="O163" i="2" s="1"/>
  <c r="J163" i="2" s="1"/>
  <c r="U163" i="2" s="1"/>
  <c r="S34" i="2"/>
  <c r="O34" i="2" s="1"/>
  <c r="J34" i="2" s="1"/>
  <c r="U34" i="2" s="1"/>
  <c r="S216" i="2"/>
  <c r="O216" i="2" s="1"/>
  <c r="J216" i="2" s="1"/>
  <c r="U216" i="2" s="1"/>
  <c r="S315" i="2"/>
  <c r="O315" i="2" s="1"/>
  <c r="J315" i="2" s="1"/>
  <c r="U315" i="2" s="1"/>
  <c r="S499" i="2"/>
  <c r="O499" i="2" s="1"/>
  <c r="J499" i="2" s="1"/>
  <c r="S242" i="2"/>
  <c r="O242" i="2" s="1"/>
  <c r="J242" i="2" s="1"/>
  <c r="U242" i="2" s="1"/>
  <c r="S325" i="2"/>
  <c r="O325" i="2" s="1"/>
  <c r="J325" i="2" s="1"/>
  <c r="U325" i="2" s="1"/>
  <c r="S417" i="2"/>
  <c r="O417" i="2" s="1"/>
  <c r="J417" i="2" s="1"/>
  <c r="U417" i="2" s="1"/>
  <c r="S100" i="2"/>
  <c r="O100" i="2" s="1"/>
  <c r="J100" i="2" s="1"/>
  <c r="U100" i="2" s="1"/>
  <c r="S109" i="2"/>
  <c r="O109" i="2" s="1"/>
  <c r="J109" i="2" s="1"/>
  <c r="U109" i="2" s="1"/>
  <c r="S99" i="2"/>
  <c r="O99" i="2" s="1"/>
  <c r="J99" i="2" s="1"/>
  <c r="U99" i="2" s="1"/>
  <c r="S385" i="2"/>
  <c r="O385" i="2" s="1"/>
  <c r="J385" i="2" s="1"/>
  <c r="U385" i="2" s="1"/>
  <c r="S202" i="2"/>
  <c r="O202" i="2" s="1"/>
  <c r="J202" i="2" s="1"/>
  <c r="U202" i="2" s="1"/>
  <c r="S313" i="2"/>
  <c r="O313" i="2" s="1"/>
  <c r="J313" i="2" s="1"/>
  <c r="U313" i="2" s="1"/>
  <c r="S168" i="2"/>
  <c r="O168" i="2" s="1"/>
  <c r="J168" i="2" s="1"/>
  <c r="U168" i="2" s="1"/>
  <c r="S263" i="2"/>
  <c r="O263" i="2" s="1"/>
  <c r="J263" i="2" s="1"/>
  <c r="U263" i="2" s="1"/>
  <c r="S489" i="2"/>
  <c r="O489" i="2" s="1"/>
  <c r="J489" i="2" s="1"/>
  <c r="S207" i="2"/>
  <c r="O207" i="2" s="1"/>
  <c r="J207" i="2" s="1"/>
  <c r="U207" i="2" s="1"/>
  <c r="S318" i="2"/>
  <c r="O318" i="2" s="1"/>
  <c r="J318" i="2" s="1"/>
  <c r="U318" i="2" s="1"/>
  <c r="S459" i="2"/>
  <c r="O459" i="2" s="1"/>
  <c r="J459" i="2" s="1"/>
  <c r="S341" i="2"/>
  <c r="O341" i="2" s="1"/>
  <c r="J341" i="2" s="1"/>
  <c r="U341" i="2" s="1"/>
  <c r="S144" i="2"/>
  <c r="O144" i="2" s="1"/>
  <c r="J144" i="2" s="1"/>
  <c r="U144" i="2" s="1"/>
  <c r="S470" i="2"/>
  <c r="O470" i="2" s="1"/>
  <c r="J470" i="2" s="1"/>
  <c r="S174" i="2"/>
  <c r="O174" i="2" s="1"/>
  <c r="J174" i="2" s="1"/>
  <c r="U174" i="2" s="1"/>
  <c r="S406" i="2"/>
  <c r="O406" i="2" s="1"/>
  <c r="J406" i="2" s="1"/>
  <c r="U406" i="2" s="1"/>
  <c r="S193" i="2"/>
  <c r="O193" i="2" s="1"/>
  <c r="J193" i="2" s="1"/>
  <c r="U193" i="2" s="1"/>
  <c r="S229" i="2"/>
  <c r="O229" i="2" s="1"/>
  <c r="J229" i="2" s="1"/>
  <c r="U229" i="2" s="1"/>
  <c r="S332" i="2"/>
  <c r="O332" i="2" s="1"/>
  <c r="J332" i="2" s="1"/>
  <c r="U332" i="2" s="1"/>
  <c r="S107" i="2"/>
  <c r="O107" i="2" s="1"/>
  <c r="J107" i="2" s="1"/>
  <c r="U107" i="2" s="1"/>
  <c r="S35" i="2"/>
  <c r="O35" i="2" s="1"/>
  <c r="J35" i="2" s="1"/>
  <c r="U35" i="2" s="1"/>
  <c r="S224" i="2"/>
  <c r="O224" i="2" s="1"/>
  <c r="J224" i="2" s="1"/>
  <c r="U224" i="2" s="1"/>
  <c r="S363" i="2"/>
  <c r="O363" i="2" s="1"/>
  <c r="J363" i="2" s="1"/>
  <c r="U363" i="2" s="1"/>
  <c r="S270" i="2"/>
  <c r="O270" i="2" s="1"/>
  <c r="J270" i="2" s="1"/>
  <c r="U270" i="2" s="1"/>
  <c r="S357" i="2"/>
  <c r="O357" i="2" s="1"/>
  <c r="J357" i="2" s="1"/>
  <c r="U357" i="2" s="1"/>
  <c r="S421" i="2"/>
  <c r="O421" i="2" s="1"/>
  <c r="J421" i="2" s="1"/>
  <c r="U421" i="2" s="1"/>
  <c r="S124" i="2"/>
  <c r="O124" i="2" s="1"/>
  <c r="J124" i="2" s="1"/>
  <c r="U124" i="2" s="1"/>
  <c r="S419" i="2"/>
  <c r="O419" i="2" s="1"/>
  <c r="J419" i="2" s="1"/>
  <c r="U419" i="2" s="1"/>
  <c r="S422" i="2"/>
  <c r="O422" i="2" s="1"/>
  <c r="J422" i="2" s="1"/>
  <c r="U422" i="2" s="1"/>
  <c r="S365" i="2"/>
  <c r="O365" i="2" s="1"/>
  <c r="J365" i="2" s="1"/>
  <c r="U365" i="2" s="1"/>
  <c r="S208" i="2"/>
  <c r="O208" i="2" s="1"/>
  <c r="J208" i="2" s="1"/>
  <c r="U208" i="2" s="1"/>
  <c r="S319" i="2"/>
  <c r="O319" i="2" s="1"/>
  <c r="J319" i="2" s="1"/>
  <c r="U319" i="2" s="1"/>
  <c r="S479" i="2"/>
  <c r="O479" i="2" s="1"/>
  <c r="J479" i="2" s="1"/>
  <c r="S322" i="2"/>
  <c r="O322" i="2" s="1"/>
  <c r="J322" i="2" s="1"/>
  <c r="U322" i="2" s="1"/>
  <c r="S439" i="2"/>
  <c r="O439" i="2" s="1"/>
  <c r="J439" i="2" s="1"/>
  <c r="S312" i="2"/>
  <c r="O312" i="2" s="1"/>
  <c r="J312" i="2" s="1"/>
  <c r="U312" i="2" s="1"/>
  <c r="S222" i="2"/>
  <c r="O222" i="2" s="1"/>
  <c r="J222" i="2" s="1"/>
  <c r="U222" i="2" s="1"/>
  <c r="S340" i="2"/>
  <c r="O340" i="2" s="1"/>
  <c r="J340" i="2" s="1"/>
  <c r="U340" i="2" s="1"/>
  <c r="S427" i="2"/>
  <c r="O427" i="2" s="1"/>
  <c r="J427" i="2" s="1"/>
  <c r="U427" i="2" s="1"/>
  <c r="S345" i="2"/>
  <c r="O345" i="2" s="1"/>
  <c r="J345" i="2" s="1"/>
  <c r="U345" i="2" s="1"/>
  <c r="S416" i="2"/>
  <c r="O416" i="2" s="1"/>
  <c r="J416" i="2" s="1"/>
  <c r="U416" i="2" s="1"/>
  <c r="S477" i="2"/>
  <c r="O477" i="2" s="1"/>
  <c r="J477" i="2" s="1"/>
  <c r="S156" i="2"/>
  <c r="O156" i="2" s="1"/>
  <c r="J156" i="2" s="1"/>
  <c r="U156" i="2" s="1"/>
  <c r="S273" i="2"/>
  <c r="O273" i="2" s="1"/>
  <c r="J273" i="2" s="1"/>
  <c r="U273" i="2" s="1"/>
  <c r="S178" i="2"/>
  <c r="O178" i="2" s="1"/>
  <c r="J178" i="2" s="1"/>
  <c r="U178" i="2" s="1"/>
  <c r="S410" i="2"/>
  <c r="O410" i="2" s="1"/>
  <c r="J410" i="2" s="1"/>
  <c r="U410" i="2" s="1"/>
  <c r="S201" i="2"/>
  <c r="O201" i="2" s="1"/>
  <c r="J201" i="2" s="1"/>
  <c r="U201" i="2" s="1"/>
  <c r="S237" i="2"/>
  <c r="O237" i="2" s="1"/>
  <c r="J237" i="2" s="1"/>
  <c r="U237" i="2" s="1"/>
  <c r="S111" i="2"/>
  <c r="O111" i="2" s="1"/>
  <c r="J111" i="2" s="1"/>
  <c r="U111" i="2" s="1"/>
  <c r="S179" i="2"/>
  <c r="O179" i="2" s="1"/>
  <c r="J179" i="2" s="1"/>
  <c r="U179" i="2" s="1"/>
  <c r="S380" i="2"/>
  <c r="O380" i="2" s="1"/>
  <c r="J380" i="2" s="1"/>
  <c r="U380" i="2" s="1"/>
  <c r="S116" i="2"/>
  <c r="O116" i="2" s="1"/>
  <c r="J116" i="2" s="1"/>
  <c r="U116" i="2" s="1"/>
  <c r="S430" i="2"/>
  <c r="O430" i="2" s="1"/>
  <c r="J430" i="2" s="1"/>
  <c r="U430" i="2" s="1"/>
  <c r="S364" i="2"/>
  <c r="O364" i="2" s="1"/>
  <c r="J364" i="2" s="1"/>
  <c r="U364" i="2" s="1"/>
  <c r="S274" i="2"/>
  <c r="O274" i="2" s="1"/>
  <c r="J274" i="2" s="1"/>
  <c r="U274" i="2" s="1"/>
  <c r="S393" i="2"/>
  <c r="O393" i="2" s="1"/>
  <c r="J393" i="2" s="1"/>
  <c r="U393" i="2" s="1"/>
  <c r="S452" i="2"/>
  <c r="O452" i="2" s="1"/>
  <c r="J452" i="2" s="1"/>
  <c r="S125" i="2"/>
  <c r="O125" i="2" s="1"/>
  <c r="J125" i="2" s="1"/>
  <c r="U125" i="2" s="1"/>
  <c r="S426" i="2"/>
  <c r="O426" i="2" s="1"/>
  <c r="J426" i="2" s="1"/>
  <c r="U426" i="2" s="1"/>
  <c r="S429" i="2"/>
  <c r="O429" i="2" s="1"/>
  <c r="J429" i="2" s="1"/>
  <c r="U429" i="2" s="1"/>
  <c r="S219" i="2"/>
  <c r="O219" i="2" s="1"/>
  <c r="J219" i="2" s="1"/>
  <c r="U219" i="2" s="1"/>
  <c r="S215" i="2"/>
  <c r="O215" i="2" s="1"/>
  <c r="J215" i="2" s="1"/>
  <c r="U215" i="2" s="1"/>
  <c r="S326" i="2"/>
  <c r="O326" i="2" s="1"/>
  <c r="J326" i="2" s="1"/>
  <c r="U326" i="2" s="1"/>
  <c r="S441" i="2"/>
  <c r="O441" i="2" s="1"/>
  <c r="J441" i="2" s="1"/>
  <c r="S502" i="2"/>
  <c r="O502" i="2" s="1"/>
  <c r="J502" i="2" s="1"/>
  <c r="S328" i="2"/>
  <c r="O328" i="2" s="1"/>
  <c r="J328" i="2" s="1"/>
  <c r="U328" i="2" s="1"/>
  <c r="S446" i="2"/>
  <c r="O446" i="2" s="1"/>
  <c r="J446" i="2" s="1"/>
  <c r="S359" i="2"/>
  <c r="O359" i="2" s="1"/>
  <c r="J359" i="2" s="1"/>
  <c r="U359" i="2" s="1"/>
  <c r="S327" i="2"/>
  <c r="O327" i="2" s="1"/>
  <c r="J327" i="2" s="1"/>
  <c r="U327" i="2" s="1"/>
  <c r="S226" i="2"/>
  <c r="O226" i="2" s="1"/>
  <c r="J226" i="2" s="1"/>
  <c r="U226" i="2" s="1"/>
  <c r="S348" i="2"/>
  <c r="O348" i="2" s="1"/>
  <c r="J348" i="2" s="1"/>
  <c r="U348" i="2" s="1"/>
  <c r="S349" i="2"/>
  <c r="O349" i="2" s="1"/>
  <c r="J349" i="2" s="1"/>
  <c r="U349" i="2" s="1"/>
  <c r="S428" i="2"/>
  <c r="O428" i="2" s="1"/>
  <c r="J428" i="2" s="1"/>
  <c r="U428" i="2" s="1"/>
  <c r="S481" i="2"/>
  <c r="O481" i="2" s="1"/>
  <c r="J481" i="2" s="1"/>
  <c r="S188" i="2"/>
  <c r="O188" i="2" s="1"/>
  <c r="J188" i="2" s="1"/>
  <c r="U188" i="2" s="1"/>
  <c r="S277" i="2"/>
  <c r="O277" i="2" s="1"/>
  <c r="J277" i="2" s="1"/>
  <c r="U277" i="2" s="1"/>
  <c r="S478" i="2"/>
  <c r="O478" i="2" s="1"/>
  <c r="J478" i="2" s="1"/>
  <c r="S414" i="2"/>
  <c r="O414" i="2" s="1"/>
  <c r="J414" i="2" s="1"/>
  <c r="U414" i="2" s="1"/>
  <c r="S205" i="2"/>
  <c r="O205" i="2" s="1"/>
  <c r="J205" i="2" s="1"/>
  <c r="U205" i="2" s="1"/>
  <c r="S245" i="2"/>
  <c r="O245" i="2" s="1"/>
  <c r="J245" i="2" s="1"/>
  <c r="U245" i="2" s="1"/>
  <c r="S115" i="2"/>
  <c r="O115" i="2" s="1"/>
  <c r="J115" i="2" s="1"/>
  <c r="U115" i="2" s="1"/>
  <c r="S404" i="2"/>
  <c r="O404" i="2" s="1"/>
  <c r="J404" i="2" s="1"/>
  <c r="U404" i="2" s="1"/>
  <c r="S236" i="2"/>
  <c r="O236" i="2" s="1"/>
  <c r="J236" i="2" s="1"/>
  <c r="U236" i="2" s="1"/>
  <c r="S366" i="2"/>
  <c r="O366" i="2" s="1"/>
  <c r="J366" i="2" s="1"/>
  <c r="U366" i="2" s="1"/>
  <c r="S23" i="2"/>
  <c r="O23" i="2" s="1"/>
  <c r="J23" i="2" s="1"/>
  <c r="U23" i="2" s="1"/>
  <c r="S158" i="2"/>
  <c r="O158" i="2" s="1"/>
  <c r="J158" i="2" s="1"/>
  <c r="U158" i="2" s="1"/>
  <c r="S278" i="2"/>
  <c r="O278" i="2" s="1"/>
  <c r="J278" i="2" s="1"/>
  <c r="U278" i="2" s="1"/>
  <c r="S460" i="2"/>
  <c r="O460" i="2" s="1"/>
  <c r="J460" i="2" s="1"/>
  <c r="S149" i="2"/>
  <c r="O149" i="2" s="1"/>
  <c r="J149" i="2" s="1"/>
  <c r="U149" i="2" s="1"/>
  <c r="S203" i="2"/>
  <c r="O203" i="2" s="1"/>
  <c r="J203" i="2" s="1"/>
  <c r="U203" i="2" s="1"/>
  <c r="S437" i="2"/>
  <c r="O437" i="2" s="1"/>
  <c r="J437" i="2" s="1"/>
  <c r="U437" i="2" s="1"/>
  <c r="S330" i="2"/>
  <c r="O330" i="2" s="1"/>
  <c r="J330" i="2" s="1"/>
  <c r="U330" i="2" s="1"/>
  <c r="S425" i="2"/>
  <c r="O425" i="2" s="1"/>
  <c r="J425" i="2" s="1"/>
  <c r="U425" i="2" s="1"/>
  <c r="S258" i="2"/>
  <c r="O258" i="2" s="1"/>
  <c r="J258" i="2" s="1"/>
  <c r="U258" i="2" s="1"/>
  <c r="S376" i="2"/>
  <c r="O376" i="2" s="1"/>
  <c r="J376" i="2" s="1"/>
  <c r="U376" i="2" s="1"/>
  <c r="S331" i="2"/>
  <c r="O331" i="2" s="1"/>
  <c r="J331" i="2" s="1"/>
  <c r="U331" i="2" s="1"/>
  <c r="S471" i="2"/>
  <c r="O471" i="2" s="1"/>
  <c r="J471" i="2" s="1"/>
  <c r="S356" i="2"/>
  <c r="O356" i="2" s="1"/>
  <c r="J356" i="2" s="1"/>
  <c r="U356" i="2" s="1"/>
  <c r="S476" i="2"/>
  <c r="O476" i="2" s="1"/>
  <c r="J476" i="2" s="1"/>
  <c r="S281" i="2"/>
  <c r="O281" i="2" s="1"/>
  <c r="J281" i="2" s="1"/>
  <c r="U281" i="2" s="1"/>
  <c r="S239" i="2"/>
  <c r="O239" i="2" s="1"/>
  <c r="J239" i="2" s="1"/>
  <c r="U239" i="2" s="1"/>
  <c r="S209" i="2"/>
  <c r="O209" i="2" s="1"/>
  <c r="J209" i="2" s="1"/>
  <c r="U209" i="2" s="1"/>
  <c r="S231" i="2"/>
  <c r="O231" i="2" s="1"/>
  <c r="J231" i="2" s="1"/>
  <c r="U231" i="2" s="1"/>
  <c r="S412" i="2"/>
  <c r="O412" i="2" s="1"/>
  <c r="J412" i="2" s="1"/>
  <c r="U412" i="2" s="1"/>
  <c r="S164" i="2"/>
  <c r="O164" i="2" s="1"/>
  <c r="J164" i="2" s="1"/>
  <c r="U164" i="2" s="1"/>
  <c r="S260" i="2"/>
  <c r="O260" i="2" s="1"/>
  <c r="J260" i="2" s="1"/>
  <c r="U260" i="2" s="1"/>
  <c r="S370" i="2"/>
  <c r="O370" i="2" s="1"/>
  <c r="J370" i="2" s="1"/>
  <c r="U370" i="2" s="1"/>
  <c r="S162" i="2"/>
  <c r="O162" i="2" s="1"/>
  <c r="J162" i="2" s="1"/>
  <c r="U162" i="2" s="1"/>
  <c r="S282" i="2"/>
  <c r="O282" i="2" s="1"/>
  <c r="J282" i="2" s="1"/>
  <c r="U282" i="2" s="1"/>
  <c r="S472" i="2"/>
  <c r="O472" i="2" s="1"/>
  <c r="J472" i="2" s="1"/>
  <c r="S173" i="2"/>
  <c r="O173" i="2" s="1"/>
  <c r="J173" i="2" s="1"/>
  <c r="U173" i="2" s="1"/>
  <c r="S72" i="2"/>
  <c r="O72" i="2" s="1"/>
  <c r="J72" i="2" s="1"/>
  <c r="U72" i="2" s="1"/>
  <c r="S211" i="2"/>
  <c r="O211" i="2" s="1"/>
  <c r="J211" i="2" s="1"/>
  <c r="U211" i="2" s="1"/>
  <c r="S449" i="2"/>
  <c r="O449" i="2" s="1"/>
  <c r="J449" i="2" s="1"/>
  <c r="S320" i="2"/>
  <c r="O320" i="2" s="1"/>
  <c r="J320" i="2" s="1"/>
  <c r="U320" i="2" s="1"/>
  <c r="S112" i="2"/>
  <c r="O112" i="2" s="1"/>
  <c r="J112" i="2" s="1"/>
  <c r="U112" i="2" s="1"/>
  <c r="S454" i="2"/>
  <c r="O454" i="2" s="1"/>
  <c r="J454" i="2" s="1"/>
  <c r="S314" i="2"/>
  <c r="O314" i="2" s="1"/>
  <c r="J314" i="2" s="1"/>
  <c r="U314" i="2" s="1"/>
  <c r="S431" i="2"/>
  <c r="O431" i="2" s="1"/>
  <c r="J431" i="2" s="1"/>
  <c r="U431" i="2" s="1"/>
  <c r="S304" i="2"/>
  <c r="O304" i="2" s="1"/>
  <c r="J304" i="2" s="1"/>
  <c r="U304" i="2" s="1"/>
  <c r="S177" i="2"/>
  <c r="O177" i="2" s="1"/>
  <c r="J177" i="2" s="1"/>
  <c r="U177" i="2" s="1"/>
  <c r="S264" i="2"/>
  <c r="O264" i="2" s="1"/>
  <c r="J264" i="2" s="1"/>
  <c r="U264" i="2" s="1"/>
  <c r="S375" i="2"/>
  <c r="O375" i="2" s="1"/>
  <c r="J375" i="2" s="1"/>
  <c r="U375" i="2" s="1"/>
  <c r="S423" i="2"/>
  <c r="O423" i="2" s="1"/>
  <c r="J423" i="2" s="1"/>
  <c r="U423" i="2" s="1"/>
  <c r="S123" i="2"/>
  <c r="O123" i="2" s="1"/>
  <c r="J123" i="2" s="1"/>
  <c r="U123" i="2" s="1"/>
  <c r="S259" i="2"/>
  <c r="O259" i="2" s="1"/>
  <c r="J259" i="2" s="1"/>
  <c r="U259" i="2" s="1"/>
  <c r="S195" i="2"/>
  <c r="O195" i="2" s="1"/>
  <c r="J195" i="2" s="1"/>
  <c r="U195" i="2" s="1"/>
  <c r="S321" i="2"/>
  <c r="O321" i="2" s="1"/>
  <c r="J321" i="2" s="1"/>
  <c r="U321" i="2" s="1"/>
  <c r="S360" i="2"/>
  <c r="O360" i="2" s="1"/>
  <c r="J360" i="2" s="1"/>
  <c r="U360" i="2" s="1"/>
  <c r="S457" i="2"/>
  <c r="O457" i="2" s="1"/>
  <c r="J457" i="2" s="1"/>
  <c r="S220" i="2"/>
  <c r="O220" i="2" s="1"/>
  <c r="J220" i="2" s="1"/>
  <c r="U220" i="2" s="1"/>
  <c r="S285" i="2"/>
  <c r="O285" i="2" s="1"/>
  <c r="J285" i="2" s="1"/>
  <c r="U285" i="2" s="1"/>
  <c r="S354" i="2"/>
  <c r="O354" i="2" s="1"/>
  <c r="J354" i="2" s="1"/>
  <c r="U354" i="2" s="1"/>
  <c r="S486" i="2"/>
  <c r="O486" i="2" s="1"/>
  <c r="J486" i="2" s="1"/>
  <c r="S103" i="2"/>
  <c r="O103" i="2" s="1"/>
  <c r="J103" i="2" s="1"/>
  <c r="U103" i="2" s="1"/>
  <c r="S358" i="2"/>
  <c r="O358" i="2" s="1"/>
  <c r="J358" i="2" s="1"/>
  <c r="U358" i="2" s="1"/>
  <c r="S494" i="2"/>
  <c r="O494" i="2" s="1"/>
  <c r="J494" i="2" s="1"/>
  <c r="S420" i="2"/>
  <c r="O420" i="2" s="1"/>
  <c r="J420" i="2" s="1"/>
  <c r="U420" i="2" s="1"/>
  <c r="S268" i="2"/>
  <c r="O268" i="2" s="1"/>
  <c r="J268" i="2" s="1"/>
  <c r="U268" i="2" s="1"/>
  <c r="S405" i="2"/>
  <c r="O405" i="2" s="1"/>
  <c r="J405" i="2" s="1"/>
  <c r="U405" i="2" s="1"/>
  <c r="S480" i="2"/>
  <c r="O480" i="2" s="1"/>
  <c r="J480" i="2" s="1"/>
  <c r="S94" i="2"/>
  <c r="O94" i="2" s="1"/>
  <c r="J94" i="2" s="1"/>
  <c r="U94" i="2" s="1"/>
  <c r="S92" i="2"/>
  <c r="O92" i="2" s="1"/>
  <c r="J92" i="2" s="1"/>
  <c r="U92" i="2" s="1"/>
  <c r="M6" i="2"/>
  <c r="R6" i="2" s="1"/>
  <c r="M41" i="2"/>
  <c r="R41" i="2" s="1"/>
  <c r="S83" i="2" s="1"/>
  <c r="O83" i="2" s="1"/>
  <c r="J83" i="2" s="1"/>
  <c r="U83" i="2" s="1"/>
  <c r="M92" i="2"/>
  <c r="R92" i="2" s="1"/>
  <c r="M95" i="2"/>
  <c r="R95" i="2" s="1"/>
  <c r="M21" i="2"/>
  <c r="R21" i="2" s="1"/>
  <c r="M15" i="2"/>
  <c r="R15" i="2" s="1"/>
  <c r="S17" i="2" s="1"/>
  <c r="O17" i="2" s="1"/>
  <c r="J17" i="2" s="1"/>
  <c r="U17" i="2" s="1"/>
  <c r="M4" i="2"/>
  <c r="R4" i="2" s="1"/>
  <c r="S18" i="2" s="1"/>
  <c r="O18" i="2" s="1"/>
  <c r="J18" i="2" s="1"/>
  <c r="U18" i="2" s="1"/>
  <c r="M29" i="2"/>
  <c r="R29" i="2" s="1"/>
  <c r="M58" i="2"/>
  <c r="R58" i="2" s="1"/>
  <c r="M59" i="2"/>
  <c r="R59" i="2" s="1"/>
  <c r="M19" i="2"/>
  <c r="R19" i="2" s="1"/>
  <c r="M11" i="2"/>
  <c r="R11" i="2" s="1"/>
  <c r="S20" i="2" s="1"/>
  <c r="O20" i="2" s="1"/>
  <c r="J20" i="2" s="1"/>
  <c r="U20" i="2" s="1"/>
  <c r="M70" i="2"/>
  <c r="R70" i="2" s="1"/>
  <c r="S86" i="2" s="1"/>
  <c r="O86" i="2" s="1"/>
  <c r="J86" i="2" s="1"/>
  <c r="U86" i="2" s="1"/>
  <c r="M42" i="2"/>
  <c r="R42" i="2" s="1"/>
  <c r="S80" i="2" s="1"/>
  <c r="O80" i="2" s="1"/>
  <c r="J80" i="2" s="1"/>
  <c r="U80" i="2" s="1"/>
  <c r="M121" i="2"/>
  <c r="R121" i="2" s="1"/>
  <c r="M64" i="2"/>
  <c r="R64" i="2" s="1"/>
  <c r="M97" i="2"/>
  <c r="R97" i="2" s="1"/>
  <c r="M159" i="2"/>
  <c r="R159" i="2" s="1"/>
  <c r="M7" i="2"/>
  <c r="R7" i="2" s="1"/>
  <c r="M33" i="2"/>
  <c r="R33" i="2" s="1"/>
  <c r="M164" i="2"/>
  <c r="R164" i="2" s="1"/>
  <c r="S175" i="2" s="1"/>
  <c r="O175" i="2" s="1"/>
  <c r="J175" i="2" s="1"/>
  <c r="U175" i="2" s="1"/>
  <c r="M28" i="2"/>
  <c r="R28" i="2" s="1"/>
  <c r="M53" i="2"/>
  <c r="R53" i="2" s="1"/>
  <c r="S57" i="2" s="1"/>
  <c r="O57" i="2" s="1"/>
  <c r="J57" i="2" s="1"/>
  <c r="U57" i="2" s="1"/>
  <c r="M146" i="2"/>
  <c r="R146" i="2" s="1"/>
  <c r="M24" i="2"/>
  <c r="R24" i="2" s="1"/>
  <c r="M126" i="2"/>
  <c r="R126" i="2" s="1"/>
  <c r="M32" i="2"/>
  <c r="R32" i="2" s="1"/>
  <c r="M39" i="2"/>
  <c r="R39" i="2" s="1"/>
  <c r="M74" i="2"/>
  <c r="R74" i="2" s="1"/>
  <c r="M54" i="2"/>
  <c r="R54" i="2" s="1"/>
  <c r="M135" i="2"/>
  <c r="R135" i="2" s="1"/>
  <c r="S141" i="2" s="1"/>
  <c r="O141" i="2" s="1"/>
  <c r="J141" i="2" s="1"/>
  <c r="U141" i="2" s="1"/>
  <c r="M48" i="2"/>
  <c r="R48" i="2" s="1"/>
  <c r="M50" i="2"/>
  <c r="R50" i="2" s="1"/>
  <c r="M44" i="2"/>
  <c r="R44" i="2" s="1"/>
  <c r="S74" i="2" s="1"/>
  <c r="O74" i="2" s="1"/>
  <c r="J74" i="2" s="1"/>
  <c r="U74" i="2" s="1"/>
  <c r="M27" i="2"/>
  <c r="R27" i="2" s="1"/>
  <c r="M262" i="2"/>
  <c r="R262" i="2" s="1"/>
  <c r="M108" i="2"/>
  <c r="R108" i="2" s="1"/>
  <c r="M56" i="2"/>
  <c r="R56" i="2" s="1"/>
  <c r="M40" i="2"/>
  <c r="R40" i="2" s="1"/>
  <c r="S46" i="2" s="1"/>
  <c r="O46" i="2" s="1"/>
  <c r="J46" i="2" s="1"/>
  <c r="U46" i="2" s="1"/>
  <c r="M38" i="2"/>
  <c r="R38" i="2" s="1"/>
  <c r="S91" i="2" s="1"/>
  <c r="O91" i="2" s="1"/>
  <c r="J91" i="2" s="1"/>
  <c r="U91" i="2" s="1"/>
  <c r="M8" i="2"/>
  <c r="R8" i="2" s="1"/>
  <c r="M88" i="2"/>
  <c r="R88" i="2" s="1"/>
  <c r="M10" i="2"/>
  <c r="R10" i="2" s="1"/>
  <c r="M202" i="2"/>
  <c r="R202" i="2" s="1"/>
  <c r="S250" i="2" s="1"/>
  <c r="O250" i="2" s="1"/>
  <c r="J250" i="2" s="1"/>
  <c r="U250" i="2" s="1"/>
  <c r="M34" i="2"/>
  <c r="R34" i="2" s="1"/>
  <c r="M137" i="2"/>
  <c r="R137" i="2" s="1"/>
  <c r="S143" i="2" s="1"/>
  <c r="O143" i="2" s="1"/>
  <c r="J143" i="2" s="1"/>
  <c r="U143" i="2" s="1"/>
  <c r="M22" i="2"/>
  <c r="R22" i="2" s="1"/>
  <c r="M25" i="2"/>
  <c r="R25" i="2" s="1"/>
  <c r="M167" i="2"/>
  <c r="R167" i="2" s="1"/>
  <c r="S176" i="2" s="1"/>
  <c r="O176" i="2" s="1"/>
  <c r="J176" i="2" s="1"/>
  <c r="U176" i="2" s="1"/>
  <c r="M17" i="2"/>
  <c r="R17" i="2" s="1"/>
  <c r="M36" i="2"/>
  <c r="R36" i="2" s="1"/>
  <c r="S47" i="2" s="1"/>
  <c r="O47" i="2" s="1"/>
  <c r="J47" i="2" s="1"/>
  <c r="U47" i="2" s="1"/>
  <c r="M134" i="2"/>
  <c r="R134" i="2" s="1"/>
  <c r="M3" i="2"/>
  <c r="R3" i="2" s="1"/>
  <c r="S3" i="2" s="1"/>
  <c r="O3" i="2" s="1"/>
  <c r="J3" i="2" s="1"/>
  <c r="U3" i="2" s="1"/>
  <c r="V3" i="2" s="1"/>
  <c r="V4" i="2" s="1"/>
  <c r="V5" i="2" s="1"/>
  <c r="V6" i="2" s="1"/>
  <c r="V7" i="2" s="1"/>
  <c r="V8" i="2" s="1"/>
  <c r="V9" i="2" s="1"/>
  <c r="V10" i="2" s="1"/>
  <c r="V11" i="2" s="1"/>
  <c r="V12" i="2" s="1"/>
  <c r="V13" i="2" s="1"/>
  <c r="V14" i="2" s="1"/>
  <c r="V15" i="2" s="1"/>
  <c r="V16" i="2" s="1"/>
  <c r="V17" i="2" s="1"/>
  <c r="V18" i="2" s="1"/>
  <c r="V19" i="2" s="1"/>
  <c r="V20" i="2" s="1"/>
  <c r="V21" i="2" s="1"/>
  <c r="V22" i="2" s="1"/>
  <c r="V23" i="2" s="1"/>
  <c r="V24" i="2" s="1"/>
  <c r="M94" i="2"/>
  <c r="R94" i="2" s="1"/>
  <c r="M131" i="2"/>
  <c r="R131" i="2" s="1"/>
  <c r="M110" i="2"/>
  <c r="R110" i="2" s="1"/>
  <c r="S136" i="2" s="1"/>
  <c r="O136" i="2" s="1"/>
  <c r="J136" i="2" s="1"/>
  <c r="U136" i="2" s="1"/>
  <c r="M87" i="2"/>
  <c r="R87" i="2" s="1"/>
  <c r="M45" i="2"/>
  <c r="R45" i="2" s="1"/>
  <c r="M43" i="2"/>
  <c r="R43" i="2" s="1"/>
  <c r="S45" i="2" s="1"/>
  <c r="O45" i="2" s="1"/>
  <c r="J45" i="2" s="1"/>
  <c r="U45" i="2" s="1"/>
  <c r="M103" i="2"/>
  <c r="R103" i="2" s="1"/>
  <c r="S151" i="2" s="1"/>
  <c r="O151" i="2" s="1"/>
  <c r="J151" i="2" s="1"/>
  <c r="U151" i="2" s="1"/>
  <c r="M99" i="2"/>
  <c r="R99" i="2" s="1"/>
  <c r="S147" i="2" s="1"/>
  <c r="O147" i="2" s="1"/>
  <c r="J147" i="2" s="1"/>
  <c r="U147" i="2" s="1"/>
  <c r="M124" i="2"/>
  <c r="R124" i="2" s="1"/>
  <c r="M237" i="2"/>
  <c r="R237" i="2" s="1"/>
  <c r="S238" i="2" s="1"/>
  <c r="O238" i="2" s="1"/>
  <c r="J238" i="2" s="1"/>
  <c r="U238" i="2" s="1"/>
  <c r="M160" i="2"/>
  <c r="R160" i="2" s="1"/>
  <c r="M175" i="2"/>
  <c r="R175" i="2" s="1"/>
  <c r="M102" i="2"/>
  <c r="R102" i="2" s="1"/>
  <c r="S122" i="2" s="1"/>
  <c r="O122" i="2" s="1"/>
  <c r="J122" i="2" s="1"/>
  <c r="U122" i="2" s="1"/>
  <c r="M183" i="2"/>
  <c r="R183" i="2" s="1"/>
  <c r="M77" i="2"/>
  <c r="R77" i="2" s="1"/>
  <c r="M73" i="2"/>
  <c r="R73" i="2" s="1"/>
  <c r="M120" i="2"/>
  <c r="R120" i="2" s="1"/>
  <c r="M104" i="2"/>
  <c r="R104" i="2" s="1"/>
  <c r="M139" i="2"/>
  <c r="R139" i="2" s="1"/>
  <c r="S140" i="2" s="1"/>
  <c r="O140" i="2" s="1"/>
  <c r="J140" i="2" s="1"/>
  <c r="U140" i="2" s="1"/>
  <c r="M349" i="2"/>
  <c r="R349" i="2" s="1"/>
  <c r="M191" i="2"/>
  <c r="R191" i="2" s="1"/>
  <c r="M57" i="2"/>
  <c r="R57" i="2" s="1"/>
  <c r="M111" i="2"/>
  <c r="R111" i="2" s="1"/>
  <c r="M180" i="2"/>
  <c r="R180" i="2" s="1"/>
  <c r="M253" i="2"/>
  <c r="R253" i="2" s="1"/>
  <c r="M125" i="2"/>
  <c r="R125" i="2" s="1"/>
  <c r="S148" i="2" s="1"/>
  <c r="O148" i="2" s="1"/>
  <c r="J148" i="2" s="1"/>
  <c r="U148" i="2" s="1"/>
  <c r="M78" i="2"/>
  <c r="R78" i="2" s="1"/>
  <c r="M337" i="2"/>
  <c r="R337" i="2" s="1"/>
  <c r="M49" i="2"/>
  <c r="R49" i="2" s="1"/>
  <c r="M14" i="2"/>
  <c r="R14" i="2" s="1"/>
  <c r="M26" i="2"/>
  <c r="R26" i="2" s="1"/>
  <c r="M20" i="2"/>
  <c r="R20" i="2" s="1"/>
  <c r="M100" i="2"/>
  <c r="R100" i="2" s="1"/>
  <c r="M46" i="2"/>
  <c r="R46" i="2" s="1"/>
  <c r="M106" i="2"/>
  <c r="R106" i="2" s="1"/>
  <c r="M412" i="2"/>
  <c r="R412" i="2" s="1"/>
  <c r="S424" i="2" s="1"/>
  <c r="O424" i="2" s="1"/>
  <c r="J424" i="2" s="1"/>
  <c r="U424" i="2" s="1"/>
  <c r="M101" i="2"/>
  <c r="R101" i="2" s="1"/>
  <c r="S152" i="2" s="1"/>
  <c r="O152" i="2" s="1"/>
  <c r="J152" i="2" s="1"/>
  <c r="U152" i="2" s="1"/>
  <c r="M18" i="2"/>
  <c r="R18" i="2" s="1"/>
  <c r="M61" i="2"/>
  <c r="R61" i="2" s="1"/>
  <c r="M418" i="2"/>
  <c r="R418" i="2" s="1"/>
  <c r="M72" i="2"/>
  <c r="R72" i="2" s="1"/>
  <c r="S78" i="2" s="1"/>
  <c r="O78" i="2" s="1"/>
  <c r="J78" i="2" s="1"/>
  <c r="U78" i="2" s="1"/>
  <c r="M69" i="2"/>
  <c r="R69" i="2" s="1"/>
  <c r="M30" i="2"/>
  <c r="R30" i="2" s="1"/>
  <c r="M51" i="2"/>
  <c r="R51" i="2" s="1"/>
  <c r="M464" i="2"/>
  <c r="R464" i="2" s="1"/>
  <c r="S485" i="2" s="1"/>
  <c r="O485" i="2" s="1"/>
  <c r="J485" i="2" s="1"/>
  <c r="M283" i="2"/>
  <c r="R283" i="2" s="1"/>
  <c r="M119" i="2"/>
  <c r="R119" i="2" s="1"/>
  <c r="S128" i="2" s="1"/>
  <c r="O128" i="2" s="1"/>
  <c r="J128" i="2" s="1"/>
  <c r="U128" i="2" s="1"/>
  <c r="M279" i="2"/>
  <c r="R279" i="2" s="1"/>
  <c r="S302" i="2" s="1"/>
  <c r="O302" i="2" s="1"/>
  <c r="J302" i="2" s="1"/>
  <c r="U302" i="2" s="1"/>
  <c r="M47" i="2"/>
  <c r="R47" i="2" s="1"/>
  <c r="M210" i="2"/>
  <c r="R210" i="2" s="1"/>
  <c r="S212" i="2" s="1"/>
  <c r="O212" i="2" s="1"/>
  <c r="J212" i="2" s="1"/>
  <c r="U212" i="2" s="1"/>
  <c r="M221" i="2"/>
  <c r="R221" i="2" s="1"/>
  <c r="S253" i="2" s="1"/>
  <c r="O253" i="2" s="1"/>
  <c r="J253" i="2" s="1"/>
  <c r="U253" i="2" s="1"/>
  <c r="M315" i="2"/>
  <c r="R315" i="2" s="1"/>
  <c r="M115" i="2"/>
  <c r="R115" i="2" s="1"/>
  <c r="S130" i="2" s="1"/>
  <c r="O130" i="2" s="1"/>
  <c r="J130" i="2" s="1"/>
  <c r="U130" i="2" s="1"/>
  <c r="M76" i="2"/>
  <c r="R76" i="2" s="1"/>
  <c r="M151" i="2"/>
  <c r="R151" i="2" s="1"/>
  <c r="M297" i="2"/>
  <c r="R297" i="2" s="1"/>
  <c r="S303" i="2" s="1"/>
  <c r="O303" i="2" s="1"/>
  <c r="J303" i="2" s="1"/>
  <c r="U303" i="2" s="1"/>
  <c r="M37" i="2"/>
  <c r="R37" i="2" s="1"/>
  <c r="S49" i="2" s="1"/>
  <c r="O49" i="2" s="1"/>
  <c r="J49" i="2" s="1"/>
  <c r="U49" i="2" s="1"/>
  <c r="M214" i="2"/>
  <c r="R214" i="2" s="1"/>
  <c r="M75" i="2"/>
  <c r="R75" i="2" s="1"/>
  <c r="M195" i="2"/>
  <c r="R195" i="2" s="1"/>
  <c r="M433" i="2"/>
  <c r="R433" i="2" s="1"/>
  <c r="M140" i="2"/>
  <c r="R140" i="2" s="1"/>
  <c r="M166" i="2"/>
  <c r="R166" i="2" s="1"/>
  <c r="M148" i="2"/>
  <c r="R148" i="2" s="1"/>
  <c r="M366" i="2"/>
  <c r="R366" i="2" s="1"/>
  <c r="M147" i="2"/>
  <c r="R147" i="2" s="1"/>
  <c r="M213" i="2"/>
  <c r="R213" i="2" s="1"/>
  <c r="M161" i="2"/>
  <c r="R161" i="2" s="1"/>
  <c r="M63" i="2"/>
  <c r="R63" i="2" s="1"/>
  <c r="M170" i="2"/>
  <c r="R170" i="2" s="1"/>
  <c r="M168" i="2"/>
  <c r="R168" i="2" s="1"/>
  <c r="M199" i="2"/>
  <c r="R199" i="2" s="1"/>
  <c r="M229" i="2"/>
  <c r="R229" i="2" s="1"/>
  <c r="M247" i="2"/>
  <c r="R247" i="2" s="1"/>
  <c r="M179" i="2"/>
  <c r="R179" i="2" s="1"/>
  <c r="S197" i="2" s="1"/>
  <c r="O197" i="2" s="1"/>
  <c r="J197" i="2" s="1"/>
  <c r="U197" i="2" s="1"/>
  <c r="M149" i="2"/>
  <c r="R149" i="2" s="1"/>
  <c r="M65" i="2"/>
  <c r="R65" i="2" s="1"/>
  <c r="S76" i="2" s="1"/>
  <c r="O76" i="2" s="1"/>
  <c r="J76" i="2" s="1"/>
  <c r="U76" i="2" s="1"/>
  <c r="M174" i="2"/>
  <c r="R174" i="2" s="1"/>
  <c r="S180" i="2" s="1"/>
  <c r="O180" i="2" s="1"/>
  <c r="J180" i="2" s="1"/>
  <c r="U180" i="2" s="1"/>
  <c r="M197" i="2"/>
  <c r="R197" i="2" s="1"/>
  <c r="M105" i="2"/>
  <c r="R105" i="2" s="1"/>
  <c r="S129" i="2" s="1"/>
  <c r="O129" i="2" s="1"/>
  <c r="J129" i="2" s="1"/>
  <c r="U129" i="2" s="1"/>
  <c r="M130" i="2"/>
  <c r="R130" i="2" s="1"/>
  <c r="M192" i="2"/>
  <c r="R192" i="2" s="1"/>
  <c r="M493" i="2"/>
  <c r="R493" i="2" s="1"/>
  <c r="M16" i="2"/>
  <c r="R16" i="2" s="1"/>
  <c r="M154" i="2"/>
  <c r="R154" i="2" s="1"/>
  <c r="M345" i="2"/>
  <c r="R345" i="2" s="1"/>
  <c r="M123" i="2"/>
  <c r="R123" i="2" s="1"/>
  <c r="S131" i="2" s="1"/>
  <c r="O131" i="2" s="1"/>
  <c r="J131" i="2" s="1"/>
  <c r="U131" i="2" s="1"/>
  <c r="M35" i="2"/>
  <c r="R35" i="2" s="1"/>
  <c r="S77" i="2" s="1"/>
  <c r="O77" i="2" s="1"/>
  <c r="J77" i="2" s="1"/>
  <c r="U77" i="2" s="1"/>
  <c r="M114" i="2"/>
  <c r="R114" i="2" s="1"/>
  <c r="S138" i="2" s="1"/>
  <c r="O138" i="2" s="1"/>
  <c r="J138" i="2" s="1"/>
  <c r="U138" i="2" s="1"/>
  <c r="M182" i="2"/>
  <c r="R182" i="2" s="1"/>
  <c r="M89" i="2"/>
  <c r="R89" i="2" s="1"/>
  <c r="M326" i="2"/>
  <c r="R326" i="2" s="1"/>
  <c r="S346" i="2" s="1"/>
  <c r="O346" i="2" s="1"/>
  <c r="J346" i="2" s="1"/>
  <c r="U346" i="2" s="1"/>
  <c r="M441" i="2"/>
  <c r="R441" i="2" s="1"/>
  <c r="M239" i="2"/>
  <c r="R239" i="2" s="1"/>
  <c r="M241" i="2"/>
  <c r="R241" i="2" s="1"/>
  <c r="M332" i="2"/>
  <c r="R332" i="2" s="1"/>
  <c r="M127" i="2"/>
  <c r="R127" i="2" s="1"/>
  <c r="M116" i="2"/>
  <c r="R116" i="2" s="1"/>
  <c r="M84" i="2"/>
  <c r="R84" i="2" s="1"/>
  <c r="M354" i="2"/>
  <c r="R354" i="2" s="1"/>
  <c r="M372" i="2"/>
  <c r="R372" i="2" s="1"/>
  <c r="M244" i="2"/>
  <c r="R244" i="2" s="1"/>
  <c r="M79" i="2"/>
  <c r="R79" i="2" s="1"/>
  <c r="M225" i="2"/>
  <c r="R225" i="2" s="1"/>
  <c r="M211" i="2"/>
  <c r="R211" i="2" s="1"/>
  <c r="S217" i="2" s="1"/>
  <c r="O217" i="2" s="1"/>
  <c r="J217" i="2" s="1"/>
  <c r="U217" i="2" s="1"/>
  <c r="M413" i="2"/>
  <c r="R413" i="2" s="1"/>
  <c r="S433" i="2" s="1"/>
  <c r="O433" i="2" s="1"/>
  <c r="J433" i="2" s="1"/>
  <c r="U433" i="2" s="1"/>
  <c r="M118" i="2"/>
  <c r="R118" i="2" s="1"/>
  <c r="M112" i="2"/>
  <c r="R112" i="2" s="1"/>
  <c r="S118" i="2" s="1"/>
  <c r="O118" i="2" s="1"/>
  <c r="J118" i="2" s="1"/>
  <c r="U118" i="2" s="1"/>
  <c r="M266" i="2"/>
  <c r="R266" i="2" s="1"/>
  <c r="S299" i="2" s="1"/>
  <c r="O299" i="2" s="1"/>
  <c r="J299" i="2" s="1"/>
  <c r="U299" i="2" s="1"/>
  <c r="M113" i="2"/>
  <c r="R113" i="2" s="1"/>
  <c r="S117" i="2" s="1"/>
  <c r="O117" i="2" s="1"/>
  <c r="J117" i="2" s="1"/>
  <c r="U117" i="2" s="1"/>
  <c r="M401" i="2"/>
  <c r="R401" i="2" s="1"/>
  <c r="M495" i="2"/>
  <c r="R495" i="2" s="1"/>
  <c r="M344" i="2"/>
  <c r="R344" i="2" s="1"/>
  <c r="M352" i="2"/>
  <c r="R352" i="2" s="1"/>
  <c r="M93" i="2"/>
  <c r="R93" i="2" s="1"/>
  <c r="M238" i="2"/>
  <c r="R238" i="2" s="1"/>
  <c r="M381" i="2"/>
  <c r="R381" i="2" s="1"/>
  <c r="M272" i="2"/>
  <c r="R272" i="2" s="1"/>
  <c r="M81" i="2"/>
  <c r="R81" i="2" s="1"/>
  <c r="M421" i="2"/>
  <c r="R421" i="2" s="1"/>
  <c r="M190" i="2"/>
  <c r="R190" i="2" s="1"/>
  <c r="S196" i="2" s="1"/>
  <c r="O196" i="2" s="1"/>
  <c r="J196" i="2" s="1"/>
  <c r="U196" i="2" s="1"/>
  <c r="M271" i="2"/>
  <c r="R271" i="2" s="1"/>
  <c r="S291" i="2" s="1"/>
  <c r="O291" i="2" s="1"/>
  <c r="J291" i="2" s="1"/>
  <c r="U291" i="2" s="1"/>
  <c r="M382" i="2"/>
  <c r="R382" i="2" s="1"/>
  <c r="S386" i="2" s="1"/>
  <c r="O386" i="2" s="1"/>
  <c r="J386" i="2" s="1"/>
  <c r="U386" i="2" s="1"/>
  <c r="M497" i="2"/>
  <c r="R497" i="2" s="1"/>
  <c r="M224" i="2"/>
  <c r="R224" i="2" s="1"/>
  <c r="S244" i="2" s="1"/>
  <c r="O244" i="2" s="1"/>
  <c r="J244" i="2" s="1"/>
  <c r="U244" i="2" s="1"/>
  <c r="M171" i="2"/>
  <c r="R171" i="2" s="1"/>
  <c r="M198" i="2"/>
  <c r="R198" i="2" s="1"/>
  <c r="M478" i="2"/>
  <c r="R478" i="2" s="1"/>
  <c r="M471" i="2"/>
  <c r="R471" i="2" s="1"/>
  <c r="S473" i="2" s="1"/>
  <c r="O473" i="2" s="1"/>
  <c r="J473" i="2" s="1"/>
  <c r="M329" i="2"/>
  <c r="R329" i="2" s="1"/>
  <c r="M480" i="2"/>
  <c r="R480" i="2" s="1"/>
  <c r="M426" i="2"/>
  <c r="R426" i="2" s="1"/>
  <c r="M265" i="2"/>
  <c r="R265" i="2" s="1"/>
  <c r="M312" i="2"/>
  <c r="R312" i="2" s="1"/>
  <c r="M348" i="2"/>
  <c r="R348" i="2" s="1"/>
  <c r="S351" i="2" s="1"/>
  <c r="O351" i="2" s="1"/>
  <c r="J351" i="2" s="1"/>
  <c r="U351" i="2" s="1"/>
  <c r="M394" i="2"/>
  <c r="R394" i="2" s="1"/>
  <c r="M488" i="2"/>
  <c r="R488" i="2" s="1"/>
  <c r="M233" i="2"/>
  <c r="R233" i="2" s="1"/>
  <c r="M314" i="2"/>
  <c r="R314" i="2" s="1"/>
  <c r="M431" i="2"/>
  <c r="R431" i="2" s="1"/>
  <c r="M117" i="2"/>
  <c r="R117" i="2" s="1"/>
  <c r="M230" i="2"/>
  <c r="R230" i="2" s="1"/>
  <c r="M484" i="2"/>
  <c r="R484" i="2" s="1"/>
  <c r="M169" i="2"/>
  <c r="R169" i="2" s="1"/>
  <c r="M222" i="2"/>
  <c r="R222" i="2" s="1"/>
  <c r="M132" i="2"/>
  <c r="R132" i="2" s="1"/>
  <c r="M473" i="2"/>
  <c r="R473" i="2" s="1"/>
  <c r="M453" i="2"/>
  <c r="R453" i="2" s="1"/>
  <c r="M363" i="2"/>
  <c r="R363" i="2" s="1"/>
  <c r="M215" i="2"/>
  <c r="R215" i="2" s="1"/>
  <c r="S232" i="2" s="1"/>
  <c r="O232" i="2" s="1"/>
  <c r="J232" i="2" s="1"/>
  <c r="U232" i="2" s="1"/>
  <c r="M176" i="2"/>
  <c r="R176" i="2" s="1"/>
  <c r="M138" i="2"/>
  <c r="R138" i="2" s="1"/>
  <c r="M208" i="2"/>
  <c r="R208" i="2" s="1"/>
  <c r="M319" i="2"/>
  <c r="R319" i="2" s="1"/>
  <c r="S350" i="2" s="1"/>
  <c r="O350" i="2" s="1"/>
  <c r="J350" i="2" s="1"/>
  <c r="U350" i="2" s="1"/>
  <c r="M400" i="2"/>
  <c r="R400" i="2" s="1"/>
  <c r="M501" i="2"/>
  <c r="R501" i="2" s="1"/>
  <c r="M155" i="2"/>
  <c r="R155" i="2" s="1"/>
  <c r="S181" i="2" s="1"/>
  <c r="O181" i="2" s="1"/>
  <c r="J181" i="2" s="1"/>
  <c r="U181" i="2" s="1"/>
  <c r="M232" i="2"/>
  <c r="R232" i="2" s="1"/>
  <c r="M350" i="2"/>
  <c r="R350" i="2" s="1"/>
  <c r="M310" i="2"/>
  <c r="R310" i="2" s="1"/>
  <c r="M425" i="2"/>
  <c r="R425" i="2" s="1"/>
  <c r="M472" i="2"/>
  <c r="R472" i="2" s="1"/>
  <c r="S497" i="2" s="1"/>
  <c r="O497" i="2" s="1"/>
  <c r="J497" i="2" s="1"/>
  <c r="M129" i="2"/>
  <c r="R129" i="2" s="1"/>
  <c r="M206" i="2"/>
  <c r="R206" i="2" s="1"/>
  <c r="M274" i="2"/>
  <c r="R274" i="2" s="1"/>
  <c r="M338" i="2"/>
  <c r="R338" i="2" s="1"/>
  <c r="M408" i="2"/>
  <c r="R408" i="2" s="1"/>
  <c r="M429" i="2"/>
  <c r="R429" i="2" s="1"/>
  <c r="M66" i="2"/>
  <c r="R66" i="2" s="1"/>
  <c r="M217" i="2"/>
  <c r="R217" i="2" s="1"/>
  <c r="M304" i="2"/>
  <c r="R304" i="2" s="1"/>
  <c r="M422" i="2"/>
  <c r="R422" i="2" s="1"/>
  <c r="M342" i="2"/>
  <c r="R342" i="2" s="1"/>
  <c r="M177" i="2"/>
  <c r="R177" i="2" s="1"/>
  <c r="S198" i="2" s="1"/>
  <c r="O198" i="2" s="1"/>
  <c r="J198" i="2" s="1"/>
  <c r="U198" i="2" s="1"/>
  <c r="M264" i="2"/>
  <c r="R264" i="2" s="1"/>
  <c r="M375" i="2"/>
  <c r="R375" i="2" s="1"/>
  <c r="M456" i="2"/>
  <c r="R456" i="2" s="1"/>
  <c r="M231" i="2"/>
  <c r="R231" i="2" s="1"/>
  <c r="S243" i="2" s="1"/>
  <c r="O243" i="2" s="1"/>
  <c r="J243" i="2" s="1"/>
  <c r="U243" i="2" s="1"/>
  <c r="M335" i="2"/>
  <c r="R335" i="2" s="1"/>
  <c r="M306" i="2"/>
  <c r="R306" i="2" s="1"/>
  <c r="M423" i="2"/>
  <c r="R423" i="2" s="1"/>
  <c r="M189" i="2"/>
  <c r="R189" i="2" s="1"/>
  <c r="M467" i="2"/>
  <c r="R467" i="2" s="1"/>
  <c r="M340" i="2"/>
  <c r="R340" i="2" s="1"/>
  <c r="M476" i="2"/>
  <c r="R476" i="2" s="1"/>
  <c r="M469" i="2"/>
  <c r="R469" i="2" s="1"/>
  <c r="S488" i="2" s="1"/>
  <c r="O488" i="2" s="1"/>
  <c r="J488" i="2" s="1"/>
  <c r="M324" i="2"/>
  <c r="R324" i="2" s="1"/>
  <c r="S338" i="2" s="1"/>
  <c r="O338" i="2" s="1"/>
  <c r="J338" i="2" s="1"/>
  <c r="U338" i="2" s="1"/>
  <c r="M261" i="2"/>
  <c r="R261" i="2" s="1"/>
  <c r="M333" i="2"/>
  <c r="R333" i="2" s="1"/>
  <c r="M203" i="2"/>
  <c r="R203" i="2" s="1"/>
  <c r="M371" i="2"/>
  <c r="R371" i="2" s="1"/>
  <c r="M228" i="2"/>
  <c r="R228" i="2" s="1"/>
  <c r="M491" i="2"/>
  <c r="R491" i="2" s="1"/>
  <c r="M269" i="2"/>
  <c r="R269" i="2" s="1"/>
  <c r="M143" i="2"/>
  <c r="R143" i="2" s="1"/>
  <c r="M249" i="2"/>
  <c r="R249" i="2" s="1"/>
  <c r="M330" i="2"/>
  <c r="R330" i="2" s="1"/>
  <c r="M447" i="2"/>
  <c r="R447" i="2" s="1"/>
  <c r="M162" i="2"/>
  <c r="R162" i="2" s="1"/>
  <c r="M273" i="2"/>
  <c r="R273" i="2" s="1"/>
  <c r="M360" i="2"/>
  <c r="R360" i="2" s="1"/>
  <c r="M437" i="2"/>
  <c r="R437" i="2" s="1"/>
  <c r="S440" i="2" s="1"/>
  <c r="O440" i="2" s="1"/>
  <c r="J440" i="2" s="1"/>
  <c r="M80" i="2"/>
  <c r="R80" i="2" s="1"/>
  <c r="M246" i="2"/>
  <c r="R246" i="2" s="1"/>
  <c r="M320" i="2"/>
  <c r="R320" i="2" s="1"/>
  <c r="S353" i="2" s="1"/>
  <c r="O353" i="2" s="1"/>
  <c r="J353" i="2" s="1"/>
  <c r="U353" i="2" s="1"/>
  <c r="M438" i="2"/>
  <c r="R438" i="2" s="1"/>
  <c r="S445" i="2" s="1"/>
  <c r="O445" i="2" s="1"/>
  <c r="J445" i="2" s="1"/>
  <c r="M346" i="2"/>
  <c r="R346" i="2" s="1"/>
  <c r="M136" i="2"/>
  <c r="R136" i="2" s="1"/>
  <c r="M216" i="2"/>
  <c r="R216" i="2" s="1"/>
  <c r="S246" i="2" s="1"/>
  <c r="O246" i="2" s="1"/>
  <c r="J246" i="2" s="1"/>
  <c r="U246" i="2" s="1"/>
  <c r="M287" i="2"/>
  <c r="R287" i="2" s="1"/>
  <c r="M357" i="2"/>
  <c r="R357" i="2" s="1"/>
  <c r="S401" i="2" s="1"/>
  <c r="O401" i="2" s="1"/>
  <c r="J401" i="2" s="1"/>
  <c r="U401" i="2" s="1"/>
  <c r="M449" i="2"/>
  <c r="R449" i="2" s="1"/>
  <c r="M234" i="2"/>
  <c r="R234" i="2" s="1"/>
  <c r="M351" i="2"/>
  <c r="R351" i="2" s="1"/>
  <c r="M432" i="2"/>
  <c r="R432" i="2" s="1"/>
  <c r="M399" i="2"/>
  <c r="R399" i="2" s="1"/>
  <c r="M194" i="2"/>
  <c r="R194" i="2" s="1"/>
  <c r="M305" i="2"/>
  <c r="R305" i="2" s="1"/>
  <c r="M386" i="2"/>
  <c r="R386" i="2" s="1"/>
  <c r="M410" i="2"/>
  <c r="R410" i="2" s="1"/>
  <c r="M353" i="2"/>
  <c r="R353" i="2" s="1"/>
  <c r="M434" i="2"/>
  <c r="R434" i="2" s="1"/>
  <c r="M331" i="2"/>
  <c r="R331" i="2" s="1"/>
  <c r="M307" i="2"/>
  <c r="R307" i="2" s="1"/>
  <c r="M356" i="2"/>
  <c r="R356" i="2" s="1"/>
  <c r="S368" i="2" s="1"/>
  <c r="O368" i="2" s="1"/>
  <c r="J368" i="2" s="1"/>
  <c r="U368" i="2" s="1"/>
  <c r="M492" i="2"/>
  <c r="R492" i="2" s="1"/>
  <c r="M91" i="2"/>
  <c r="R91" i="2" s="1"/>
  <c r="M420" i="2"/>
  <c r="R420" i="2" s="1"/>
  <c r="S444" i="2" s="1"/>
  <c r="O444" i="2" s="1"/>
  <c r="J444" i="2" s="1"/>
  <c r="M219" i="2"/>
  <c r="R219" i="2" s="1"/>
  <c r="S230" i="2" s="1"/>
  <c r="O230" i="2" s="1"/>
  <c r="J230" i="2" s="1"/>
  <c r="U230" i="2" s="1"/>
  <c r="M428" i="2"/>
  <c r="R428" i="2" s="1"/>
  <c r="M235" i="2"/>
  <c r="R235" i="2" s="1"/>
  <c r="M397" i="2"/>
  <c r="R397" i="2" s="1"/>
  <c r="M277" i="2"/>
  <c r="R277" i="2" s="1"/>
  <c r="M205" i="2"/>
  <c r="R205" i="2" s="1"/>
  <c r="M243" i="2"/>
  <c r="R243" i="2" s="1"/>
  <c r="M499" i="2"/>
  <c r="R499" i="2" s="1"/>
  <c r="M122" i="2"/>
  <c r="R122" i="2" s="1"/>
  <c r="S127" i="2" s="1"/>
  <c r="O127" i="2" s="1"/>
  <c r="J127" i="2" s="1"/>
  <c r="U127" i="2" s="1"/>
  <c r="M150" i="2"/>
  <c r="R150" i="2" s="1"/>
  <c r="M128" i="2"/>
  <c r="R128" i="2" s="1"/>
  <c r="M153" i="2"/>
  <c r="R153" i="2" s="1"/>
  <c r="S187" i="2" s="1"/>
  <c r="O187" i="2" s="1"/>
  <c r="J187" i="2" s="1"/>
  <c r="U187" i="2" s="1"/>
  <c r="M157" i="2"/>
  <c r="R157" i="2" s="1"/>
  <c r="S189" i="2" s="1"/>
  <c r="O189" i="2" s="1"/>
  <c r="J189" i="2" s="1"/>
  <c r="U189" i="2" s="1"/>
  <c r="M336" i="2"/>
  <c r="R336" i="2" s="1"/>
  <c r="M454" i="2"/>
  <c r="R454" i="2" s="1"/>
  <c r="M286" i="2"/>
  <c r="R286" i="2" s="1"/>
  <c r="M373" i="2"/>
  <c r="R373" i="2" s="1"/>
  <c r="M444" i="2"/>
  <c r="R444" i="2" s="1"/>
  <c r="M250" i="2"/>
  <c r="R250" i="2" s="1"/>
  <c r="M361" i="2"/>
  <c r="R361" i="2" s="1"/>
  <c r="S378" i="2" s="1"/>
  <c r="O378" i="2" s="1"/>
  <c r="J378" i="2" s="1"/>
  <c r="U378" i="2" s="1"/>
  <c r="M442" i="2"/>
  <c r="R442" i="2" s="1"/>
  <c r="M365" i="2"/>
  <c r="R365" i="2" s="1"/>
  <c r="S369" i="2" s="1"/>
  <c r="O369" i="2" s="1"/>
  <c r="J369" i="2" s="1"/>
  <c r="U369" i="2" s="1"/>
  <c r="M144" i="2"/>
  <c r="R144" i="2" s="1"/>
  <c r="M223" i="2"/>
  <c r="R223" i="2" s="1"/>
  <c r="M293" i="2"/>
  <c r="R293" i="2" s="1"/>
  <c r="M364" i="2"/>
  <c r="R364" i="2" s="1"/>
  <c r="S379" i="2" s="1"/>
  <c r="O379" i="2" s="1"/>
  <c r="J379" i="2" s="1"/>
  <c r="U379" i="2" s="1"/>
  <c r="M455" i="2"/>
  <c r="R455" i="2" s="1"/>
  <c r="M240" i="2"/>
  <c r="R240" i="2" s="1"/>
  <c r="M358" i="2"/>
  <c r="R358" i="2" s="1"/>
  <c r="S389" i="2" s="1"/>
  <c r="O389" i="2" s="1"/>
  <c r="J389" i="2" s="1"/>
  <c r="U389" i="2" s="1"/>
  <c r="M416" i="2"/>
  <c r="R416" i="2" s="1"/>
  <c r="M82" i="2"/>
  <c r="R82" i="2" s="1"/>
  <c r="M200" i="2"/>
  <c r="R200" i="2" s="1"/>
  <c r="S228" i="2" s="1"/>
  <c r="O228" i="2" s="1"/>
  <c r="J228" i="2" s="1"/>
  <c r="U228" i="2" s="1"/>
  <c r="M311" i="2"/>
  <c r="R311" i="2" s="1"/>
  <c r="S344" i="2" s="1"/>
  <c r="O344" i="2" s="1"/>
  <c r="J344" i="2" s="1"/>
  <c r="U344" i="2" s="1"/>
  <c r="M392" i="2"/>
  <c r="R392" i="2" s="1"/>
  <c r="M278" i="2"/>
  <c r="R278" i="2" s="1"/>
  <c r="S306" i="2" s="1"/>
  <c r="O306" i="2" s="1"/>
  <c r="J306" i="2" s="1"/>
  <c r="U306" i="2" s="1"/>
  <c r="M463" i="2"/>
  <c r="R463" i="2" s="1"/>
  <c r="M242" i="2"/>
  <c r="R242" i="2" s="1"/>
  <c r="M359" i="2"/>
  <c r="R359" i="2" s="1"/>
  <c r="M440" i="2"/>
  <c r="R440" i="2" s="1"/>
  <c r="M339" i="2"/>
  <c r="R339" i="2" s="1"/>
  <c r="M83" i="2"/>
  <c r="R83" i="2" s="1"/>
  <c r="M387" i="2"/>
  <c r="R387" i="2" s="1"/>
  <c r="S395" i="2" s="1"/>
  <c r="O395" i="2" s="1"/>
  <c r="J395" i="2" s="1"/>
  <c r="U395" i="2" s="1"/>
  <c r="M404" i="2"/>
  <c r="R404" i="2" s="1"/>
  <c r="M251" i="2"/>
  <c r="R251" i="2" s="1"/>
  <c r="S254" i="2" s="1"/>
  <c r="O254" i="2" s="1"/>
  <c r="J254" i="2" s="1"/>
  <c r="U254" i="2" s="1"/>
  <c r="M452" i="2"/>
  <c r="R452" i="2" s="1"/>
  <c r="M227" i="2"/>
  <c r="R227" i="2" s="1"/>
  <c r="M477" i="2"/>
  <c r="R477" i="2" s="1"/>
  <c r="M245" i="2"/>
  <c r="R245" i="2" s="1"/>
  <c r="M405" i="2"/>
  <c r="R405" i="2" s="1"/>
  <c r="M285" i="2"/>
  <c r="R285" i="2" s="1"/>
  <c r="S288" i="2" s="1"/>
  <c r="O288" i="2" s="1"/>
  <c r="J288" i="2" s="1"/>
  <c r="U288" i="2" s="1"/>
  <c r="M323" i="2"/>
  <c r="R323" i="2" s="1"/>
  <c r="M158" i="2"/>
  <c r="R158" i="2" s="1"/>
  <c r="M430" i="2"/>
  <c r="R430" i="2" s="1"/>
  <c r="S450" i="2" s="1"/>
  <c r="O450" i="2" s="1"/>
  <c r="J450" i="2" s="1"/>
  <c r="M341" i="2"/>
  <c r="R341" i="2" s="1"/>
  <c r="M377" i="2"/>
  <c r="R377" i="2" s="1"/>
  <c r="M458" i="2"/>
  <c r="R458" i="2" s="1"/>
  <c r="M60" i="2"/>
  <c r="R60" i="2" s="1"/>
  <c r="M290" i="2"/>
  <c r="R290" i="2" s="1"/>
  <c r="M380" i="2"/>
  <c r="R380" i="2" s="1"/>
  <c r="M465" i="2"/>
  <c r="R465" i="2" s="1"/>
  <c r="S468" i="2" s="1"/>
  <c r="O468" i="2" s="1"/>
  <c r="J468" i="2" s="1"/>
  <c r="M109" i="2"/>
  <c r="R109" i="2" s="1"/>
  <c r="M256" i="2"/>
  <c r="R256" i="2" s="1"/>
  <c r="M367" i="2"/>
  <c r="R367" i="2" s="1"/>
  <c r="M448" i="2"/>
  <c r="R448" i="2" s="1"/>
  <c r="M406" i="2"/>
  <c r="R406" i="2" s="1"/>
  <c r="M300" i="2"/>
  <c r="R300" i="2" s="1"/>
  <c r="M385" i="2"/>
  <c r="R385" i="2" s="1"/>
  <c r="S394" i="2" s="1"/>
  <c r="O394" i="2" s="1"/>
  <c r="J394" i="2" s="1"/>
  <c r="U394" i="2" s="1"/>
  <c r="M462" i="2"/>
  <c r="R462" i="2" s="1"/>
  <c r="M133" i="2"/>
  <c r="R133" i="2" s="1"/>
  <c r="S145" i="2" s="1"/>
  <c r="O145" i="2" s="1"/>
  <c r="J145" i="2" s="1"/>
  <c r="U145" i="2" s="1"/>
  <c r="M362" i="2"/>
  <c r="R362" i="2" s="1"/>
  <c r="S372" i="2" s="1"/>
  <c r="O372" i="2" s="1"/>
  <c r="J372" i="2" s="1"/>
  <c r="U372" i="2" s="1"/>
  <c r="M479" i="2"/>
  <c r="R479" i="2" s="1"/>
  <c r="S492" i="2" s="1"/>
  <c r="O492" i="2" s="1"/>
  <c r="J492" i="2" s="1"/>
  <c r="M457" i="2"/>
  <c r="R457" i="2" s="1"/>
  <c r="S484" i="2" s="1"/>
  <c r="O484" i="2" s="1"/>
  <c r="J484" i="2" s="1"/>
  <c r="M85" i="2"/>
  <c r="R85" i="2" s="1"/>
  <c r="M207" i="2"/>
  <c r="R207" i="2" s="1"/>
  <c r="M318" i="2"/>
  <c r="R318" i="2" s="1"/>
  <c r="M86" i="2"/>
  <c r="R86" i="2" s="1"/>
  <c r="S89" i="2" s="1"/>
  <c r="O89" i="2" s="1"/>
  <c r="J89" i="2" s="1"/>
  <c r="U89" i="2" s="1"/>
  <c r="M282" i="2"/>
  <c r="R282" i="2" s="1"/>
  <c r="M90" i="2"/>
  <c r="R90" i="2" s="1"/>
  <c r="M31" i="2"/>
  <c r="R31" i="2" s="1"/>
  <c r="M248" i="2"/>
  <c r="R248" i="2" s="1"/>
  <c r="M481" i="2"/>
  <c r="R481" i="2" s="1"/>
  <c r="M411" i="2"/>
  <c r="R411" i="2" s="1"/>
  <c r="M259" i="2"/>
  <c r="R259" i="2" s="1"/>
  <c r="M395" i="2"/>
  <c r="R395" i="2" s="1"/>
  <c r="M267" i="2"/>
  <c r="R267" i="2" s="1"/>
  <c r="S295" i="2" s="1"/>
  <c r="O295" i="2" s="1"/>
  <c r="J295" i="2" s="1"/>
  <c r="U295" i="2" s="1"/>
  <c r="M460" i="2"/>
  <c r="R460" i="2" s="1"/>
  <c r="M252" i="2"/>
  <c r="R252" i="2" s="1"/>
  <c r="M443" i="2"/>
  <c r="R443" i="2" s="1"/>
  <c r="M260" i="2"/>
  <c r="R260" i="2" s="1"/>
  <c r="S261" i="2" s="1"/>
  <c r="O261" i="2" s="1"/>
  <c r="J261" i="2" s="1"/>
  <c r="U261" i="2" s="1"/>
  <c r="M156" i="2"/>
  <c r="R156" i="2" s="1"/>
  <c r="M389" i="2"/>
  <c r="R389" i="2" s="1"/>
  <c r="M347" i="2"/>
  <c r="R347" i="2" s="1"/>
  <c r="M96" i="2"/>
  <c r="R96" i="2" s="1"/>
  <c r="M107" i="2"/>
  <c r="R107" i="2" s="1"/>
  <c r="S142" i="2" s="1"/>
  <c r="O142" i="2" s="1"/>
  <c r="J142" i="2" s="1"/>
  <c r="U142" i="2" s="1"/>
  <c r="M424" i="2"/>
  <c r="R424" i="2" s="1"/>
  <c r="M55" i="2"/>
  <c r="R55" i="2" s="1"/>
  <c r="S67" i="2" s="1"/>
  <c r="O67" i="2" s="1"/>
  <c r="J67" i="2" s="1"/>
  <c r="U67" i="2" s="1"/>
  <c r="M67" i="2"/>
  <c r="R67" i="2" s="1"/>
  <c r="M185" i="2"/>
  <c r="R185" i="2" s="1"/>
  <c r="M383" i="2"/>
  <c r="R383" i="2" s="1"/>
  <c r="M209" i="2"/>
  <c r="R209" i="2" s="1"/>
  <c r="M296" i="2"/>
  <c r="R296" i="2" s="1"/>
  <c r="M263" i="2"/>
  <c r="R263" i="2" s="1"/>
  <c r="M374" i="2"/>
  <c r="R374" i="2" s="1"/>
  <c r="M489" i="2"/>
  <c r="R489" i="2" s="1"/>
  <c r="S496" i="2" s="1"/>
  <c r="O496" i="2" s="1"/>
  <c r="J496" i="2" s="1"/>
  <c r="M436" i="2"/>
  <c r="R436" i="2" s="1"/>
  <c r="M165" i="2"/>
  <c r="R165" i="2" s="1"/>
  <c r="S172" i="2" s="1"/>
  <c r="O172" i="2" s="1"/>
  <c r="J172" i="2" s="1"/>
  <c r="U172" i="2" s="1"/>
  <c r="M236" i="2"/>
  <c r="R236" i="2" s="1"/>
  <c r="M321" i="2"/>
  <c r="R321" i="2" s="1"/>
  <c r="M391" i="2"/>
  <c r="R391" i="2" s="1"/>
  <c r="M466" i="2"/>
  <c r="R466" i="2" s="1"/>
  <c r="S482" i="2" s="1"/>
  <c r="O482" i="2" s="1"/>
  <c r="J482" i="2" s="1"/>
  <c r="M141" i="2"/>
  <c r="R141" i="2" s="1"/>
  <c r="M281" i="2"/>
  <c r="R281" i="2" s="1"/>
  <c r="M368" i="2"/>
  <c r="R368" i="2" s="1"/>
  <c r="M486" i="2"/>
  <c r="R486" i="2" s="1"/>
  <c r="S493" i="2" s="1"/>
  <c r="O493" i="2" s="1"/>
  <c r="J493" i="2" s="1"/>
  <c r="M500" i="2"/>
  <c r="R500" i="2" s="1"/>
  <c r="M322" i="2"/>
  <c r="R322" i="2" s="1"/>
  <c r="S352" i="2" s="1"/>
  <c r="O352" i="2" s="1"/>
  <c r="J352" i="2" s="1"/>
  <c r="U352" i="2" s="1"/>
  <c r="M439" i="2"/>
  <c r="R439" i="2" s="1"/>
  <c r="S453" i="2" s="1"/>
  <c r="O453" i="2" s="1"/>
  <c r="J453" i="2" s="1"/>
  <c r="M142" i="2"/>
  <c r="R142" i="2" s="1"/>
  <c r="M288" i="2"/>
  <c r="R288" i="2" s="1"/>
  <c r="M173" i="2"/>
  <c r="R173" i="2" s="1"/>
  <c r="S186" i="2" s="1"/>
  <c r="O186" i="2" s="1"/>
  <c r="J186" i="2" s="1"/>
  <c r="U186" i="2" s="1"/>
  <c r="M255" i="2"/>
  <c r="R255" i="2" s="1"/>
  <c r="M370" i="2"/>
  <c r="R370" i="2" s="1"/>
  <c r="S383" i="2" s="1"/>
  <c r="O383" i="2" s="1"/>
  <c r="J383" i="2" s="1"/>
  <c r="U383" i="2" s="1"/>
  <c r="M487" i="2"/>
  <c r="R487" i="2" s="1"/>
  <c r="M419" i="2"/>
  <c r="R419" i="2" s="1"/>
  <c r="M403" i="2"/>
  <c r="R403" i="2" s="1"/>
  <c r="M435" i="2"/>
  <c r="R435" i="2" s="1"/>
  <c r="S451" i="2" s="1"/>
  <c r="O451" i="2" s="1"/>
  <c r="J451" i="2" s="1"/>
  <c r="M275" i="2"/>
  <c r="R275" i="2" s="1"/>
  <c r="S284" i="2" s="1"/>
  <c r="O284" i="2" s="1"/>
  <c r="J284" i="2" s="1"/>
  <c r="U284" i="2" s="1"/>
  <c r="M396" i="2"/>
  <c r="R396" i="2" s="1"/>
  <c r="M276" i="2"/>
  <c r="R276" i="2" s="1"/>
  <c r="M483" i="2"/>
  <c r="R483" i="2" s="1"/>
  <c r="M268" i="2"/>
  <c r="R268" i="2" s="1"/>
  <c r="S290" i="2" s="1"/>
  <c r="O290" i="2" s="1"/>
  <c r="J290" i="2" s="1"/>
  <c r="U290" i="2" s="1"/>
  <c r="M188" i="2"/>
  <c r="R188" i="2" s="1"/>
  <c r="M181" i="2"/>
  <c r="R181" i="2" s="1"/>
  <c r="M355" i="2"/>
  <c r="R355" i="2" s="1"/>
  <c r="M378" i="2"/>
  <c r="R378" i="2" s="1"/>
  <c r="M474" i="2"/>
  <c r="R474" i="2" s="1"/>
  <c r="M172" i="2"/>
  <c r="R172" i="2" s="1"/>
  <c r="M257" i="2"/>
  <c r="R257" i="2" s="1"/>
  <c r="M327" i="2"/>
  <c r="R327" i="2" s="1"/>
  <c r="S333" i="2" s="1"/>
  <c r="O333" i="2" s="1"/>
  <c r="J333" i="2" s="1"/>
  <c r="U333" i="2" s="1"/>
  <c r="M398" i="2"/>
  <c r="R398" i="2" s="1"/>
  <c r="M308" i="2"/>
  <c r="R308" i="2" s="1"/>
  <c r="M145" i="2"/>
  <c r="R145" i="2" s="1"/>
  <c r="M294" i="2"/>
  <c r="R294" i="2" s="1"/>
  <c r="S301" i="2" s="1"/>
  <c r="O301" i="2" s="1"/>
  <c r="J301" i="2" s="1"/>
  <c r="U301" i="2" s="1"/>
  <c r="M409" i="2"/>
  <c r="R409" i="2" s="1"/>
  <c r="M490" i="2"/>
  <c r="R490" i="2" s="1"/>
  <c r="M254" i="2"/>
  <c r="R254" i="2" s="1"/>
  <c r="M328" i="2"/>
  <c r="R328" i="2" s="1"/>
  <c r="S336" i="2" s="1"/>
  <c r="O336" i="2" s="1"/>
  <c r="J336" i="2" s="1"/>
  <c r="U336" i="2" s="1"/>
  <c r="M446" i="2"/>
  <c r="R446" i="2" s="1"/>
  <c r="M295" i="2"/>
  <c r="R295" i="2" s="1"/>
  <c r="M201" i="2"/>
  <c r="R201" i="2" s="1"/>
  <c r="S218" i="2" s="1"/>
  <c r="O218" i="2" s="1"/>
  <c r="J218" i="2" s="1"/>
  <c r="U218" i="2" s="1"/>
  <c r="M178" i="2"/>
  <c r="R178" i="2" s="1"/>
  <c r="M289" i="2"/>
  <c r="R289" i="2" s="1"/>
  <c r="M376" i="2"/>
  <c r="R376" i="2" s="1"/>
  <c r="M494" i="2"/>
  <c r="R494" i="2" s="1"/>
  <c r="S500" i="2" s="1"/>
  <c r="O500" i="2" s="1"/>
  <c r="J500" i="2" s="1"/>
  <c r="M451" i="2"/>
  <c r="R451" i="2" s="1"/>
  <c r="M291" i="2"/>
  <c r="R291" i="2" s="1"/>
  <c r="M427" i="2"/>
  <c r="R427" i="2" s="1"/>
  <c r="M388" i="2"/>
  <c r="R388" i="2" s="1"/>
  <c r="S396" i="2" s="1"/>
  <c r="O396" i="2" s="1"/>
  <c r="J396" i="2" s="1"/>
  <c r="U396" i="2" s="1"/>
  <c r="M299" i="2"/>
  <c r="R299" i="2" s="1"/>
  <c r="M461" i="2"/>
  <c r="R461" i="2" s="1"/>
  <c r="S463" i="2" s="1"/>
  <c r="O463" i="2" s="1"/>
  <c r="J463" i="2" s="1"/>
  <c r="M284" i="2"/>
  <c r="R284" i="2" s="1"/>
  <c r="M163" i="2"/>
  <c r="R163" i="2" s="1"/>
  <c r="M317" i="2"/>
  <c r="R317" i="2" s="1"/>
  <c r="S347" i="2" s="1"/>
  <c r="O347" i="2" s="1"/>
  <c r="J347" i="2" s="1"/>
  <c r="U347" i="2" s="1"/>
  <c r="M212" i="2"/>
  <c r="R212" i="2" s="1"/>
  <c r="M196" i="2"/>
  <c r="R196" i="2" s="1"/>
  <c r="M379" i="2"/>
  <c r="R379" i="2" s="1"/>
  <c r="M280" i="2"/>
  <c r="R280" i="2" s="1"/>
  <c r="M390" i="2"/>
  <c r="R390" i="2" s="1"/>
  <c r="S403" i="2" s="1"/>
  <c r="O403" i="2" s="1"/>
  <c r="J403" i="2" s="1"/>
  <c r="U403" i="2" s="1"/>
  <c r="M407" i="2"/>
  <c r="R407" i="2" s="1"/>
  <c r="M71" i="2"/>
  <c r="R71" i="2" s="1"/>
  <c r="M186" i="2"/>
  <c r="R186" i="2" s="1"/>
  <c r="M98" i="2"/>
  <c r="R98" i="2" s="1"/>
  <c r="M313" i="2"/>
  <c r="R313" i="2" s="1"/>
  <c r="S339" i="2" s="1"/>
  <c r="O339" i="2" s="1"/>
  <c r="J339" i="2" s="1"/>
  <c r="U339" i="2" s="1"/>
  <c r="M482" i="2"/>
  <c r="R482" i="2" s="1"/>
  <c r="M226" i="2"/>
  <c r="R226" i="2" s="1"/>
  <c r="M343" i="2"/>
  <c r="R343" i="2" s="1"/>
  <c r="M414" i="2"/>
  <c r="R414" i="2" s="1"/>
  <c r="S443" i="2" s="1"/>
  <c r="O443" i="2" s="1"/>
  <c r="J443" i="2" s="1"/>
  <c r="M470" i="2"/>
  <c r="R470" i="2" s="1"/>
  <c r="S495" i="2" s="1"/>
  <c r="O495" i="2" s="1"/>
  <c r="J495" i="2" s="1"/>
  <c r="M303" i="2"/>
  <c r="R303" i="2" s="1"/>
  <c r="M384" i="2"/>
  <c r="R384" i="2" s="1"/>
  <c r="M502" i="2"/>
  <c r="R502" i="2" s="1"/>
  <c r="M193" i="2"/>
  <c r="R193" i="2" s="1"/>
  <c r="M270" i="2"/>
  <c r="R270" i="2" s="1"/>
  <c r="S280" i="2" s="1"/>
  <c r="O280" i="2" s="1"/>
  <c r="J280" i="2" s="1"/>
  <c r="U280" i="2" s="1"/>
  <c r="M334" i="2"/>
  <c r="R334" i="2" s="1"/>
  <c r="M402" i="2"/>
  <c r="R402" i="2" s="1"/>
  <c r="M393" i="2"/>
  <c r="R393" i="2" s="1"/>
  <c r="S399" i="2" s="1"/>
  <c r="O399" i="2" s="1"/>
  <c r="J399" i="2" s="1"/>
  <c r="U399" i="2" s="1"/>
  <c r="M62" i="2"/>
  <c r="R62" i="2" s="1"/>
  <c r="M152" i="2"/>
  <c r="R152" i="2" s="1"/>
  <c r="M298" i="2"/>
  <c r="R298" i="2" s="1"/>
  <c r="M415" i="2"/>
  <c r="R415" i="2" s="1"/>
  <c r="M496" i="2"/>
  <c r="R496" i="2" s="1"/>
  <c r="M258" i="2"/>
  <c r="R258" i="2" s="1"/>
  <c r="S269" i="2" s="1"/>
  <c r="O269" i="2" s="1"/>
  <c r="J269" i="2" s="1"/>
  <c r="U269" i="2" s="1"/>
  <c r="M369" i="2"/>
  <c r="R369" i="2" s="1"/>
  <c r="M450" i="2"/>
  <c r="R450" i="2" s="1"/>
  <c r="M301" i="2"/>
  <c r="R301" i="2" s="1"/>
  <c r="M218" i="2"/>
  <c r="R218" i="2" s="1"/>
  <c r="M52" i="2"/>
  <c r="R52" i="2" s="1"/>
  <c r="M184" i="2"/>
  <c r="R184" i="2" s="1"/>
  <c r="M302" i="2"/>
  <c r="R302" i="2" s="1"/>
  <c r="M417" i="2"/>
  <c r="R417" i="2" s="1"/>
  <c r="M498" i="2"/>
  <c r="R498" i="2" s="1"/>
  <c r="M459" i="2"/>
  <c r="R459" i="2" s="1"/>
  <c r="S475" i="2" s="1"/>
  <c r="O475" i="2" s="1"/>
  <c r="J475" i="2" s="1"/>
  <c r="M316" i="2"/>
  <c r="R316" i="2" s="1"/>
  <c r="M468" i="2"/>
  <c r="R468" i="2" s="1"/>
  <c r="M445" i="2"/>
  <c r="R445" i="2" s="1"/>
  <c r="M309" i="2"/>
  <c r="R309" i="2" s="1"/>
  <c r="M485" i="2"/>
  <c r="R485" i="2" s="1"/>
  <c r="M292" i="2"/>
  <c r="R292" i="2" s="1"/>
  <c r="M187" i="2"/>
  <c r="R187" i="2" s="1"/>
  <c r="M325" i="2"/>
  <c r="R325" i="2" s="1"/>
  <c r="S343" i="2" s="1"/>
  <c r="O343" i="2" s="1"/>
  <c r="J343" i="2" s="1"/>
  <c r="U343" i="2" s="1"/>
  <c r="M220" i="2"/>
  <c r="R220" i="2" s="1"/>
  <c r="S235" i="2" s="1"/>
  <c r="O235" i="2" s="1"/>
  <c r="J235" i="2" s="1"/>
  <c r="U235" i="2" s="1"/>
  <c r="M204" i="2"/>
  <c r="R204" i="2" s="1"/>
  <c r="S252" i="2" s="1"/>
  <c r="O252" i="2" s="1"/>
  <c r="J252" i="2" s="1"/>
  <c r="U252" i="2" s="1"/>
  <c r="M475" i="2"/>
  <c r="R475" i="2" s="1"/>
  <c r="S31" i="2" l="1"/>
  <c r="O31" i="2" s="1"/>
  <c r="J31" i="2" s="1"/>
  <c r="U31" i="2" s="1"/>
  <c r="S248" i="2"/>
  <c r="O248" i="2" s="1"/>
  <c r="J248" i="2" s="1"/>
  <c r="U248" i="2" s="1"/>
  <c r="S381" i="2"/>
  <c r="O381" i="2" s="1"/>
  <c r="J381" i="2" s="1"/>
  <c r="U381" i="2" s="1"/>
  <c r="S434" i="2"/>
  <c r="O434" i="2" s="1"/>
  <c r="J434" i="2" s="1"/>
  <c r="U434" i="2" s="1"/>
  <c r="S249" i="2"/>
  <c r="O249" i="2" s="1"/>
  <c r="J249" i="2" s="1"/>
  <c r="U249" i="2" s="1"/>
  <c r="S84" i="2"/>
  <c r="O84" i="2" s="1"/>
  <c r="J84" i="2" s="1"/>
  <c r="U84" i="2" s="1"/>
  <c r="S501" i="2"/>
  <c r="O501" i="2" s="1"/>
  <c r="J501" i="2" s="1"/>
  <c r="S90" i="2"/>
  <c r="O90" i="2" s="1"/>
  <c r="J90" i="2" s="1"/>
  <c r="U90" i="2" s="1"/>
  <c r="S150" i="2"/>
  <c r="O150" i="2" s="1"/>
  <c r="J150" i="2" s="1"/>
  <c r="U150" i="2" s="1"/>
  <c r="S408" i="2"/>
  <c r="O408" i="2" s="1"/>
  <c r="J408" i="2" s="1"/>
  <c r="U408" i="2" s="1"/>
  <c r="S308" i="2"/>
  <c r="O308" i="2" s="1"/>
  <c r="J308" i="2" s="1"/>
  <c r="U308" i="2" s="1"/>
  <c r="S334" i="2"/>
  <c r="O334" i="2" s="1"/>
  <c r="J334" i="2" s="1"/>
  <c r="U334" i="2" s="1"/>
  <c r="S307" i="2"/>
  <c r="O307" i="2" s="1"/>
  <c r="J307" i="2" s="1"/>
  <c r="U307" i="2" s="1"/>
  <c r="S185" i="2"/>
  <c r="O185" i="2" s="1"/>
  <c r="J185" i="2" s="1"/>
  <c r="U185" i="2" s="1"/>
  <c r="S71" i="2"/>
  <c r="O71" i="2" s="1"/>
  <c r="J71" i="2" s="1"/>
  <c r="U71" i="2" s="1"/>
  <c r="S335" i="2"/>
  <c r="O335" i="2" s="1"/>
  <c r="J335" i="2" s="1"/>
  <c r="U335" i="2" s="1"/>
  <c r="S447" i="2"/>
  <c r="O447" i="2" s="1"/>
  <c r="J447" i="2" s="1"/>
  <c r="S467" i="2"/>
  <c r="O467" i="2" s="1"/>
  <c r="J467" i="2" s="1"/>
  <c r="S384" i="2"/>
  <c r="O384" i="2" s="1"/>
  <c r="J384" i="2" s="1"/>
  <c r="U384" i="2" s="1"/>
  <c r="S373" i="2"/>
  <c r="O373" i="2" s="1"/>
  <c r="J373" i="2" s="1"/>
  <c r="U373" i="2" s="1"/>
  <c r="S474" i="2"/>
  <c r="O474" i="2" s="1"/>
  <c r="J474" i="2" s="1"/>
  <c r="S309" i="2"/>
  <c r="O309" i="2" s="1"/>
  <c r="J309" i="2" s="1"/>
  <c r="U309" i="2" s="1"/>
  <c r="S436" i="2"/>
  <c r="O436" i="2" s="1"/>
  <c r="J436" i="2" s="1"/>
  <c r="U436" i="2" s="1"/>
  <c r="S300" i="2"/>
  <c r="O300" i="2" s="1"/>
  <c r="J300" i="2" s="1"/>
  <c r="U300" i="2" s="1"/>
  <c r="S398" i="2"/>
  <c r="O398" i="2" s="1"/>
  <c r="J398" i="2" s="1"/>
  <c r="U398" i="2" s="1"/>
  <c r="S286" i="2"/>
  <c r="O286" i="2" s="1"/>
  <c r="J286" i="2" s="1"/>
  <c r="U286" i="2" s="1"/>
  <c r="S233" i="2"/>
  <c r="O233" i="2" s="1"/>
  <c r="J233" i="2" s="1"/>
  <c r="U233" i="2" s="1"/>
  <c r="S192" i="2"/>
  <c r="O192" i="2" s="1"/>
  <c r="J192" i="2" s="1"/>
  <c r="U192" i="2" s="1"/>
  <c r="S66" i="2"/>
  <c r="O66" i="2" s="1"/>
  <c r="J66" i="2" s="1"/>
  <c r="U66" i="2" s="1"/>
  <c r="S292" i="2"/>
  <c r="O292" i="2" s="1"/>
  <c r="J292" i="2" s="1"/>
  <c r="U292" i="2" s="1"/>
  <c r="S182" i="2"/>
  <c r="O182" i="2" s="1"/>
  <c r="J182" i="2" s="1"/>
  <c r="U182" i="2" s="1"/>
  <c r="S397" i="2"/>
  <c r="O397" i="2" s="1"/>
  <c r="J397" i="2" s="1"/>
  <c r="U397" i="2" s="1"/>
  <c r="S342" i="2"/>
  <c r="O342" i="2" s="1"/>
  <c r="J342" i="2" s="1"/>
  <c r="U342" i="2" s="1"/>
  <c r="S241" i="2"/>
  <c r="O241" i="2" s="1"/>
  <c r="J241" i="2" s="1"/>
  <c r="U241" i="2" s="1"/>
  <c r="S121" i="2"/>
  <c r="O121" i="2" s="1"/>
  <c r="J121" i="2" s="1"/>
  <c r="U121" i="2" s="1"/>
  <c r="S407" i="2"/>
  <c r="O407" i="2" s="1"/>
  <c r="J407" i="2" s="1"/>
  <c r="U407" i="2" s="1"/>
  <c r="S87" i="2"/>
  <c r="O87" i="2" s="1"/>
  <c r="J87" i="2" s="1"/>
  <c r="U87" i="2" s="1"/>
  <c r="S93" i="2"/>
  <c r="O93" i="2" s="1"/>
  <c r="J93" i="2" s="1"/>
  <c r="U93" i="2" s="1"/>
  <c r="S52" i="2"/>
  <c r="O52" i="2" s="1"/>
  <c r="J52" i="2" s="1"/>
  <c r="U52" i="2" s="1"/>
  <c r="S293" i="2"/>
  <c r="O293" i="2" s="1"/>
  <c r="J293" i="2" s="1"/>
  <c r="U293" i="2" s="1"/>
  <c r="S456" i="2"/>
  <c r="O456" i="2" s="1"/>
  <c r="J456" i="2" s="1"/>
  <c r="S191" i="2"/>
  <c r="O191" i="2" s="1"/>
  <c r="J191" i="2" s="1"/>
  <c r="U191" i="2" s="1"/>
  <c r="S316" i="2"/>
  <c r="O316" i="2" s="1"/>
  <c r="J316" i="2" s="1"/>
  <c r="U316" i="2" s="1"/>
  <c r="S432" i="2"/>
  <c r="O432" i="2" s="1"/>
  <c r="J432" i="2" s="1"/>
  <c r="U432" i="2" s="1"/>
  <c r="S323" i="2"/>
  <c r="O323" i="2" s="1"/>
  <c r="J323" i="2" s="1"/>
  <c r="U323" i="2" s="1"/>
  <c r="S355" i="2"/>
  <c r="O355" i="2" s="1"/>
  <c r="J355" i="2" s="1"/>
  <c r="U355" i="2" s="1"/>
  <c r="S225" i="2"/>
  <c r="O225" i="2" s="1"/>
  <c r="J225" i="2" s="1"/>
  <c r="U225" i="2" s="1"/>
  <c r="S62" i="2"/>
  <c r="O62" i="2" s="1"/>
  <c r="J62" i="2" s="1"/>
  <c r="U62" i="2" s="1"/>
  <c r="S194" i="2"/>
  <c r="O194" i="2" s="1"/>
  <c r="J194" i="2" s="1"/>
  <c r="U194" i="2" s="1"/>
  <c r="S82" i="2"/>
  <c r="O82" i="2" s="1"/>
  <c r="J82" i="2" s="1"/>
  <c r="U82" i="2" s="1"/>
  <c r="S371" i="2"/>
  <c r="O371" i="2" s="1"/>
  <c r="J371" i="2" s="1"/>
  <c r="U371" i="2" s="1"/>
  <c r="S240" i="2"/>
  <c r="O240" i="2" s="1"/>
  <c r="J240" i="2" s="1"/>
  <c r="U240" i="2" s="1"/>
  <c r="S60" i="2"/>
  <c r="O60" i="2" s="1"/>
  <c r="J60" i="2" s="1"/>
  <c r="U60" i="2" s="1"/>
  <c r="S391" i="2"/>
  <c r="O391" i="2" s="1"/>
  <c r="J391" i="2" s="1"/>
  <c r="U391" i="2" s="1"/>
  <c r="S25" i="2"/>
  <c r="O25" i="2" s="1"/>
  <c r="J25" i="2" s="1"/>
  <c r="U25" i="2" s="1"/>
  <c r="V25" i="2" s="1"/>
  <c r="V26" i="2" s="1"/>
  <c r="V27" i="2" s="1"/>
  <c r="V28" i="2" s="1"/>
  <c r="V29" i="2" s="1"/>
  <c r="V30" i="2" s="1"/>
  <c r="V31" i="2" s="1"/>
  <c r="V32" i="2" s="1"/>
  <c r="V33" i="2" s="1"/>
  <c r="V34" i="2" s="1"/>
  <c r="V35" i="2" s="1"/>
  <c r="V36" i="2" s="1"/>
  <c r="V37" i="2" s="1"/>
  <c r="V38" i="2" s="1"/>
  <c r="V39" i="2" s="1"/>
  <c r="V40" i="2" s="1"/>
  <c r="V41" i="2" s="1"/>
  <c r="V42" i="2" s="1"/>
  <c r="V43" i="2" s="1"/>
  <c r="V44" i="2" s="1"/>
  <c r="V45" i="2" s="1"/>
  <c r="V46" i="2" s="1"/>
  <c r="V47" i="2" s="1"/>
  <c r="V48" i="2" s="1"/>
  <c r="V49" i="2" s="1"/>
  <c r="V50" i="2" s="1"/>
  <c r="V51" i="2" s="1"/>
  <c r="V52" i="2" s="1"/>
  <c r="V53" i="2" s="1"/>
  <c r="V54" i="2" s="1"/>
  <c r="V55" i="2" s="1"/>
  <c r="V56" i="2" s="1"/>
  <c r="V57" i="2" s="1"/>
  <c r="V58" i="2" s="1"/>
  <c r="V59" i="2" s="1"/>
  <c r="V60" i="2" s="1"/>
  <c r="V61" i="2" s="1"/>
  <c r="V62" i="2" s="1"/>
  <c r="V63" i="2" s="1"/>
  <c r="V64" i="2" s="1"/>
  <c r="V65" i="2" s="1"/>
  <c r="V66" i="2" s="1"/>
  <c r="V67" i="2" s="1"/>
  <c r="V68" i="2" s="1"/>
  <c r="V69" i="2" s="1"/>
  <c r="V70" i="2" s="1"/>
  <c r="V71" i="2" s="1"/>
  <c r="V72" i="2" s="1"/>
  <c r="V73" i="2" s="1"/>
  <c r="V74" i="2" s="1"/>
  <c r="V75" i="2" s="1"/>
  <c r="V76" i="2" s="1"/>
  <c r="V77" i="2" s="1"/>
  <c r="V78" i="2" s="1"/>
  <c r="V79" i="2" s="1"/>
  <c r="V80" i="2" s="1"/>
  <c r="V81" i="2" s="1"/>
  <c r="V82" i="2" s="1"/>
  <c r="V83" i="2" s="1"/>
  <c r="V84" i="2" s="1"/>
  <c r="V85" i="2" s="1"/>
  <c r="V86" i="2" s="1"/>
  <c r="V87" i="2" s="1"/>
  <c r="V88" i="2" s="1"/>
  <c r="V89" i="2" s="1"/>
  <c r="V90" i="2" s="1"/>
  <c r="V91" i="2" s="1"/>
  <c r="V92" i="2" s="1"/>
  <c r="V93" i="2" s="1"/>
  <c r="V94" i="2" s="1"/>
  <c r="V95" i="2" s="1"/>
  <c r="V96" i="2" s="1"/>
  <c r="V97" i="2" s="1"/>
  <c r="V98" i="2" s="1"/>
  <c r="V99" i="2" s="1"/>
  <c r="V100" i="2" s="1"/>
  <c r="V101" i="2" s="1"/>
  <c r="V102" i="2" s="1"/>
  <c r="V103" i="2" s="1"/>
  <c r="V104" i="2" s="1"/>
  <c r="V105" i="2" s="1"/>
  <c r="V106" i="2" s="1"/>
  <c r="V107" i="2" s="1"/>
  <c r="V108" i="2" s="1"/>
  <c r="V109" i="2" s="1"/>
  <c r="V110" i="2" s="1"/>
  <c r="V111" i="2" s="1"/>
  <c r="V112" i="2" s="1"/>
  <c r="V113" i="2" s="1"/>
  <c r="V114" i="2" s="1"/>
  <c r="V115" i="2" s="1"/>
  <c r="V116" i="2" s="1"/>
  <c r="V117" i="2" s="1"/>
  <c r="V118" i="2" s="1"/>
  <c r="V119" i="2" s="1"/>
  <c r="V120" i="2" s="1"/>
  <c r="V121" i="2" s="1"/>
  <c r="V122" i="2" s="1"/>
  <c r="V123" i="2" s="1"/>
  <c r="V124" i="2" s="1"/>
  <c r="V125" i="2" s="1"/>
  <c r="V126" i="2" s="1"/>
  <c r="V127" i="2" s="1"/>
  <c r="V128" i="2" s="1"/>
  <c r="V129" i="2" s="1"/>
  <c r="V130" i="2" s="1"/>
  <c r="V131" i="2" s="1"/>
  <c r="V132" i="2" s="1"/>
  <c r="V133" i="2" s="1"/>
  <c r="V134" i="2" s="1"/>
  <c r="V135" i="2" s="1"/>
  <c r="V136" i="2" s="1"/>
  <c r="V137" i="2" s="1"/>
  <c r="V138" i="2" s="1"/>
  <c r="V139" i="2" s="1"/>
  <c r="V140" i="2" s="1"/>
  <c r="V141" i="2" s="1"/>
  <c r="V142" i="2" s="1"/>
  <c r="V143" i="2" s="1"/>
  <c r="V144" i="2" s="1"/>
  <c r="V145" i="2" s="1"/>
  <c r="V146" i="2" s="1"/>
  <c r="V147" i="2" s="1"/>
  <c r="V148" i="2" s="1"/>
  <c r="V149" i="2" s="1"/>
  <c r="V150" i="2" s="1"/>
  <c r="V151" i="2" s="1"/>
  <c r="V152" i="2" s="1"/>
  <c r="V153" i="2" s="1"/>
  <c r="V154" i="2" s="1"/>
  <c r="V155" i="2" s="1"/>
  <c r="V156" i="2" s="1"/>
  <c r="V157" i="2" s="1"/>
  <c r="V158" i="2" s="1"/>
  <c r="V159" i="2" s="1"/>
  <c r="V160" i="2" s="1"/>
  <c r="V161" i="2" s="1"/>
  <c r="V162" i="2" s="1"/>
  <c r="V163" i="2" s="1"/>
  <c r="V164" i="2" s="1"/>
  <c r="V165" i="2" s="1"/>
  <c r="V166" i="2" s="1"/>
  <c r="V167" i="2" s="1"/>
  <c r="V168" i="2" s="1"/>
  <c r="V169" i="2" s="1"/>
  <c r="V170" i="2" s="1"/>
  <c r="V171" i="2" s="1"/>
  <c r="V172" i="2" s="1"/>
  <c r="V173" i="2" s="1"/>
  <c r="V174" i="2" s="1"/>
  <c r="V175" i="2" s="1"/>
  <c r="V176" i="2" s="1"/>
  <c r="V177" i="2" s="1"/>
  <c r="V178" i="2" s="1"/>
  <c r="V179" i="2" s="1"/>
  <c r="V180" i="2" s="1"/>
  <c r="V181" i="2" s="1"/>
  <c r="V182" i="2" s="1"/>
  <c r="V183" i="2" s="1"/>
  <c r="V184" i="2" s="1"/>
  <c r="V185" i="2" s="1"/>
  <c r="V186" i="2" s="1"/>
  <c r="V187" i="2" s="1"/>
  <c r="V188" i="2" s="1"/>
  <c r="V189" i="2" s="1"/>
  <c r="V190" i="2" s="1"/>
  <c r="V191" i="2" s="1"/>
  <c r="V192" i="2" s="1"/>
  <c r="V193" i="2" s="1"/>
  <c r="V194" i="2" s="1"/>
  <c r="V195" i="2" s="1"/>
  <c r="V196" i="2" s="1"/>
  <c r="V197" i="2" s="1"/>
  <c r="V198" i="2" s="1"/>
  <c r="V199" i="2" s="1"/>
  <c r="V200" i="2" s="1"/>
  <c r="V201" i="2" s="1"/>
  <c r="V202" i="2" s="1"/>
  <c r="V203" i="2" s="1"/>
  <c r="V204" i="2" s="1"/>
  <c r="V205" i="2" s="1"/>
  <c r="V206" i="2" s="1"/>
  <c r="V207" i="2" s="1"/>
  <c r="V208" i="2" s="1"/>
  <c r="V209" i="2" s="1"/>
  <c r="V210" i="2" s="1"/>
  <c r="V211" i="2" s="1"/>
  <c r="V212" i="2" s="1"/>
  <c r="V213" i="2" s="1"/>
  <c r="V214" i="2" s="1"/>
  <c r="V215" i="2" s="1"/>
  <c r="V216" i="2" s="1"/>
  <c r="V217" i="2" s="1"/>
  <c r="V218" i="2" s="1"/>
  <c r="V219" i="2" s="1"/>
  <c r="V220" i="2" s="1"/>
  <c r="V221" i="2" s="1"/>
  <c r="V222" i="2" s="1"/>
  <c r="V223" i="2" s="1"/>
  <c r="V224" i="2" s="1"/>
  <c r="V225" i="2" s="1"/>
  <c r="V226" i="2" s="1"/>
  <c r="V227" i="2" s="1"/>
  <c r="V228" i="2" s="1"/>
  <c r="V229" i="2" s="1"/>
  <c r="V230" i="2" s="1"/>
  <c r="V231" i="2" s="1"/>
  <c r="V232" i="2" s="1"/>
  <c r="V233" i="2" s="1"/>
  <c r="V234" i="2" s="1"/>
  <c r="V235" i="2" s="1"/>
  <c r="V236" i="2" s="1"/>
  <c r="V237" i="2" s="1"/>
  <c r="V238" i="2" s="1"/>
  <c r="V239" i="2" s="1"/>
  <c r="V240" i="2" s="1"/>
  <c r="V241" i="2" s="1"/>
  <c r="V242" i="2" s="1"/>
  <c r="V243" i="2" s="1"/>
  <c r="V244" i="2" s="1"/>
  <c r="V245" i="2" s="1"/>
  <c r="V246" i="2" s="1"/>
  <c r="V247" i="2" s="1"/>
  <c r="V248" i="2" s="1"/>
  <c r="V249" i="2" s="1"/>
  <c r="V250" i="2" s="1"/>
  <c r="V251" i="2" s="1"/>
  <c r="V252" i="2" s="1"/>
  <c r="V253" i="2" s="1"/>
  <c r="V254" i="2" s="1"/>
  <c r="V255" i="2" s="1"/>
  <c r="V256" i="2" s="1"/>
  <c r="V257" i="2" s="1"/>
  <c r="V258" i="2" s="1"/>
  <c r="V259" i="2" s="1"/>
  <c r="V260" i="2" s="1"/>
  <c r="V261" i="2" s="1"/>
  <c r="V262" i="2" s="1"/>
  <c r="V263" i="2" s="1"/>
  <c r="V264" i="2" s="1"/>
  <c r="V265" i="2" s="1"/>
  <c r="V266" i="2" s="1"/>
  <c r="V267" i="2" s="1"/>
  <c r="V268" i="2" s="1"/>
  <c r="V269" i="2" s="1"/>
  <c r="V270" i="2" s="1"/>
  <c r="V271" i="2" s="1"/>
  <c r="V272" i="2" s="1"/>
  <c r="V273" i="2" s="1"/>
  <c r="V274" i="2" s="1"/>
  <c r="V275" i="2" s="1"/>
  <c r="V276" i="2" s="1"/>
  <c r="V277" i="2" s="1"/>
  <c r="V278" i="2" s="1"/>
  <c r="V279" i="2" s="1"/>
  <c r="V280" i="2" s="1"/>
  <c r="V281" i="2" s="1"/>
  <c r="V282" i="2" s="1"/>
  <c r="V283" i="2" s="1"/>
  <c r="V284" i="2" s="1"/>
  <c r="V285" i="2" s="1"/>
  <c r="V286" i="2" s="1"/>
  <c r="V287" i="2" s="1"/>
  <c r="V288" i="2" s="1"/>
  <c r="V289" i="2" s="1"/>
  <c r="V290" i="2" s="1"/>
  <c r="V291" i="2" s="1"/>
  <c r="V292" i="2" s="1"/>
  <c r="V293" i="2" s="1"/>
  <c r="V294" i="2" s="1"/>
  <c r="V295" i="2" s="1"/>
  <c r="V296" i="2" s="1"/>
  <c r="V297" i="2" s="1"/>
  <c r="V298" i="2" s="1"/>
  <c r="V299" i="2" s="1"/>
  <c r="V300" i="2" s="1"/>
  <c r="V301" i="2" s="1"/>
  <c r="V302" i="2" s="1"/>
  <c r="V303" i="2" s="1"/>
  <c r="V304" i="2" s="1"/>
  <c r="V305" i="2" s="1"/>
  <c r="V306" i="2" s="1"/>
  <c r="V307" i="2" s="1"/>
  <c r="V308" i="2" s="1"/>
  <c r="V309" i="2" s="1"/>
  <c r="V310" i="2" s="1"/>
  <c r="V311" i="2" s="1"/>
  <c r="V312" i="2" s="1"/>
  <c r="V313" i="2" s="1"/>
  <c r="V314" i="2" s="1"/>
  <c r="V315" i="2" s="1"/>
  <c r="V316" i="2" s="1"/>
  <c r="V317" i="2" s="1"/>
  <c r="V318" i="2" s="1"/>
  <c r="V319" i="2" s="1"/>
  <c r="V320" i="2" s="1"/>
  <c r="V321" i="2" s="1"/>
  <c r="V322" i="2" s="1"/>
  <c r="V323" i="2" s="1"/>
  <c r="V324" i="2" s="1"/>
  <c r="V325" i="2" s="1"/>
  <c r="V326" i="2" s="1"/>
  <c r="V327" i="2" s="1"/>
  <c r="V328" i="2" s="1"/>
  <c r="V329" i="2" s="1"/>
  <c r="V330" i="2" s="1"/>
  <c r="V331" i="2" s="1"/>
  <c r="V332" i="2" s="1"/>
  <c r="V333" i="2" s="1"/>
  <c r="V334" i="2" s="1"/>
  <c r="V335" i="2" s="1"/>
  <c r="V336" i="2" s="1"/>
  <c r="V337" i="2" s="1"/>
  <c r="V338" i="2" s="1"/>
  <c r="V339" i="2" s="1"/>
  <c r="V340" i="2" s="1"/>
  <c r="V341" i="2" s="1"/>
  <c r="V342" i="2" s="1"/>
  <c r="V343" i="2" s="1"/>
  <c r="V344" i="2" s="1"/>
  <c r="V345" i="2" s="1"/>
  <c r="V346" i="2" s="1"/>
  <c r="V347" i="2" s="1"/>
  <c r="V348" i="2" s="1"/>
  <c r="V349" i="2" s="1"/>
  <c r="V350" i="2" s="1"/>
  <c r="V351" i="2" s="1"/>
  <c r="V352" i="2" s="1"/>
  <c r="V353" i="2" s="1"/>
  <c r="V354" i="2" s="1"/>
  <c r="V355" i="2" s="1"/>
  <c r="V356" i="2" s="1"/>
  <c r="V357" i="2" s="1"/>
  <c r="V358" i="2" s="1"/>
  <c r="V359" i="2" s="1"/>
  <c r="V360" i="2" s="1"/>
  <c r="V361" i="2" s="1"/>
  <c r="V362" i="2" s="1"/>
  <c r="V363" i="2" s="1"/>
  <c r="V364" i="2" s="1"/>
  <c r="V365" i="2" s="1"/>
  <c r="V366" i="2" s="1"/>
  <c r="V367" i="2" s="1"/>
  <c r="V368" i="2" s="1"/>
  <c r="V369" i="2" s="1"/>
  <c r="V370" i="2" s="1"/>
  <c r="V371" i="2" s="1"/>
  <c r="V372" i="2" s="1"/>
  <c r="V373" i="2" s="1"/>
  <c r="V374" i="2" s="1"/>
  <c r="V375" i="2" s="1"/>
  <c r="V376" i="2" s="1"/>
  <c r="V377" i="2" s="1"/>
  <c r="V378" i="2" s="1"/>
  <c r="V379" i="2" s="1"/>
  <c r="V380" i="2" s="1"/>
  <c r="V381" i="2" s="1"/>
  <c r="V382" i="2" s="1"/>
  <c r="V383" i="2" s="1"/>
  <c r="V384" i="2" s="1"/>
  <c r="V385" i="2" s="1"/>
  <c r="V386" i="2" s="1"/>
  <c r="V387" i="2" s="1"/>
  <c r="V388" i="2" s="1"/>
  <c r="V389" i="2" s="1"/>
  <c r="V390" i="2" s="1"/>
  <c r="V391" i="2" s="1"/>
  <c r="V392" i="2" s="1"/>
  <c r="V393" i="2" s="1"/>
  <c r="V394" i="2" s="1"/>
  <c r="V395" i="2" s="1"/>
  <c r="V396" i="2" s="1"/>
  <c r="V397" i="2" s="1"/>
  <c r="V398" i="2" s="1"/>
  <c r="V399" i="2" s="1"/>
  <c r="V400" i="2" s="1"/>
  <c r="V401" i="2" s="1"/>
  <c r="V402" i="2" s="1"/>
  <c r="V403" i="2" s="1"/>
  <c r="V404" i="2" s="1"/>
  <c r="V405" i="2" s="1"/>
  <c r="V406" i="2" s="1"/>
  <c r="V407" i="2" s="1"/>
  <c r="V408" i="2" s="1"/>
  <c r="V409" i="2" s="1"/>
  <c r="V410" i="2" s="1"/>
  <c r="V411" i="2" s="1"/>
  <c r="V412" i="2" s="1"/>
  <c r="V413" i="2" s="1"/>
  <c r="V414" i="2" s="1"/>
  <c r="V415" i="2" s="1"/>
  <c r="V416" i="2" s="1"/>
  <c r="V417" i="2" s="1"/>
  <c r="V418" i="2" s="1"/>
  <c r="V419" i="2" s="1"/>
  <c r="V420" i="2" s="1"/>
  <c r="V421" i="2" s="1"/>
  <c r="V422" i="2" s="1"/>
  <c r="V423" i="2" s="1"/>
  <c r="V424" i="2" s="1"/>
  <c r="V425" i="2" s="1"/>
  <c r="V426" i="2" s="1"/>
  <c r="V427" i="2" s="1"/>
  <c r="V428" i="2" s="1"/>
  <c r="V429" i="2" s="1"/>
  <c r="V430" i="2" s="1"/>
  <c r="V431" i="2" s="1"/>
  <c r="V432" i="2" s="1"/>
  <c r="V433" i="2" s="1"/>
  <c r="V434" i="2" s="1"/>
  <c r="V435" i="2" s="1"/>
  <c r="V436" i="2" s="1"/>
  <c r="V437" i="2" s="1"/>
  <c r="S255" i="2"/>
  <c r="O255" i="2" s="1"/>
  <c r="J255" i="2" s="1"/>
  <c r="U255" i="2" s="1"/>
  <c r="S227" i="2"/>
  <c r="O227" i="2" s="1"/>
  <c r="J227" i="2" s="1"/>
  <c r="U227" i="2" s="1"/>
  <c r="S442" i="2"/>
  <c r="O442" i="2" s="1"/>
  <c r="J442" i="2" s="1"/>
  <c r="S85" i="2"/>
  <c r="O85" i="2" s="1"/>
  <c r="J85" i="2" s="1"/>
  <c r="U85" i="2" s="1"/>
  <c r="S418" i="2"/>
  <c r="O418" i="2" s="1"/>
  <c r="J418" i="2" s="1"/>
  <c r="U418" i="2" s="1"/>
  <c r="S276" i="2"/>
  <c r="O276" i="2" s="1"/>
  <c r="J276" i="2" s="1"/>
  <c r="U276" i="2" s="1"/>
</calcChain>
</file>

<file path=xl/sharedStrings.xml><?xml version="1.0" encoding="utf-8"?>
<sst xmlns="http://schemas.openxmlformats.org/spreadsheetml/2006/main" count="2258" uniqueCount="247">
  <si>
    <t>Acme Inc</t>
  </si>
  <si>
    <t>Will-Ledner</t>
  </si>
  <si>
    <t>Pouros, Lang and Cummerata</t>
  </si>
  <si>
    <t>Conroy, Lakin and West</t>
  </si>
  <si>
    <t>Torp-McKenzie</t>
  </si>
  <si>
    <t>Kilback PLC</t>
  </si>
  <si>
    <t>Breitenberg-Brown</t>
  </si>
  <si>
    <t>D'Amore, Auer and Stamm</t>
  </si>
  <si>
    <t>Rice, Beatty and Runolfsson</t>
  </si>
  <si>
    <t>Zemlak-Rippin</t>
  </si>
  <si>
    <t>Koss, Nader and Ullrich</t>
  </si>
  <si>
    <t>Erdman LLC</t>
  </si>
  <si>
    <t>Lubowitz-Keeling</t>
  </si>
  <si>
    <t>McLaughlin-Johnson</t>
  </si>
  <si>
    <t>Mraz, Erdman and Cummings</t>
  </si>
  <si>
    <t>Dietrich, Harvey and Fay</t>
  </si>
  <si>
    <t>Hintz, Hoeger and Gutmann</t>
  </si>
  <si>
    <t>Wintheiser, Marquardt and Gusikowski</t>
  </si>
  <si>
    <t>Crist Inc</t>
  </si>
  <si>
    <t>O'Connell and Sons</t>
  </si>
  <si>
    <t>Raynor-Hudson</t>
  </si>
  <si>
    <t>Jacobs-Kilback</t>
  </si>
  <si>
    <t>Ziemann, Weissnat and Kreiger</t>
  </si>
  <si>
    <t>Jacobi-Steuber</t>
  </si>
  <si>
    <t>Marvin and Sons</t>
  </si>
  <si>
    <t>Bergstrom PLC</t>
  </si>
  <si>
    <t>Abbott Inc</t>
  </si>
  <si>
    <t>Swaniawski and Sons</t>
  </si>
  <si>
    <t>Bartell, Turner and McLaughlin</t>
  </si>
  <si>
    <t>Thiel PLC</t>
  </si>
  <si>
    <t>Baumbach Ltd</t>
  </si>
  <si>
    <t>Boehm-Abernathy</t>
  </si>
  <si>
    <t>Jast-Marvin</t>
  </si>
  <si>
    <t>Fadel Ltd</t>
  </si>
  <si>
    <t>Bernier, Hegmann and Tromp</t>
  </si>
  <si>
    <t>Sipes-Kohler</t>
  </si>
  <si>
    <t>Thompson LLC</t>
  </si>
  <si>
    <t>Schulist Ltd</t>
  </si>
  <si>
    <t>Schneider-Spencer</t>
  </si>
  <si>
    <t>Sporer, Hermann and Effertz</t>
  </si>
  <si>
    <t>Beier PLC</t>
  </si>
  <si>
    <t>Monahan Inc</t>
  </si>
  <si>
    <t>Towne Inc</t>
  </si>
  <si>
    <t>Crist Ltd</t>
  </si>
  <si>
    <t>Brakus, Von and Williamson</t>
  </si>
  <si>
    <t>Goldner, White and Murphy</t>
  </si>
  <si>
    <t>Abbott, Boyer and Corwin</t>
  </si>
  <si>
    <t>White and Sons</t>
  </si>
  <si>
    <t>Zboncak, Effertz and Jast</t>
  </si>
  <si>
    <t>Wintheiser-Leuschke</t>
  </si>
  <si>
    <t>Balistreri, Parker and Bernier</t>
  </si>
  <si>
    <t>client_id</t>
  </si>
  <si>
    <t>client_name</t>
  </si>
  <si>
    <t>INSERT INTO "clients" ("client_name") VALUES ('Will-Ledner'), ('Pouros, Lang and Cummerata'), ('Conroy, Lakin and West'), ('Torp-McKenzie'), ('Kilback PLC'), ('Breitenberg-Brown'), ('D''Amore, Auer and Stamm'), ('Rice, Beatty and Runolfsson'), ('Zemlak-Rippin'), ('Koss, Nader and Ullrich'), ('Erdman LLC'), ('Lubowitz-Keeling'), ('McLaughlin-Johnson'), ('Mraz, Erdman and Cummings'), ('Dietrich, Harvey and Fay'), ('Hintz, Hoeger and Gutmann'), ('Wintheiser, Marquardt and Gusikowski'), ('Crist Inc'), ('O''Connell and Sons'), ('Raynor-Hudson'), ('Jacobs-Kilback'), ('Ziemann, Weissnat and Kreiger'), ('Jacobi-Steuber'), ('Marvin and Sons'), ('Bergstrom PLC'), ('Abbott Inc'), ('Swaniawski and Sons'), ('Bartell, Turner and McLaughlin'), ('Thiel PLC'), ('Baumbach Ltd'), ('Boehm-Abernathy'), ('Jast-Marvin'), ('Fadel Ltd'), ('Bernier, Hegmann and Tromp'), ('Sipes-Kohler'), ('Thompson LLC'), ('Schulist Ltd'), ('Schneider-Spencer'), ('Sporer, Hermann and Effertz'), ('Beier PLC'), ('Monahan Inc'), ('Towne Inc'), ('Crist Ltd'), ('Brakus, Von and Williamson'), ('Goldner, White and Murphy'), ('Abbott, Boyer and Corwin'), ('White and Sons'), ('Zboncak, Effertz and Jast'), ('Wintheiser-Leuschke'), ('Balistreri, Parker and Bernier');</t>
  </si>
  <si>
    <t xml:space="preserve">INSERT INTO "clients" ("client_name") VALUES </t>
  </si>
  <si>
    <t>transaction_date</t>
  </si>
  <si>
    <t>transaction_amount</t>
  </si>
  <si>
    <t>transaction_currency</t>
  </si>
  <si>
    <t>commission_amount</t>
  </si>
  <si>
    <t>commission_currency</t>
  </si>
  <si>
    <t>exchange_rate</t>
  </si>
  <si>
    <t>EUR</t>
  </si>
  <si>
    <t>AED</t>
  </si>
  <si>
    <t>AFN</t>
  </si>
  <si>
    <t>ALL</t>
  </si>
  <si>
    <t>AMD</t>
  </si>
  <si>
    <t>ANG</t>
  </si>
  <si>
    <t>AOA</t>
  </si>
  <si>
    <t>ARS</t>
  </si>
  <si>
    <t>AUD</t>
  </si>
  <si>
    <t>AWG</t>
  </si>
  <si>
    <t>AZN</t>
  </si>
  <si>
    <t>BAM</t>
  </si>
  <si>
    <t>BBD</t>
  </si>
  <si>
    <t>BDT</t>
  </si>
  <si>
    <t>BGN</t>
  </si>
  <si>
    <t>BHD</t>
  </si>
  <si>
    <t>BIF</t>
  </si>
  <si>
    <t>BMD</t>
  </si>
  <si>
    <t>BND</t>
  </si>
  <si>
    <t>BOB</t>
  </si>
  <si>
    <t>BRL</t>
  </si>
  <si>
    <t>BSD</t>
  </si>
  <si>
    <t>BTC</t>
  </si>
  <si>
    <t>BTN</t>
  </si>
  <si>
    <t>BWP</t>
  </si>
  <si>
    <t>BYN</t>
  </si>
  <si>
    <t>BZD</t>
  </si>
  <si>
    <t>CAD</t>
  </si>
  <si>
    <t>CDF</t>
  </si>
  <si>
    <t>CHF</t>
  </si>
  <si>
    <t>CLF</t>
  </si>
  <si>
    <t>CLP</t>
  </si>
  <si>
    <t>CNH</t>
  </si>
  <si>
    <t>CNY</t>
  </si>
  <si>
    <t>COP</t>
  </si>
  <si>
    <t>CRC</t>
  </si>
  <si>
    <t>CUC</t>
  </si>
  <si>
    <t>CUP</t>
  </si>
  <si>
    <t>CVE</t>
  </si>
  <si>
    <t>CZK</t>
  </si>
  <si>
    <t>DJF</t>
  </si>
  <si>
    <t>DKK</t>
  </si>
  <si>
    <t>DOP</t>
  </si>
  <si>
    <t>DZD</t>
  </si>
  <si>
    <t>EGP</t>
  </si>
  <si>
    <t>ERN</t>
  </si>
  <si>
    <t>ETB</t>
  </si>
  <si>
    <t>FJD</t>
  </si>
  <si>
    <t>FKP</t>
  </si>
  <si>
    <t>GBP</t>
  </si>
  <si>
    <t>GEL</t>
  </si>
  <si>
    <t>GGP</t>
  </si>
  <si>
    <t>GHS</t>
  </si>
  <si>
    <t>GIP</t>
  </si>
  <si>
    <t>GMD</t>
  </si>
  <si>
    <t>GNF</t>
  </si>
  <si>
    <t>GTQ</t>
  </si>
  <si>
    <t>GYD</t>
  </si>
  <si>
    <t>HKD</t>
  </si>
  <si>
    <t>HNL</t>
  </si>
  <si>
    <t>HRK</t>
  </si>
  <si>
    <t>HTG</t>
  </si>
  <si>
    <t>HUF</t>
  </si>
  <si>
    <t>IDR</t>
  </si>
  <si>
    <t>ILS</t>
  </si>
  <si>
    <t>IMP</t>
  </si>
  <si>
    <t>INR</t>
  </si>
  <si>
    <t>IQD</t>
  </si>
  <si>
    <t>IRR</t>
  </si>
  <si>
    <t>ISK</t>
  </si>
  <si>
    <t>JEP</t>
  </si>
  <si>
    <t>JMD</t>
  </si>
  <si>
    <t>JOD</t>
  </si>
  <si>
    <t>JPY</t>
  </si>
  <si>
    <t>KES</t>
  </si>
  <si>
    <t>KGS</t>
  </si>
  <si>
    <t>KHR</t>
  </si>
  <si>
    <t>KMF</t>
  </si>
  <si>
    <t>KPW</t>
  </si>
  <si>
    <t>KRW</t>
  </si>
  <si>
    <t>KWD</t>
  </si>
  <si>
    <t>KYD</t>
  </si>
  <si>
    <t>KZT</t>
  </si>
  <si>
    <t>LAK</t>
  </si>
  <si>
    <t>LBP</t>
  </si>
  <si>
    <t>LKR</t>
  </si>
  <si>
    <t>LRD</t>
  </si>
  <si>
    <t>LSL</t>
  </si>
  <si>
    <t>LYD</t>
  </si>
  <si>
    <t>MAD</t>
  </si>
  <si>
    <t>MDL</t>
  </si>
  <si>
    <t>MGA</t>
  </si>
  <si>
    <t>MKD</t>
  </si>
  <si>
    <t>MMK</t>
  </si>
  <si>
    <t>MNT</t>
  </si>
  <si>
    <t>MOP</t>
  </si>
  <si>
    <t>MRU</t>
  </si>
  <si>
    <t>MUR</t>
  </si>
  <si>
    <t>MVR</t>
  </si>
  <si>
    <t>MWK</t>
  </si>
  <si>
    <t>MXN</t>
  </si>
  <si>
    <t>MYR</t>
  </si>
  <si>
    <t>MZN</t>
  </si>
  <si>
    <t>NAD</t>
  </si>
  <si>
    <t>NGN</t>
  </si>
  <si>
    <t>NIO</t>
  </si>
  <si>
    <t>NOK</t>
  </si>
  <si>
    <t>NPR</t>
  </si>
  <si>
    <t>NZD</t>
  </si>
  <si>
    <t>OMR</t>
  </si>
  <si>
    <t>PAB</t>
  </si>
  <si>
    <t>PEN</t>
  </si>
  <si>
    <t>PGK</t>
  </si>
  <si>
    <t>PHP</t>
  </si>
  <si>
    <t>PKR</t>
  </si>
  <si>
    <t>PLN</t>
  </si>
  <si>
    <t>PYG</t>
  </si>
  <si>
    <t>QAR</t>
  </si>
  <si>
    <t>RON</t>
  </si>
  <si>
    <t>RSD</t>
  </si>
  <si>
    <t>RUB</t>
  </si>
  <si>
    <t>RWF</t>
  </si>
  <si>
    <t>SAR</t>
  </si>
  <si>
    <t>SBD</t>
  </si>
  <si>
    <t>SCR</t>
  </si>
  <si>
    <t>SDG</t>
  </si>
  <si>
    <t>SEK</t>
  </si>
  <si>
    <t>SGD</t>
  </si>
  <si>
    <t>SHP</t>
  </si>
  <si>
    <t>SLL</t>
  </si>
  <si>
    <t>SOS</t>
  </si>
  <si>
    <t>SRD</t>
  </si>
  <si>
    <t>SSP</t>
  </si>
  <si>
    <t>STD</t>
  </si>
  <si>
    <t>STN</t>
  </si>
  <si>
    <t>SVC</t>
  </si>
  <si>
    <t>SYP</t>
  </si>
  <si>
    <t>SZL</t>
  </si>
  <si>
    <t>THB</t>
  </si>
  <si>
    <t>TJS</t>
  </si>
  <si>
    <t>TMT</t>
  </si>
  <si>
    <t>TND</t>
  </si>
  <si>
    <t>TOP</t>
  </si>
  <si>
    <t>TRY</t>
  </si>
  <si>
    <t>TTD</t>
  </si>
  <si>
    <t>TWD</t>
  </si>
  <si>
    <t>TZS</t>
  </si>
  <si>
    <t>UAH</t>
  </si>
  <si>
    <t>UGX</t>
  </si>
  <si>
    <t>USD</t>
  </si>
  <si>
    <t>UYU</t>
  </si>
  <si>
    <t>UZS</t>
  </si>
  <si>
    <t>VES</t>
  </si>
  <si>
    <t>VND</t>
  </si>
  <si>
    <t>VUV</t>
  </si>
  <si>
    <t>WST</t>
  </si>
  <si>
    <t>XAF</t>
  </si>
  <si>
    <t>XAG</t>
  </si>
  <si>
    <t>XAU</t>
  </si>
  <si>
    <t>XCD</t>
  </si>
  <si>
    <t>XDR</t>
  </si>
  <si>
    <t>XOF</t>
  </si>
  <si>
    <t>XPD</t>
  </si>
  <si>
    <t>XPF</t>
  </si>
  <si>
    <t>XPT</t>
  </si>
  <si>
    <t>YER</t>
  </si>
  <si>
    <t>ZAR</t>
  </si>
  <si>
    <t>ZMW</t>
  </si>
  <si>
    <t>ZWL</t>
  </si>
  <si>
    <t>Currency</t>
  </si>
  <si>
    <t>EUR fx rate</t>
  </si>
  <si>
    <t xml:space="preserve">INSERT INTO "transactions" ("client_id", "transaction_date", "transaction_amount", "transaction_currency", "transaction_amount_in_eur", "commission_amount", "commission_currency", "exchange_rate") VALUES </t>
  </si>
  <si>
    <t>transaction_amount_in_eur</t>
  </si>
  <si>
    <t>is_active</t>
  </si>
  <si>
    <t>clients_special_commissions_id</t>
  </si>
  <si>
    <t>Y</t>
  </si>
  <si>
    <t>M</t>
  </si>
  <si>
    <t>Y M</t>
  </si>
  <si>
    <t>Monthly per customer transaction total EUR</t>
  </si>
  <si>
    <t>Regular commission amount</t>
  </si>
  <si>
    <t>1000 EUR/month commision amount</t>
  </si>
  <si>
    <t>customer has special commission defined and active?</t>
  </si>
  <si>
    <t>special commission</t>
  </si>
  <si>
    <t>over 1000 already for the current month?</t>
  </si>
  <si>
    <t>apply 1000 commission</t>
  </si>
  <si>
    <t>transaction_id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</si>
</sst>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0.000000"/>
  </numFmts>
  <fonts count="3" x14ac:knownFonts="1">
    <font>
      <sz val="11"/>
      <color theme="1"/>
      <name val="Calibri"/>
      <family val="2"/>
      <scheme val="minor"/>
    </font>
    <font>
      <sz val="11"/>
      <color rgb="FFFF0000"/>
      <name val="Calibri"/>
      <family val="2"/>
      <scheme val="minor"/>
    </font>
    <font>
      <sz val="11"/>
      <color rgb="FF000000"/>
      <name val="Calibri"/>
      <family val="2"/>
      <scheme val="minor"/>
    </font>
  </fonts>
  <fills count="4">
    <fill>
      <patternFill patternType="none"/>
    </fill>
    <fill>
      <patternFill patternType="gray125"/>
    </fill>
    <fill>
      <patternFill patternType="solid">
        <fgColor rgb="FFFF0000"/>
        <bgColor indexed="64"/>
      </patternFill>
    </fill>
    <fill>
      <patternFill patternType="solid">
        <fgColor rgb="FF92D050"/>
        <bgColor indexed="64"/>
      </patternFill>
    </fill>
  </fills>
  <borders count="1">
    <border>
      <left/>
      <right/>
      <top/>
      <bottom/>
      <diagonal/>
    </border>
  </borders>
  <cellStyleXfs count="1">
    <xf numFmtId="0" fontId="0" fillId="0" borderId="0"/>
  </cellStyleXfs>
  <cellXfs count="14">
    <xf numFmtId="0" fontId="0" fillId="0" borderId="0" xfId="0"/>
    <xf numFmtId="0" fontId="0" fillId="0" borderId="0" xfId="0" applyAlignment="1">
      <alignment wrapText="1"/>
    </xf>
    <xf numFmtId="164" fontId="0" fillId="0" borderId="0" xfId="0" applyNumberFormat="1"/>
    <xf numFmtId="165" fontId="0" fillId="0" borderId="0" xfId="0" applyNumberFormat="1"/>
    <xf numFmtId="0" fontId="2" fillId="0" borderId="0" xfId="0" applyFont="1" applyAlignment="1">
      <alignment horizontal="left" vertical="center"/>
    </xf>
    <xf numFmtId="0" fontId="1" fillId="0" borderId="0" xfId="0" quotePrefix="1" applyFont="1"/>
    <xf numFmtId="0" fontId="0" fillId="2" borderId="0" xfId="0" applyFill="1"/>
    <xf numFmtId="0" fontId="0" fillId="3" borderId="0" xfId="0" applyFill="1"/>
    <xf numFmtId="165" fontId="0" fillId="3" borderId="0" xfId="0" applyNumberFormat="1" applyFill="1"/>
    <xf numFmtId="164" fontId="0" fillId="3" borderId="0" xfId="0" applyNumberFormat="1" applyFill="1"/>
    <xf numFmtId="0" fontId="0" fillId="3" borderId="0" xfId="0" applyFill="1" applyAlignment="1">
      <alignment wrapText="1"/>
    </xf>
    <xf numFmtId="0" fontId="0" fillId="0" borderId="0" xfId="0" applyFill="1"/>
    <xf numFmtId="165" fontId="0" fillId="0" borderId="0" xfId="0" applyNumberFormat="1" applyFill="1"/>
    <xf numFmtId="164" fontId="0" fillId="0" borderId="0" xfId="0" applyNumberForma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231CC8-C90B-4908-B638-E4AFC7B9B957}">
  <dimension ref="A1:G53"/>
  <sheetViews>
    <sheetView workbookViewId="0">
      <selection activeCell="C2" sqref="C2:D3"/>
    </sheetView>
  </sheetViews>
  <sheetFormatPr defaultRowHeight="15" x14ac:dyDescent="0.25"/>
  <cols>
    <col min="1" max="1" width="8.7109375" bestFit="1" customWidth="1"/>
    <col min="2" max="2" width="36.140625" bestFit="1" customWidth="1"/>
    <col min="4" max="4" width="196.42578125" style="1" customWidth="1"/>
  </cols>
  <sheetData>
    <row r="1" spans="1:7" x14ac:dyDescent="0.25">
      <c r="A1" t="s">
        <v>51</v>
      </c>
      <c r="B1" t="s">
        <v>52</v>
      </c>
      <c r="D1" s="1" t="s">
        <v>54</v>
      </c>
      <c r="G1" t="s">
        <v>53</v>
      </c>
    </row>
    <row r="2" spans="1:7" x14ac:dyDescent="0.25">
      <c r="A2">
        <v>1</v>
      </c>
      <c r="B2" t="s">
        <v>0</v>
      </c>
      <c r="C2" t="str">
        <f>_xlfn.CONCAT("('", B2, "'), ")</f>
        <v xml:space="preserve">('Acme Inc'), </v>
      </c>
      <c r="D2" s="1" t="str">
        <f>C2</f>
        <v xml:space="preserve">('Acme Inc'), </v>
      </c>
    </row>
    <row r="3" spans="1:7" x14ac:dyDescent="0.25">
      <c r="A3">
        <v>2</v>
      </c>
      <c r="B3" t="s">
        <v>1</v>
      </c>
      <c r="C3" t="str">
        <f t="shared" ref="C3" si="0">_xlfn.CONCAT("('", B3, "'), ")</f>
        <v xml:space="preserve">('Will-Ledner'), </v>
      </c>
      <c r="D3" s="1" t="str">
        <f>_xlfn.CONCAT(D2,C3)</f>
        <v xml:space="preserve">('Acme Inc'), ('Will-Ledner'), </v>
      </c>
    </row>
    <row r="4" spans="1:7" x14ac:dyDescent="0.25">
      <c r="A4">
        <v>3</v>
      </c>
      <c r="B4" t="s">
        <v>2</v>
      </c>
      <c r="C4" t="str">
        <f t="shared" ref="C4:C52" si="1">_xlfn.CONCAT("('", B4, "'), ")</f>
        <v xml:space="preserve">('Pouros, Lang and Cummerata'), </v>
      </c>
      <c r="D4" s="1" t="str">
        <f t="shared" ref="D4:D52" si="2">_xlfn.CONCAT(D3,C4)</f>
        <v xml:space="preserve">('Acme Inc'), ('Will-Ledner'), ('Pouros, Lang and Cummerata'), </v>
      </c>
    </row>
    <row r="5" spans="1:7" x14ac:dyDescent="0.25">
      <c r="A5">
        <v>4</v>
      </c>
      <c r="B5" t="s">
        <v>3</v>
      </c>
      <c r="C5" t="str">
        <f t="shared" si="1"/>
        <v xml:space="preserve">('Conroy, Lakin and West'), </v>
      </c>
      <c r="D5" s="1" t="str">
        <f t="shared" si="2"/>
        <v xml:space="preserve">('Acme Inc'), ('Will-Ledner'), ('Pouros, Lang and Cummerata'), ('Conroy, Lakin and West'), </v>
      </c>
    </row>
    <row r="6" spans="1:7" x14ac:dyDescent="0.25">
      <c r="A6">
        <v>5</v>
      </c>
      <c r="B6" t="s">
        <v>4</v>
      </c>
      <c r="C6" t="str">
        <f t="shared" si="1"/>
        <v xml:space="preserve">('Torp-McKenzie'), </v>
      </c>
      <c r="D6" s="1" t="str">
        <f t="shared" si="2"/>
        <v xml:space="preserve">('Acme Inc'), ('Will-Ledner'), ('Pouros, Lang and Cummerata'), ('Conroy, Lakin and West'), ('Torp-McKenzie'), </v>
      </c>
    </row>
    <row r="7" spans="1:7" x14ac:dyDescent="0.25">
      <c r="A7">
        <v>6</v>
      </c>
      <c r="B7" t="s">
        <v>5</v>
      </c>
      <c r="C7" t="str">
        <f t="shared" si="1"/>
        <v xml:space="preserve">('Kilback PLC'), </v>
      </c>
      <c r="D7" s="1" t="str">
        <f t="shared" si="2"/>
        <v xml:space="preserve">('Acme Inc'), ('Will-Ledner'), ('Pouros, Lang and Cummerata'), ('Conroy, Lakin and West'), ('Torp-McKenzie'), ('Kilback PLC'), </v>
      </c>
    </row>
    <row r="8" spans="1:7" x14ac:dyDescent="0.25">
      <c r="A8">
        <v>7</v>
      </c>
      <c r="B8" t="s">
        <v>6</v>
      </c>
      <c r="C8" t="str">
        <f t="shared" si="1"/>
        <v xml:space="preserve">('Breitenberg-Brown'), </v>
      </c>
      <c r="D8" s="1" t="str">
        <f t="shared" si="2"/>
        <v xml:space="preserve">('Acme Inc'), ('Will-Ledner'), ('Pouros, Lang and Cummerata'), ('Conroy, Lakin and West'), ('Torp-McKenzie'), ('Kilback PLC'), ('Breitenberg-Brown'), </v>
      </c>
    </row>
    <row r="9" spans="1:7" x14ac:dyDescent="0.25">
      <c r="A9">
        <v>8</v>
      </c>
      <c r="B9" t="s">
        <v>7</v>
      </c>
      <c r="C9" t="str">
        <f t="shared" si="1"/>
        <v xml:space="preserve">('D'Amore, Auer and Stamm'), </v>
      </c>
      <c r="D9" s="1" t="str">
        <f t="shared" si="2"/>
        <v xml:space="preserve">('Acme Inc'), ('Will-Ledner'), ('Pouros, Lang and Cummerata'), ('Conroy, Lakin and West'), ('Torp-McKenzie'), ('Kilback PLC'), ('Breitenberg-Brown'), ('D'Amore, Auer and Stamm'), </v>
      </c>
    </row>
    <row r="10" spans="1:7" x14ac:dyDescent="0.25">
      <c r="A10">
        <v>9</v>
      </c>
      <c r="B10" t="s">
        <v>8</v>
      </c>
      <c r="C10" t="str">
        <f t="shared" si="1"/>
        <v xml:space="preserve">('Rice, Beatty and Runolfsson'), </v>
      </c>
      <c r="D10" s="1" t="str">
        <f t="shared" si="2"/>
        <v xml:space="preserve">('Acme Inc'), ('Will-Ledner'), ('Pouros, Lang and Cummerata'), ('Conroy, Lakin and West'), ('Torp-McKenzie'), ('Kilback PLC'), ('Breitenberg-Brown'), ('D'Amore, Auer and Stamm'), ('Rice, Beatty and Runolfsson'), </v>
      </c>
    </row>
    <row r="11" spans="1:7" ht="30" x14ac:dyDescent="0.25">
      <c r="A11">
        <v>10</v>
      </c>
      <c r="B11" t="s">
        <v>9</v>
      </c>
      <c r="C11" t="str">
        <f t="shared" si="1"/>
        <v xml:space="preserve">('Zemlak-Rippin'), </v>
      </c>
      <c r="D11" s="1" t="str">
        <f t="shared" si="2"/>
        <v xml:space="preserve">('Acme Inc'), ('Will-Ledner'), ('Pouros, Lang and Cummerata'), ('Conroy, Lakin and West'), ('Torp-McKenzie'), ('Kilback PLC'), ('Breitenberg-Brown'), ('D'Amore, Auer and Stamm'), ('Rice, Beatty and Runolfsson'), ('Zemlak-Rippin'), </v>
      </c>
    </row>
    <row r="12" spans="1:7" ht="30" x14ac:dyDescent="0.25">
      <c r="A12">
        <v>11</v>
      </c>
      <c r="B12" t="s">
        <v>10</v>
      </c>
      <c r="C12" t="str">
        <f t="shared" si="1"/>
        <v xml:space="preserve">('Koss, Nader and Ullrich'), </v>
      </c>
      <c r="D12" s="1" t="str">
        <f t="shared" si="2"/>
        <v xml:space="preserve">('Acme Inc'), ('Will-Ledner'), ('Pouros, Lang and Cummerata'), ('Conroy, Lakin and West'), ('Torp-McKenzie'), ('Kilback PLC'), ('Breitenberg-Brown'), ('D'Amore, Auer and Stamm'), ('Rice, Beatty and Runolfsson'), ('Zemlak-Rippin'), ('Koss, Nader and Ullrich'), </v>
      </c>
    </row>
    <row r="13" spans="1:7" ht="30" x14ac:dyDescent="0.25">
      <c r="A13">
        <v>12</v>
      </c>
      <c r="B13" t="s">
        <v>11</v>
      </c>
      <c r="C13" t="str">
        <f t="shared" si="1"/>
        <v xml:space="preserve">('Erdman LLC'), </v>
      </c>
      <c r="D13" s="1" t="str">
        <f t="shared" si="2"/>
        <v xml:space="preserve">('Acme Inc'), ('Will-Ledner'), ('Pouros, Lang and Cummerata'), ('Conroy, Lakin and West'), ('Torp-McKenzie'), ('Kilback PLC'), ('Breitenberg-Brown'), ('D'Amore, Auer and Stamm'), ('Rice, Beatty and Runolfsson'), ('Zemlak-Rippin'), ('Koss, Nader and Ullrich'), ('Erdman LLC'), </v>
      </c>
    </row>
    <row r="14" spans="1:7" ht="30" x14ac:dyDescent="0.25">
      <c r="A14">
        <v>13</v>
      </c>
      <c r="B14" t="s">
        <v>12</v>
      </c>
      <c r="C14" t="str">
        <f t="shared" si="1"/>
        <v xml:space="preserve">('Lubowitz-Keeling'), </v>
      </c>
      <c r="D14" s="1" t="str">
        <f t="shared" si="2"/>
        <v xml:space="preserve">('Acme Inc'), ('Will-Ledner'), ('Pouros, Lang and Cummerata'), ('Conroy, Lakin and West'), ('Torp-McKenzie'), ('Kilback PLC'), ('Breitenberg-Brown'), ('D'Amore, Auer and Stamm'), ('Rice, Beatty and Runolfsson'), ('Zemlak-Rippin'), ('Koss, Nader and Ullrich'), ('Erdman LLC'), ('Lubowitz-Keeling'), </v>
      </c>
    </row>
    <row r="15" spans="1:7" ht="30" x14ac:dyDescent="0.25">
      <c r="A15">
        <v>14</v>
      </c>
      <c r="B15" t="s">
        <v>13</v>
      </c>
      <c r="C15" t="str">
        <f t="shared" si="1"/>
        <v xml:space="preserve">('McLaughlin-Johnson'), </v>
      </c>
      <c r="D15" s="1" t="str">
        <f t="shared" si="2"/>
        <v xml:space="preserve">('Acme Inc'), ('Will-Ledner'), ('Pouros, Lang and Cummerata'), ('Conroy, Lakin and West'), ('Torp-McKenzie'), ('Kilback PLC'), ('Breitenberg-Brown'), ('D'Amore, Auer and Stamm'), ('Rice, Beatty and Runolfsson'), ('Zemlak-Rippin'), ('Koss, Nader and Ullrich'), ('Erdman LLC'), ('Lubowitz-Keeling'), ('McLaughlin-Johnson'), </v>
      </c>
    </row>
    <row r="16" spans="1:7" ht="30" x14ac:dyDescent="0.25">
      <c r="A16">
        <v>15</v>
      </c>
      <c r="B16" t="s">
        <v>14</v>
      </c>
      <c r="C16" t="str">
        <f t="shared" si="1"/>
        <v xml:space="preserve">('Mraz, Erdman and Cummings'), </v>
      </c>
      <c r="D16" s="1" t="str">
        <f t="shared" si="2"/>
        <v xml:space="preserve">('Acme Inc'), ('Will-Ledner'), ('Pouros, Lang and Cummerata'), ('Conroy, Lakin and West'), ('Torp-McKenzie'), ('Kilback PLC'), ('Breitenberg-Brown'), ('D'Amore, Auer and Stamm'), ('Rice, Beatty and Runolfsson'), ('Zemlak-Rippin'), ('Koss, Nader and Ullrich'), ('Erdman LLC'), ('Lubowitz-Keeling'), ('McLaughlin-Johnson'), ('Mraz, Erdman and Cummings'), </v>
      </c>
    </row>
    <row r="17" spans="1:4" ht="30" x14ac:dyDescent="0.25">
      <c r="A17">
        <v>16</v>
      </c>
      <c r="B17" t="s">
        <v>15</v>
      </c>
      <c r="C17" t="str">
        <f t="shared" si="1"/>
        <v xml:space="preserve">('Dietrich, Harvey and Fay'), </v>
      </c>
      <c r="D17" s="1" t="str">
        <f t="shared" si="2"/>
        <v xml:space="preserve">('Acme Inc'), ('Will-Ledner'), ('Pouros, Lang and Cummerata'), ('Conroy, Lakin and West'), ('Torp-McKenzie'), ('Kilback PLC'), ('Breitenberg-Brown'), ('D'Amore, Auer and Stamm'), ('Rice, Beatty and Runolfsson'), ('Zemlak-Rippin'), ('Koss, Nader and Ullrich'), ('Erdman LLC'), ('Lubowitz-Keeling'), ('McLaughlin-Johnson'), ('Mraz, Erdman and Cummings'), ('Dietrich, Harvey and Fay'), </v>
      </c>
    </row>
    <row r="18" spans="1:4" ht="30" x14ac:dyDescent="0.25">
      <c r="A18">
        <v>17</v>
      </c>
      <c r="B18" t="s">
        <v>16</v>
      </c>
      <c r="C18" t="str">
        <f t="shared" si="1"/>
        <v xml:space="preserve">('Hintz, Hoeger and Gutmann'), </v>
      </c>
      <c r="D18" s="1" t="str">
        <f t="shared" si="2"/>
        <v xml:space="preserve">('Acme Inc'), ('Will-Ledner'), ('Pouros, Lang and Cummerata'), ('Conroy, Lakin and West'), ('Torp-McKenzie'), ('Kilback PLC'), ('Breitenberg-Brown'), ('D'Amore, Auer and Stamm'), ('Rice, Beatty and Runolfsson'), ('Zemlak-Rippin'), ('Koss, Nader and Ullrich'), ('Erdman LLC'), ('Lubowitz-Keeling'), ('McLaughlin-Johnson'), ('Mraz, Erdman and Cummings'), ('Dietrich, Harvey and Fay'), ('Hintz, Hoeger and Gutmann'), </v>
      </c>
    </row>
    <row r="19" spans="1:4" ht="45" x14ac:dyDescent="0.25">
      <c r="A19">
        <v>18</v>
      </c>
      <c r="B19" t="s">
        <v>17</v>
      </c>
      <c r="C19" t="str">
        <f t="shared" si="1"/>
        <v xml:space="preserve">('Wintheiser, Marquardt and Gusikowski'), </v>
      </c>
      <c r="D19" s="1" t="str">
        <f t="shared" si="2"/>
        <v xml:space="preserve">('Acme Inc'), ('Will-Ledner'), ('Pouros, Lang and Cummerata'), ('Conroy, Lakin and West'), ('Torp-McKenzie'), ('Kilback PLC'), ('Breitenberg-Brown'), ('D'Amore, Auer and Stamm'), ('Rice, Beatty and Runolfsson'), ('Zemlak-Rippin'), ('Koss, Nader and Ullrich'), ('Erdman LLC'), ('Lubowitz-Keeling'), ('McLaughlin-Johnson'), ('Mraz, Erdman and Cummings'), ('Dietrich, Harvey and Fay'), ('Hintz, Hoeger and Gutmann'), ('Wintheiser, Marquardt and Gusikowski'), </v>
      </c>
    </row>
    <row r="20" spans="1:4" ht="45" x14ac:dyDescent="0.25">
      <c r="A20">
        <v>19</v>
      </c>
      <c r="B20" t="s">
        <v>18</v>
      </c>
      <c r="C20" t="str">
        <f t="shared" si="1"/>
        <v xml:space="preserve">('Crist Inc'), </v>
      </c>
      <c r="D20" s="1" t="str">
        <f t="shared" si="2"/>
        <v xml:space="preserve">('Acme Inc'), ('Will-Ledner'), ('Pouros, Lang and Cummerata'), ('Conroy, Lakin and West'), ('Torp-McKenzie'), ('Kilback PLC'), ('Breitenberg-Brown'), ('D'Amore, Auer and Stamm'), ('Rice, Beatty and Runolfsson'), ('Zemlak-Rippin'), ('Koss, Nader and Ullrich'), ('Erdman LLC'), ('Lubowitz-Keeling'), ('McLaughlin-Johnson'), ('Mraz, Erdman and Cummings'), ('Dietrich, Harvey and Fay'), ('Hintz, Hoeger and Gutmann'), ('Wintheiser, Marquardt and Gusikowski'), ('Crist Inc'), </v>
      </c>
    </row>
    <row r="21" spans="1:4" ht="45" x14ac:dyDescent="0.25">
      <c r="A21">
        <v>20</v>
      </c>
      <c r="B21" t="s">
        <v>19</v>
      </c>
      <c r="C21" t="str">
        <f t="shared" si="1"/>
        <v xml:space="preserve">('O'Connell and Sons'), </v>
      </c>
      <c r="D21" s="1" t="str">
        <f t="shared" si="2"/>
        <v xml:space="preserve">('Acme Inc'), ('Will-Ledner'), ('Pouros, Lang and Cummerata'), ('Conroy, Lakin and West'), ('Torp-McKenzie'), ('Kilback PLC'), ('Breitenberg-Brown'), ('D'Amore, Auer and Stamm'), ('Rice, Beatty and Runolfsson'), ('Zemlak-Rippin'), ('Koss, Nader and Ullrich'), ('Erdman LLC'), ('Lubowitz-Keeling'), ('McLaughlin-Johnson'), ('Mraz, Erdman and Cummings'), ('Dietrich, Harvey and Fay'), ('Hintz, Hoeger and Gutmann'), ('Wintheiser, Marquardt and Gusikowski'), ('Crist Inc'), ('O'Connell and Sons'), </v>
      </c>
    </row>
    <row r="22" spans="1:4" ht="45" x14ac:dyDescent="0.25">
      <c r="A22">
        <v>21</v>
      </c>
      <c r="B22" t="s">
        <v>20</v>
      </c>
      <c r="C22" t="str">
        <f t="shared" si="1"/>
        <v xml:space="preserve">('Raynor-Hudson'), </v>
      </c>
      <c r="D22" s="1" t="str">
        <f t="shared" si="2"/>
        <v xml:space="preserve">('Acme Inc'), ('Will-Ledner'), ('Pouros, Lang and Cummerata'), ('Conroy, Lakin and West'), ('Torp-McKenzie'), ('Kilback PLC'), ('Breitenberg-Brown'), ('D'Amore, Auer and Stamm'), ('Rice, Beatty and Runolfsson'), ('Zemlak-Rippin'), ('Koss, Nader and Ullrich'), ('Erdman LLC'), ('Lubowitz-Keeling'), ('McLaughlin-Johnson'), ('Mraz, Erdman and Cummings'), ('Dietrich, Harvey and Fay'), ('Hintz, Hoeger and Gutmann'), ('Wintheiser, Marquardt and Gusikowski'), ('Crist Inc'), ('O'Connell and Sons'), ('Raynor-Hudson'), </v>
      </c>
    </row>
    <row r="23" spans="1:4" ht="45" x14ac:dyDescent="0.25">
      <c r="A23">
        <v>22</v>
      </c>
      <c r="B23" t="s">
        <v>21</v>
      </c>
      <c r="C23" t="str">
        <f t="shared" si="1"/>
        <v xml:space="preserve">('Jacobs-Kilback'), </v>
      </c>
      <c r="D23" s="1" t="str">
        <f t="shared" si="2"/>
        <v xml:space="preserve">('Acme Inc'), ('Will-Ledner'), ('Pouros, Lang and Cummerata'), ('Conroy, Lakin and West'), ('Torp-McKenzie'), ('Kilback PLC'), ('Breitenberg-Brown'), ('D'Amore, Auer and Stamm'), ('Rice, Beatty and Runolfsson'), ('Zemlak-Rippin'), ('Koss, Nader and Ullrich'), ('Erdman LLC'), ('Lubowitz-Keeling'), ('McLaughlin-Johnson'), ('Mraz, Erdman and Cummings'), ('Dietrich, Harvey and Fay'), ('Hintz, Hoeger and Gutmann'), ('Wintheiser, Marquardt and Gusikowski'), ('Crist Inc'), ('O'Connell and Sons'), ('Raynor-Hudson'), ('Jacobs-Kilback'), </v>
      </c>
    </row>
    <row r="24" spans="1:4" ht="45" x14ac:dyDescent="0.25">
      <c r="A24">
        <v>23</v>
      </c>
      <c r="B24" t="s">
        <v>22</v>
      </c>
      <c r="C24" t="str">
        <f t="shared" si="1"/>
        <v xml:space="preserve">('Ziemann, Weissnat and Kreiger'), </v>
      </c>
      <c r="D24" s="1" t="str">
        <f t="shared" si="2"/>
        <v xml:space="preserve">('Acme Inc'), ('Will-Ledner'), ('Pouros, Lang and Cummerata'), ('Conroy, Lakin and West'), ('Torp-McKenzie'), ('Kilback PLC'), ('Breitenberg-Brown'), ('D'Amore, Auer and Stamm'), ('Rice, Beatty and Runolfsson'), ('Zemlak-Rippin'), ('Koss, Nader and Ullrich'), ('Erdman LLC'), ('Lubowitz-Keeling'), ('McLaughlin-Johnson'), ('Mraz, Erdman and Cummings'), ('Dietrich, Harvey and Fay'), ('Hintz, Hoeger and Gutmann'), ('Wintheiser, Marquardt and Gusikowski'), ('Crist Inc'), ('O'Connell and Sons'), ('Raynor-Hudson'), ('Jacobs-Kilback'), ('Ziemann, Weissnat and Kreiger'), </v>
      </c>
    </row>
    <row r="25" spans="1:4" ht="45" x14ac:dyDescent="0.25">
      <c r="A25">
        <v>24</v>
      </c>
      <c r="B25" t="s">
        <v>23</v>
      </c>
      <c r="C25" t="str">
        <f t="shared" si="1"/>
        <v xml:space="preserve">('Jacobi-Steuber'), </v>
      </c>
      <c r="D25" s="1" t="str">
        <f t="shared" si="2"/>
        <v xml:space="preserve">('Acme Inc'), ('Will-Ledner'), ('Pouros, Lang and Cummerata'), ('Conroy, Lakin and West'), ('Torp-McKenzie'), ('Kilback PLC'), ('Breitenberg-Brown'), ('D'Amore, Auer and Stamm'), ('Rice, Beatty and Runolfsson'), ('Zemlak-Rippin'), ('Koss, Nader and Ullrich'), ('Erdman LLC'), ('Lubowitz-Keeling'), ('McLaughlin-Johnson'), ('Mraz, Erdman and Cummings'), ('Dietrich, Harvey and Fay'), ('Hintz, Hoeger and Gutmann'), ('Wintheiser, Marquardt and Gusikowski'), ('Crist Inc'), ('O'Connell and Sons'), ('Raynor-Hudson'), ('Jacobs-Kilback'), ('Ziemann, Weissnat and Kreiger'), ('Jacobi-Steuber'), </v>
      </c>
    </row>
    <row r="26" spans="1:4" ht="45" x14ac:dyDescent="0.25">
      <c r="A26">
        <v>25</v>
      </c>
      <c r="B26" t="s">
        <v>24</v>
      </c>
      <c r="C26" t="str">
        <f t="shared" si="1"/>
        <v xml:space="preserve">('Marvin and Sons'), </v>
      </c>
      <c r="D26" s="1" t="str">
        <f t="shared" si="2"/>
        <v xml:space="preserve">('Acme Inc'), ('Will-Ledner'), ('Pouros, Lang and Cummerata'), ('Conroy, Lakin and West'), ('Torp-McKenzie'), ('Kilback PLC'), ('Breitenberg-Brown'), ('D'Amore, Auer and Stamm'), ('Rice, Beatty and Runolfsson'), ('Zemlak-Rippin'), ('Koss, Nader and Ullrich'), ('Erdman LLC'), ('Lubowitz-Keeling'), ('McLaughlin-Johnson'), ('Mraz, Erdman and Cummings'), ('Dietrich, Harvey and Fay'), ('Hintz, Hoeger and Gutmann'), ('Wintheiser, Marquardt and Gusikowski'), ('Crist Inc'), ('O'Connell and Sons'), ('Raynor-Hudson'), ('Jacobs-Kilback'), ('Ziemann, Weissnat and Kreiger'), ('Jacobi-Steuber'), ('Marvin and Sons'), </v>
      </c>
    </row>
    <row r="27" spans="1:4" ht="45" x14ac:dyDescent="0.25">
      <c r="A27">
        <v>26</v>
      </c>
      <c r="B27" t="s">
        <v>25</v>
      </c>
      <c r="C27" t="str">
        <f t="shared" si="1"/>
        <v xml:space="preserve">('Bergstrom PLC'), </v>
      </c>
      <c r="D27" s="1" t="str">
        <f t="shared" si="2"/>
        <v xml:space="preserve">('Acme Inc'), ('Will-Ledner'), ('Pouros, Lang and Cummerata'), ('Conroy, Lakin and West'), ('Torp-McKenzie'), ('Kilback PLC'), ('Breitenberg-Brown'), ('D'Amore, Auer and Stamm'), ('Rice, Beatty and Runolfsson'), ('Zemlak-Rippin'), ('Koss, Nader and Ullrich'), ('Erdman LLC'), ('Lubowitz-Keeling'), ('McLaughlin-Johnson'), ('Mraz, Erdman and Cummings'), ('Dietrich, Harvey and Fay'), ('Hintz, Hoeger and Gutmann'), ('Wintheiser, Marquardt and Gusikowski'), ('Crist Inc'), ('O'Connell and Sons'), ('Raynor-Hudson'), ('Jacobs-Kilback'), ('Ziemann, Weissnat and Kreiger'), ('Jacobi-Steuber'), ('Marvin and Sons'), ('Bergstrom PLC'), </v>
      </c>
    </row>
    <row r="28" spans="1:4" ht="45" x14ac:dyDescent="0.25">
      <c r="A28">
        <v>27</v>
      </c>
      <c r="B28" t="s">
        <v>26</v>
      </c>
      <c r="C28" t="str">
        <f t="shared" si="1"/>
        <v xml:space="preserve">('Abbott Inc'), </v>
      </c>
      <c r="D28" s="1" t="str">
        <f t="shared" si="2"/>
        <v xml:space="preserve">('Acme Inc'), ('Will-Ledner'), ('Pouros, Lang and Cummerata'), ('Conroy, Lakin and West'), ('Torp-McKenzie'), ('Kilback PLC'), ('Breitenberg-Brown'), ('D'Amore, Auer and Stamm'), ('Rice, Beatty and Runolfsson'), ('Zemlak-Rippin'), ('Koss, Nader and Ullrich'), ('Erdman LLC'), ('Lubowitz-Keeling'), ('McLaughlin-Johnson'), ('Mraz, Erdman and Cummings'), ('Dietrich, Harvey and Fay'), ('Hintz, Hoeger and Gutmann'), ('Wintheiser, Marquardt and Gusikowski'), ('Crist Inc'), ('O'Connell and Sons'), ('Raynor-Hudson'), ('Jacobs-Kilback'), ('Ziemann, Weissnat and Kreiger'), ('Jacobi-Steuber'), ('Marvin and Sons'), ('Bergstrom PLC'), ('Abbott Inc'), </v>
      </c>
    </row>
    <row r="29" spans="1:4" ht="60" x14ac:dyDescent="0.25">
      <c r="A29">
        <v>28</v>
      </c>
      <c r="B29" t="s">
        <v>27</v>
      </c>
      <c r="C29" t="str">
        <f t="shared" si="1"/>
        <v xml:space="preserve">('Swaniawski and Sons'), </v>
      </c>
      <c r="D29" s="1" t="str">
        <f t="shared" si="2"/>
        <v xml:space="preserve">('Acme Inc'), ('Will-Ledner'), ('Pouros, Lang and Cummerata'), ('Conroy, Lakin and West'), ('Torp-McKenzie'), ('Kilback PLC'), ('Breitenberg-Brown'), ('D'Amore, Auer and Stamm'), ('Rice, Beatty and Runolfsson'), ('Zemlak-Rippin'), ('Koss, Nader and Ullrich'), ('Erdman LLC'), ('Lubowitz-Keeling'), ('McLaughlin-Johnson'), ('Mraz, Erdman and Cummings'), ('Dietrich, Harvey and Fay'), ('Hintz, Hoeger and Gutmann'), ('Wintheiser, Marquardt and Gusikowski'), ('Crist Inc'), ('O'Connell and Sons'), ('Raynor-Hudson'), ('Jacobs-Kilback'), ('Ziemann, Weissnat and Kreiger'), ('Jacobi-Steuber'), ('Marvin and Sons'), ('Bergstrom PLC'), ('Abbott Inc'), ('Swaniawski and Sons'), </v>
      </c>
    </row>
    <row r="30" spans="1:4" ht="60" x14ac:dyDescent="0.25">
      <c r="A30">
        <v>29</v>
      </c>
      <c r="B30" t="s">
        <v>28</v>
      </c>
      <c r="C30" t="str">
        <f t="shared" si="1"/>
        <v xml:space="preserve">('Bartell, Turner and McLaughlin'), </v>
      </c>
      <c r="D30" s="1" t="str">
        <f t="shared" si="2"/>
        <v xml:space="preserve">('Acme Inc'), ('Will-Ledner'), ('Pouros, Lang and Cummerata'), ('Conroy, Lakin and West'), ('Torp-McKenzie'), ('Kilback PLC'), ('Breitenberg-Brown'), ('D'Amore, Auer and Stamm'), ('Rice, Beatty and Runolfsson'), ('Zemlak-Rippin'), ('Koss, Nader and Ullrich'), ('Erdman LLC'), ('Lubowitz-Keeling'), ('McLaughlin-Johnson'), ('Mraz, Erdman and Cummings'), ('Dietrich, Harvey and Fay'), ('Hintz, Hoeger and Gutmann'), ('Wintheiser, Marquardt and Gusikowski'), ('Crist Inc'), ('O'Connell and Sons'), ('Raynor-Hudson'), ('Jacobs-Kilback'), ('Ziemann, Weissnat and Kreiger'), ('Jacobi-Steuber'), ('Marvin and Sons'), ('Bergstrom PLC'), ('Abbott Inc'), ('Swaniawski and Sons'), ('Bartell, Turner and McLaughlin'), </v>
      </c>
    </row>
    <row r="31" spans="1:4" ht="60" x14ac:dyDescent="0.25">
      <c r="A31">
        <v>30</v>
      </c>
      <c r="B31" t="s">
        <v>29</v>
      </c>
      <c r="C31" t="str">
        <f t="shared" si="1"/>
        <v xml:space="preserve">('Thiel PLC'), </v>
      </c>
      <c r="D31" s="1" t="str">
        <f t="shared" si="2"/>
        <v xml:space="preserve">('Acme Inc'), ('Will-Ledner'), ('Pouros, Lang and Cummerata'), ('Conroy, Lakin and West'), ('Torp-McKenzie'), ('Kilback PLC'), ('Breitenberg-Brown'), ('D'Amore, Auer and Stamm'), ('Rice, Beatty and Runolfsson'), ('Zemlak-Rippin'), ('Koss, Nader and Ullrich'), ('Erdman LLC'), ('Lubowitz-Keeling'), ('McLaughlin-Johnson'), ('Mraz, Erdman and Cummings'), ('Dietrich, Harvey and Fay'), ('Hintz, Hoeger and Gutmann'), ('Wintheiser, Marquardt and Gusikowski'), ('Crist Inc'), ('O'Connell and Sons'), ('Raynor-Hudson'), ('Jacobs-Kilback'), ('Ziemann, Weissnat and Kreiger'), ('Jacobi-Steuber'), ('Marvin and Sons'), ('Bergstrom PLC'), ('Abbott Inc'), ('Swaniawski and Sons'), ('Bartell, Turner and McLaughlin'), ('Thiel PLC'), </v>
      </c>
    </row>
    <row r="32" spans="1:4" ht="60" x14ac:dyDescent="0.25">
      <c r="A32">
        <v>31</v>
      </c>
      <c r="B32" t="s">
        <v>30</v>
      </c>
      <c r="C32" t="str">
        <f t="shared" si="1"/>
        <v xml:space="preserve">('Baumbach Ltd'), </v>
      </c>
      <c r="D32" s="1" t="str">
        <f t="shared" si="2"/>
        <v xml:space="preserve">('Acme Inc'), ('Will-Ledner'), ('Pouros, Lang and Cummerata'), ('Conroy, Lakin and West'), ('Torp-McKenzie'), ('Kilback PLC'), ('Breitenberg-Brown'), ('D'Amore, Auer and Stamm'), ('Rice, Beatty and Runolfsson'), ('Zemlak-Rippin'), ('Koss, Nader and Ullrich'), ('Erdman LLC'), ('Lubowitz-Keeling'), ('McLaughlin-Johnson'), ('Mraz, Erdman and Cummings'), ('Dietrich, Harvey and Fay'), ('Hintz, Hoeger and Gutmann'), ('Wintheiser, Marquardt and Gusikowski'), ('Crist Inc'), ('O'Connell and Sons'), ('Raynor-Hudson'), ('Jacobs-Kilback'), ('Ziemann, Weissnat and Kreiger'), ('Jacobi-Steuber'), ('Marvin and Sons'), ('Bergstrom PLC'), ('Abbott Inc'), ('Swaniawski and Sons'), ('Bartell, Turner and McLaughlin'), ('Thiel PLC'), ('Baumbach Ltd'), </v>
      </c>
    </row>
    <row r="33" spans="1:4" ht="60" x14ac:dyDescent="0.25">
      <c r="A33">
        <v>32</v>
      </c>
      <c r="B33" t="s">
        <v>31</v>
      </c>
      <c r="C33" t="str">
        <f t="shared" si="1"/>
        <v xml:space="preserve">('Boehm-Abernathy'), </v>
      </c>
      <c r="D33" s="1" t="str">
        <f t="shared" si="2"/>
        <v xml:space="preserve">('Acme Inc'), ('Will-Ledner'), ('Pouros, Lang and Cummerata'), ('Conroy, Lakin and West'), ('Torp-McKenzie'), ('Kilback PLC'), ('Breitenberg-Brown'), ('D'Amore, Auer and Stamm'), ('Rice, Beatty and Runolfsson'), ('Zemlak-Rippin'), ('Koss, Nader and Ullrich'), ('Erdman LLC'), ('Lubowitz-Keeling'), ('McLaughlin-Johnson'), ('Mraz, Erdman and Cummings'), ('Dietrich, Harvey and Fay'), ('Hintz, Hoeger and Gutmann'), ('Wintheiser, Marquardt and Gusikowski'), ('Crist Inc'), ('O'Connell and Sons'), ('Raynor-Hudson'), ('Jacobs-Kilback'), ('Ziemann, Weissnat and Kreiger'), ('Jacobi-Steuber'), ('Marvin and Sons'), ('Bergstrom PLC'), ('Abbott Inc'), ('Swaniawski and Sons'), ('Bartell, Turner and McLaughlin'), ('Thiel PLC'), ('Baumbach Ltd'), ('Boehm-Abernathy'), </v>
      </c>
    </row>
    <row r="34" spans="1:4" ht="60" x14ac:dyDescent="0.25">
      <c r="A34">
        <v>33</v>
      </c>
      <c r="B34" t="s">
        <v>32</v>
      </c>
      <c r="C34" t="str">
        <f t="shared" si="1"/>
        <v xml:space="preserve">('Jast-Marvin'), </v>
      </c>
      <c r="D34" s="1" t="str">
        <f t="shared" si="2"/>
        <v xml:space="preserve">('Acme Inc'), ('Will-Ledner'), ('Pouros, Lang and Cummerata'), ('Conroy, Lakin and West'), ('Torp-McKenzie'), ('Kilback PLC'), ('Breitenberg-Brown'), ('D'Amore, Auer and Stamm'), ('Rice, Beatty and Runolfsson'), ('Zemlak-Rippin'), ('Koss, Nader and Ullrich'), ('Erdman LLC'), ('Lubowitz-Keeling'), ('McLaughlin-Johnson'), ('Mraz, Erdman and Cummings'), ('Dietrich, Harvey and Fay'), ('Hintz, Hoeger and Gutmann'), ('Wintheiser, Marquardt and Gusikowski'), ('Crist Inc'), ('O'Connell and Sons'), ('Raynor-Hudson'), ('Jacobs-Kilback'), ('Ziemann, Weissnat and Kreiger'), ('Jacobi-Steuber'), ('Marvin and Sons'), ('Bergstrom PLC'), ('Abbott Inc'), ('Swaniawski and Sons'), ('Bartell, Turner and McLaughlin'), ('Thiel PLC'), ('Baumbach Ltd'), ('Boehm-Abernathy'), ('Jast-Marvin'), </v>
      </c>
    </row>
    <row r="35" spans="1:4" ht="60" x14ac:dyDescent="0.25">
      <c r="A35">
        <v>34</v>
      </c>
      <c r="B35" t="s">
        <v>33</v>
      </c>
      <c r="C35" t="str">
        <f t="shared" si="1"/>
        <v xml:space="preserve">('Fadel Ltd'), </v>
      </c>
      <c r="D35" s="1" t="str">
        <f t="shared" si="2"/>
        <v xml:space="preserve">('Acme Inc'), ('Will-Ledner'), ('Pouros, Lang and Cummerata'), ('Conroy, Lakin and West'), ('Torp-McKenzie'), ('Kilback PLC'), ('Breitenberg-Brown'), ('D'Amore, Auer and Stamm'), ('Rice, Beatty and Runolfsson'), ('Zemlak-Rippin'), ('Koss, Nader and Ullrich'), ('Erdman LLC'), ('Lubowitz-Keeling'), ('McLaughlin-Johnson'), ('Mraz, Erdman and Cummings'), ('Dietrich, Harvey and Fay'), ('Hintz, Hoeger and Gutmann'), ('Wintheiser, Marquardt and Gusikowski'), ('Crist Inc'), ('O'Connell and Sons'), ('Raynor-Hudson'), ('Jacobs-Kilback'), ('Ziemann, Weissnat and Kreiger'), ('Jacobi-Steuber'), ('Marvin and Sons'), ('Bergstrom PLC'), ('Abbott Inc'), ('Swaniawski and Sons'), ('Bartell, Turner and McLaughlin'), ('Thiel PLC'), ('Baumbach Ltd'), ('Boehm-Abernathy'), ('Jast-Marvin'), ('Fadel Ltd'), </v>
      </c>
    </row>
    <row r="36" spans="1:4" ht="60" x14ac:dyDescent="0.25">
      <c r="A36">
        <v>35</v>
      </c>
      <c r="B36" t="s">
        <v>34</v>
      </c>
      <c r="C36" t="str">
        <f t="shared" si="1"/>
        <v xml:space="preserve">('Bernier, Hegmann and Tromp'), </v>
      </c>
      <c r="D36" s="1" t="str">
        <f t="shared" si="2"/>
        <v xml:space="preserve">('Acme Inc'), ('Will-Ledner'), ('Pouros, Lang and Cummerata'), ('Conroy, Lakin and West'), ('Torp-McKenzie'), ('Kilback PLC'), ('Breitenberg-Brown'), ('D'Amore, Auer and Stamm'), ('Rice, Beatty and Runolfsson'), ('Zemlak-Rippin'), ('Koss, Nader and Ullrich'), ('Erdman LLC'), ('Lubowitz-Keeling'), ('McLaughlin-Johnson'), ('Mraz, Erdman and Cummings'), ('Dietrich, Harvey and Fay'), ('Hintz, Hoeger and Gutmann'), ('Wintheiser, Marquardt and Gusikowski'), ('Crist Inc'), ('O'Connell and Sons'), ('Raynor-Hudson'), ('Jacobs-Kilback'), ('Ziemann, Weissnat and Kreiger'), ('Jacobi-Steuber'), ('Marvin and Sons'), ('Bergstrom PLC'), ('Abbott Inc'), ('Swaniawski and Sons'), ('Bartell, Turner and McLaughlin'), ('Thiel PLC'), ('Baumbach Ltd'), ('Boehm-Abernathy'), ('Jast-Marvin'), ('Fadel Ltd'), ('Bernier, Hegmann and Tromp'), </v>
      </c>
    </row>
    <row r="37" spans="1:4" ht="60" x14ac:dyDescent="0.25">
      <c r="A37">
        <v>36</v>
      </c>
      <c r="B37" t="s">
        <v>35</v>
      </c>
      <c r="C37" t="str">
        <f t="shared" si="1"/>
        <v xml:space="preserve">('Sipes-Kohler'), </v>
      </c>
      <c r="D37" s="1" t="str">
        <f t="shared" si="2"/>
        <v xml:space="preserve">('Acme Inc'), ('Will-Ledner'), ('Pouros, Lang and Cummerata'), ('Conroy, Lakin and West'), ('Torp-McKenzie'), ('Kilback PLC'), ('Breitenberg-Brown'), ('D'Amore, Auer and Stamm'), ('Rice, Beatty and Runolfsson'), ('Zemlak-Rippin'), ('Koss, Nader and Ullrich'), ('Erdman LLC'), ('Lubowitz-Keeling'), ('McLaughlin-Johnson'), ('Mraz, Erdman and Cummings'), ('Dietrich, Harvey and Fay'), ('Hintz, Hoeger and Gutmann'), ('Wintheiser, Marquardt and Gusikowski'), ('Crist Inc'), ('O'Connell and Sons'), ('Raynor-Hudson'), ('Jacobs-Kilback'), ('Ziemann, Weissnat and Kreiger'), ('Jacobi-Steuber'), ('Marvin and Sons'), ('Bergstrom PLC'), ('Abbott Inc'), ('Swaniawski and Sons'), ('Bartell, Turner and McLaughlin'), ('Thiel PLC'), ('Baumbach Ltd'), ('Boehm-Abernathy'), ('Jast-Marvin'), ('Fadel Ltd'), ('Bernier, Hegmann and Tromp'), ('Sipes-Kohler'), </v>
      </c>
    </row>
    <row r="38" spans="1:4" ht="60" x14ac:dyDescent="0.25">
      <c r="A38">
        <v>37</v>
      </c>
      <c r="B38" t="s">
        <v>36</v>
      </c>
      <c r="C38" t="str">
        <f t="shared" si="1"/>
        <v xml:space="preserve">('Thompson LLC'), </v>
      </c>
      <c r="D38" s="1" t="str">
        <f t="shared" si="2"/>
        <v xml:space="preserve">('Acme Inc'), ('Will-Ledner'), ('Pouros, Lang and Cummerata'), ('Conroy, Lakin and West'), ('Torp-McKenzie'), ('Kilback PLC'), ('Breitenberg-Brown'), ('D'Amore, Auer and Stamm'), ('Rice, Beatty and Runolfsson'), ('Zemlak-Rippin'), ('Koss, Nader and Ullrich'), ('Erdman LLC'), ('Lubowitz-Keeling'), ('McLaughlin-Johnson'), ('Mraz, Erdman and Cummings'), ('Dietrich, Harvey and Fay'), ('Hintz, Hoeger and Gutmann'), ('Wintheiser, Marquardt and Gusikowski'), ('Crist Inc'), ('O'Connell and Sons'), ('Raynor-Hudson'), ('Jacobs-Kilback'), ('Ziemann, Weissnat and Kreiger'), ('Jacobi-Steuber'), ('Marvin and Sons'), ('Bergstrom PLC'), ('Abbott Inc'), ('Swaniawski and Sons'), ('Bartell, Turner and McLaughlin'), ('Thiel PLC'), ('Baumbach Ltd'), ('Boehm-Abernathy'), ('Jast-Marvin'), ('Fadel Ltd'), ('Bernier, Hegmann and Tromp'), ('Sipes-Kohler'), ('Thompson LLC'), </v>
      </c>
    </row>
    <row r="39" spans="1:4" ht="75" x14ac:dyDescent="0.25">
      <c r="A39">
        <v>38</v>
      </c>
      <c r="B39" t="s">
        <v>37</v>
      </c>
      <c r="C39" t="str">
        <f t="shared" si="1"/>
        <v xml:space="preserve">('Schulist Ltd'), </v>
      </c>
      <c r="D39" s="1" t="str">
        <f t="shared" si="2"/>
        <v xml:space="preserve">('Acme Inc'), ('Will-Ledner'), ('Pouros, Lang and Cummerata'), ('Conroy, Lakin and West'), ('Torp-McKenzie'), ('Kilback PLC'), ('Breitenberg-Brown'), ('D'Amore, Auer and Stamm'), ('Rice, Beatty and Runolfsson'), ('Zemlak-Rippin'), ('Koss, Nader and Ullrich'), ('Erdman LLC'), ('Lubowitz-Keeling'), ('McLaughlin-Johnson'), ('Mraz, Erdman and Cummings'), ('Dietrich, Harvey and Fay'), ('Hintz, Hoeger and Gutmann'), ('Wintheiser, Marquardt and Gusikowski'), ('Crist Inc'), ('O'Connell and Sons'), ('Raynor-Hudson'), ('Jacobs-Kilback'), ('Ziemann, Weissnat and Kreiger'), ('Jacobi-Steuber'), ('Marvin and Sons'), ('Bergstrom PLC'), ('Abbott Inc'), ('Swaniawski and Sons'), ('Bartell, Turner and McLaughlin'), ('Thiel PLC'), ('Baumbach Ltd'), ('Boehm-Abernathy'), ('Jast-Marvin'), ('Fadel Ltd'), ('Bernier, Hegmann and Tromp'), ('Sipes-Kohler'), ('Thompson LLC'), ('Schulist Ltd'), </v>
      </c>
    </row>
    <row r="40" spans="1:4" ht="75" x14ac:dyDescent="0.25">
      <c r="A40">
        <v>39</v>
      </c>
      <c r="B40" t="s">
        <v>38</v>
      </c>
      <c r="C40" t="str">
        <f t="shared" si="1"/>
        <v xml:space="preserve">('Schneider-Spencer'), </v>
      </c>
      <c r="D40" s="1" t="str">
        <f t="shared" si="2"/>
        <v xml:space="preserve">('Acme Inc'), ('Will-Ledner'), ('Pouros, Lang and Cummerata'), ('Conroy, Lakin and West'), ('Torp-McKenzie'), ('Kilback PLC'), ('Breitenberg-Brown'), ('D'Amore, Auer and Stamm'), ('Rice, Beatty and Runolfsson'), ('Zemlak-Rippin'), ('Koss, Nader and Ullrich'), ('Erdman LLC'), ('Lubowitz-Keeling'), ('McLaughlin-Johnson'), ('Mraz, Erdman and Cummings'), ('Dietrich, Harvey and Fay'), ('Hintz, Hoeger and Gutmann'), ('Wintheiser, Marquardt and Gusikowski'), ('Crist Inc'), ('O'Connell and Sons'), ('Raynor-Hudson'), ('Jacobs-Kilback'), ('Ziemann, Weissnat and Kreiger'), ('Jacobi-Steuber'), ('Marvin and Sons'), ('Bergstrom PLC'), ('Abbott Inc'), ('Swaniawski and Sons'), ('Bartell, Turner and McLaughlin'), ('Thiel PLC'), ('Baumbach Ltd'), ('Boehm-Abernathy'), ('Jast-Marvin'), ('Fadel Ltd'), ('Bernier, Hegmann and Tromp'), ('Sipes-Kohler'), ('Thompson LLC'), ('Schulist Ltd'), ('Schneider-Spencer'), </v>
      </c>
    </row>
    <row r="41" spans="1:4" ht="75" x14ac:dyDescent="0.25">
      <c r="A41">
        <v>40</v>
      </c>
      <c r="B41" t="s">
        <v>39</v>
      </c>
      <c r="C41" t="str">
        <f t="shared" si="1"/>
        <v xml:space="preserve">('Sporer, Hermann and Effertz'), </v>
      </c>
      <c r="D41" s="1" t="str">
        <f t="shared" si="2"/>
        <v xml:space="preserve">('Acme Inc'), ('Will-Ledner'), ('Pouros, Lang and Cummerata'), ('Conroy, Lakin and West'), ('Torp-McKenzie'), ('Kilback PLC'), ('Breitenberg-Brown'), ('D'Amore, Auer and Stamm'), ('Rice, Beatty and Runolfsson'), ('Zemlak-Rippin'), ('Koss, Nader and Ullrich'), ('Erdman LLC'), ('Lubowitz-Keeling'), ('McLaughlin-Johnson'), ('Mraz, Erdman and Cummings'), ('Dietrich, Harvey and Fay'), ('Hintz, Hoeger and Gutmann'), ('Wintheiser, Marquardt and Gusikowski'), ('Crist Inc'), ('O'Connell and Sons'), ('Raynor-Hudson'), ('Jacobs-Kilback'), ('Ziemann, Weissnat and Kreiger'), ('Jacobi-Steuber'), ('Marvin and Sons'), ('Bergstrom PLC'), ('Abbott Inc'), ('Swaniawski and Sons'), ('Bartell, Turner and McLaughlin'), ('Thiel PLC'), ('Baumbach Ltd'), ('Boehm-Abernathy'), ('Jast-Marvin'), ('Fadel Ltd'), ('Bernier, Hegmann and Tromp'), ('Sipes-Kohler'), ('Thompson LLC'), ('Schulist Ltd'), ('Schneider-Spencer'), ('Sporer, Hermann and Effertz'), </v>
      </c>
    </row>
    <row r="42" spans="1:4" ht="75" x14ac:dyDescent="0.25">
      <c r="A42">
        <v>41</v>
      </c>
      <c r="B42" t="s">
        <v>40</v>
      </c>
      <c r="C42" t="str">
        <f t="shared" si="1"/>
        <v xml:space="preserve">('Beier PLC'), </v>
      </c>
      <c r="D42" s="1" t="str">
        <f t="shared" si="2"/>
        <v xml:space="preserve">('Acme Inc'), ('Will-Ledner'), ('Pouros, Lang and Cummerata'), ('Conroy, Lakin and West'), ('Torp-McKenzie'), ('Kilback PLC'), ('Breitenberg-Brown'), ('D'Amore, Auer and Stamm'), ('Rice, Beatty and Runolfsson'), ('Zemlak-Rippin'), ('Koss, Nader and Ullrich'), ('Erdman LLC'), ('Lubowitz-Keeling'), ('McLaughlin-Johnson'), ('Mraz, Erdman and Cummings'), ('Dietrich, Harvey and Fay'), ('Hintz, Hoeger and Gutmann'), ('Wintheiser, Marquardt and Gusikowski'), ('Crist Inc'), ('O'Connell and Sons'), ('Raynor-Hudson'), ('Jacobs-Kilback'), ('Ziemann, Weissnat and Kreiger'), ('Jacobi-Steuber'), ('Marvin and Sons'), ('Bergstrom PLC'), ('Abbott Inc'), ('Swaniawski and Sons'), ('Bartell, Turner and McLaughlin'), ('Thiel PLC'), ('Baumbach Ltd'), ('Boehm-Abernathy'), ('Jast-Marvin'), ('Fadel Ltd'), ('Bernier, Hegmann and Tromp'), ('Sipes-Kohler'), ('Thompson LLC'), ('Schulist Ltd'), ('Schneider-Spencer'), ('Sporer, Hermann and Effertz'), ('Beier PLC'), </v>
      </c>
    </row>
    <row r="43" spans="1:4" ht="75" x14ac:dyDescent="0.25">
      <c r="A43">
        <v>42</v>
      </c>
      <c r="B43" t="s">
        <v>41</v>
      </c>
      <c r="C43" t="str">
        <f t="shared" si="1"/>
        <v xml:space="preserve">('Monahan Inc'), </v>
      </c>
      <c r="D43" s="1" t="str">
        <f t="shared" si="2"/>
        <v xml:space="preserve">('Acme Inc'), ('Will-Ledner'), ('Pouros, Lang and Cummerata'), ('Conroy, Lakin and West'), ('Torp-McKenzie'), ('Kilback PLC'), ('Breitenberg-Brown'), ('D'Amore, Auer and Stamm'), ('Rice, Beatty and Runolfsson'), ('Zemlak-Rippin'), ('Koss, Nader and Ullrich'), ('Erdman LLC'), ('Lubowitz-Keeling'), ('McLaughlin-Johnson'), ('Mraz, Erdman and Cummings'), ('Dietrich, Harvey and Fay'), ('Hintz, Hoeger and Gutmann'), ('Wintheiser, Marquardt and Gusikowski'), ('Crist Inc'), ('O'Connell and Sons'), ('Raynor-Hudson'), ('Jacobs-Kilback'), ('Ziemann, Weissnat and Kreiger'), ('Jacobi-Steuber'), ('Marvin and Sons'), ('Bergstrom PLC'), ('Abbott Inc'), ('Swaniawski and Sons'), ('Bartell, Turner and McLaughlin'), ('Thiel PLC'), ('Baumbach Ltd'), ('Boehm-Abernathy'), ('Jast-Marvin'), ('Fadel Ltd'), ('Bernier, Hegmann and Tromp'), ('Sipes-Kohler'), ('Thompson LLC'), ('Schulist Ltd'), ('Schneider-Spencer'), ('Sporer, Hermann and Effertz'), ('Beier PLC'), ('Monahan Inc'), </v>
      </c>
    </row>
    <row r="44" spans="1:4" ht="75" x14ac:dyDescent="0.25">
      <c r="A44">
        <v>43</v>
      </c>
      <c r="B44" t="s">
        <v>42</v>
      </c>
      <c r="C44" t="str">
        <f t="shared" si="1"/>
        <v xml:space="preserve">('Towne Inc'), </v>
      </c>
      <c r="D44" s="1" t="str">
        <f t="shared" si="2"/>
        <v xml:space="preserve">('Acme Inc'), ('Will-Ledner'), ('Pouros, Lang and Cummerata'), ('Conroy, Lakin and West'), ('Torp-McKenzie'), ('Kilback PLC'), ('Breitenberg-Brown'), ('D'Amore, Auer and Stamm'), ('Rice, Beatty and Runolfsson'), ('Zemlak-Rippin'), ('Koss, Nader and Ullrich'), ('Erdman LLC'), ('Lubowitz-Keeling'), ('McLaughlin-Johnson'), ('Mraz, Erdman and Cummings'), ('Dietrich, Harvey and Fay'), ('Hintz, Hoeger and Gutmann'), ('Wintheiser, Marquardt and Gusikowski'), ('Crist Inc'), ('O'Connell and Sons'), ('Raynor-Hudson'), ('Jacobs-Kilback'), ('Ziemann, Weissnat and Kreiger'), ('Jacobi-Steuber'), ('Marvin and Sons'), ('Bergstrom PLC'), ('Abbott Inc'), ('Swaniawski and Sons'), ('Bartell, Turner and McLaughlin'), ('Thiel PLC'), ('Baumbach Ltd'), ('Boehm-Abernathy'), ('Jast-Marvin'), ('Fadel Ltd'), ('Bernier, Hegmann and Tromp'), ('Sipes-Kohler'), ('Thompson LLC'), ('Schulist Ltd'), ('Schneider-Spencer'), ('Sporer, Hermann and Effertz'), ('Beier PLC'), ('Monahan Inc'), ('Towne Inc'), </v>
      </c>
    </row>
    <row r="45" spans="1:4" ht="75" x14ac:dyDescent="0.25">
      <c r="A45">
        <v>44</v>
      </c>
      <c r="B45" t="s">
        <v>43</v>
      </c>
      <c r="C45" t="str">
        <f t="shared" si="1"/>
        <v xml:space="preserve">('Crist Ltd'), </v>
      </c>
      <c r="D45" s="1" t="str">
        <f t="shared" si="2"/>
        <v xml:space="preserve">('Acme Inc'), ('Will-Ledner'), ('Pouros, Lang and Cummerata'), ('Conroy, Lakin and West'), ('Torp-McKenzie'), ('Kilback PLC'), ('Breitenberg-Brown'), ('D'Amore, Auer and Stamm'), ('Rice, Beatty and Runolfsson'), ('Zemlak-Rippin'), ('Koss, Nader and Ullrich'), ('Erdman LLC'), ('Lubowitz-Keeling'), ('McLaughlin-Johnson'), ('Mraz, Erdman and Cummings'), ('Dietrich, Harvey and Fay'), ('Hintz, Hoeger and Gutmann'), ('Wintheiser, Marquardt and Gusikowski'), ('Crist Inc'), ('O'Connell and Sons'), ('Raynor-Hudson'), ('Jacobs-Kilback'), ('Ziemann, Weissnat and Kreiger'), ('Jacobi-Steuber'), ('Marvin and Sons'), ('Bergstrom PLC'), ('Abbott Inc'), ('Swaniawski and Sons'), ('Bartell, Turner and McLaughlin'), ('Thiel PLC'), ('Baumbach Ltd'), ('Boehm-Abernathy'), ('Jast-Marvin'), ('Fadel Ltd'), ('Bernier, Hegmann and Tromp'), ('Sipes-Kohler'), ('Thompson LLC'), ('Schulist Ltd'), ('Schneider-Spencer'), ('Sporer, Hermann and Effertz'), ('Beier PLC'), ('Monahan Inc'), ('Towne Inc'), ('Crist Ltd'), </v>
      </c>
    </row>
    <row r="46" spans="1:4" ht="75" x14ac:dyDescent="0.25">
      <c r="A46">
        <v>45</v>
      </c>
      <c r="B46" t="s">
        <v>44</v>
      </c>
      <c r="C46" t="str">
        <f t="shared" si="1"/>
        <v xml:space="preserve">('Brakus, Von and Williamson'), </v>
      </c>
      <c r="D46" s="1" t="str">
        <f t="shared" si="2"/>
        <v xml:space="preserve">('Acme Inc'), ('Will-Ledner'), ('Pouros, Lang and Cummerata'), ('Conroy, Lakin and West'), ('Torp-McKenzie'), ('Kilback PLC'), ('Breitenberg-Brown'), ('D'Amore, Auer and Stamm'), ('Rice, Beatty and Runolfsson'), ('Zemlak-Rippin'), ('Koss, Nader and Ullrich'), ('Erdman LLC'), ('Lubowitz-Keeling'), ('McLaughlin-Johnson'), ('Mraz, Erdman and Cummings'), ('Dietrich, Harvey and Fay'), ('Hintz, Hoeger and Gutmann'), ('Wintheiser, Marquardt and Gusikowski'), ('Crist Inc'), ('O'Connell and Sons'), ('Raynor-Hudson'), ('Jacobs-Kilback'), ('Ziemann, Weissnat and Kreiger'), ('Jacobi-Steuber'), ('Marvin and Sons'), ('Bergstrom PLC'), ('Abbott Inc'), ('Swaniawski and Sons'), ('Bartell, Turner and McLaughlin'), ('Thiel PLC'), ('Baumbach Ltd'), ('Boehm-Abernathy'), ('Jast-Marvin'), ('Fadel Ltd'), ('Bernier, Hegmann and Tromp'), ('Sipes-Kohler'), ('Thompson LLC'), ('Schulist Ltd'), ('Schneider-Spencer'), ('Sporer, Hermann and Effertz'), ('Beier PLC'), ('Monahan Inc'), ('Towne Inc'), ('Crist Ltd'), ('Brakus, Von and Williamson'), </v>
      </c>
    </row>
    <row r="47" spans="1:4" ht="75" x14ac:dyDescent="0.25">
      <c r="A47">
        <v>46</v>
      </c>
      <c r="B47" t="s">
        <v>45</v>
      </c>
      <c r="C47" t="str">
        <f t="shared" si="1"/>
        <v xml:space="preserve">('Goldner, White and Murphy'), </v>
      </c>
      <c r="D47" s="1" t="str">
        <f t="shared" si="2"/>
        <v xml:space="preserve">('Acme Inc'), ('Will-Ledner'), ('Pouros, Lang and Cummerata'), ('Conroy, Lakin and West'), ('Torp-McKenzie'), ('Kilback PLC'), ('Breitenberg-Brown'), ('D'Amore, Auer and Stamm'), ('Rice, Beatty and Runolfsson'), ('Zemlak-Rippin'), ('Koss, Nader and Ullrich'), ('Erdman LLC'), ('Lubowitz-Keeling'), ('McLaughlin-Johnson'), ('Mraz, Erdman and Cummings'), ('Dietrich, Harvey and Fay'), ('Hintz, Hoeger and Gutmann'), ('Wintheiser, Marquardt and Gusikowski'), ('Crist Inc'), ('O'Connell and Sons'), ('Raynor-Hudson'), ('Jacobs-Kilback'), ('Ziemann, Weissnat and Kreiger'), ('Jacobi-Steuber'), ('Marvin and Sons'), ('Bergstrom PLC'), ('Abbott Inc'), ('Swaniawski and Sons'), ('Bartell, Turner and McLaughlin'), ('Thiel PLC'), ('Baumbach Ltd'), ('Boehm-Abernathy'), ('Jast-Marvin'), ('Fadel Ltd'), ('Bernier, Hegmann and Tromp'), ('Sipes-Kohler'), ('Thompson LLC'), ('Schulist Ltd'), ('Schneider-Spencer'), ('Sporer, Hermann and Effertz'), ('Beier PLC'), ('Monahan Inc'), ('Towne Inc'), ('Crist Ltd'), ('Brakus, Von and Williamson'), ('Goldner, White and Murphy'), </v>
      </c>
    </row>
    <row r="48" spans="1:4" ht="90" x14ac:dyDescent="0.25">
      <c r="A48">
        <v>47</v>
      </c>
      <c r="B48" t="s">
        <v>46</v>
      </c>
      <c r="C48" t="str">
        <f t="shared" si="1"/>
        <v xml:space="preserve">('Abbott, Boyer and Corwin'), </v>
      </c>
      <c r="D48" s="1" t="str">
        <f t="shared" si="2"/>
        <v xml:space="preserve">('Acme Inc'), ('Will-Ledner'), ('Pouros, Lang and Cummerata'), ('Conroy, Lakin and West'), ('Torp-McKenzie'), ('Kilback PLC'), ('Breitenberg-Brown'), ('D'Amore, Auer and Stamm'), ('Rice, Beatty and Runolfsson'), ('Zemlak-Rippin'), ('Koss, Nader and Ullrich'), ('Erdman LLC'), ('Lubowitz-Keeling'), ('McLaughlin-Johnson'), ('Mraz, Erdman and Cummings'), ('Dietrich, Harvey and Fay'), ('Hintz, Hoeger and Gutmann'), ('Wintheiser, Marquardt and Gusikowski'), ('Crist Inc'), ('O'Connell and Sons'), ('Raynor-Hudson'), ('Jacobs-Kilback'), ('Ziemann, Weissnat and Kreiger'), ('Jacobi-Steuber'), ('Marvin and Sons'), ('Bergstrom PLC'), ('Abbott Inc'), ('Swaniawski and Sons'), ('Bartell, Turner and McLaughlin'), ('Thiel PLC'), ('Baumbach Ltd'), ('Boehm-Abernathy'), ('Jast-Marvin'), ('Fadel Ltd'), ('Bernier, Hegmann and Tromp'), ('Sipes-Kohler'), ('Thompson LLC'), ('Schulist Ltd'), ('Schneider-Spencer'), ('Sporer, Hermann and Effertz'), ('Beier PLC'), ('Monahan Inc'), ('Towne Inc'), ('Crist Ltd'), ('Brakus, Von and Williamson'), ('Goldner, White and Murphy'), ('Abbott, Boyer and Corwin'), </v>
      </c>
    </row>
    <row r="49" spans="1:4" ht="90" x14ac:dyDescent="0.25">
      <c r="A49">
        <v>48</v>
      </c>
      <c r="B49" t="s">
        <v>47</v>
      </c>
      <c r="C49" t="str">
        <f t="shared" si="1"/>
        <v xml:space="preserve">('White and Sons'), </v>
      </c>
      <c r="D49" s="1" t="str">
        <f t="shared" si="2"/>
        <v xml:space="preserve">('Acme Inc'), ('Will-Ledner'), ('Pouros, Lang and Cummerata'), ('Conroy, Lakin and West'), ('Torp-McKenzie'), ('Kilback PLC'), ('Breitenberg-Brown'), ('D'Amore, Auer and Stamm'), ('Rice, Beatty and Runolfsson'), ('Zemlak-Rippin'), ('Koss, Nader and Ullrich'), ('Erdman LLC'), ('Lubowitz-Keeling'), ('McLaughlin-Johnson'), ('Mraz, Erdman and Cummings'), ('Dietrich, Harvey and Fay'), ('Hintz, Hoeger and Gutmann'), ('Wintheiser, Marquardt and Gusikowski'), ('Crist Inc'), ('O'Connell and Sons'), ('Raynor-Hudson'), ('Jacobs-Kilback'), ('Ziemann, Weissnat and Kreiger'), ('Jacobi-Steuber'), ('Marvin and Sons'), ('Bergstrom PLC'), ('Abbott Inc'), ('Swaniawski and Sons'), ('Bartell, Turner and McLaughlin'), ('Thiel PLC'), ('Baumbach Ltd'), ('Boehm-Abernathy'), ('Jast-Marvin'), ('Fadel Ltd'), ('Bernier, Hegmann and Tromp'), ('Sipes-Kohler'), ('Thompson LLC'), ('Schulist Ltd'), ('Schneider-Spencer'), ('Sporer, Hermann and Effertz'), ('Beier PLC'), ('Monahan Inc'), ('Towne Inc'), ('Crist Ltd'), ('Brakus, Von and Williamson'), ('Goldner, White and Murphy'), ('Abbott, Boyer and Corwin'), ('White and Sons'), </v>
      </c>
    </row>
    <row r="50" spans="1:4" ht="90" x14ac:dyDescent="0.25">
      <c r="A50">
        <v>49</v>
      </c>
      <c r="B50" t="s">
        <v>48</v>
      </c>
      <c r="C50" t="str">
        <f t="shared" si="1"/>
        <v xml:space="preserve">('Zboncak, Effertz and Jast'), </v>
      </c>
      <c r="D50" s="1" t="str">
        <f t="shared" si="2"/>
        <v xml:space="preserve">('Acme Inc'), ('Will-Ledner'), ('Pouros, Lang and Cummerata'), ('Conroy, Lakin and West'), ('Torp-McKenzie'), ('Kilback PLC'), ('Breitenberg-Brown'), ('D'Amore, Auer and Stamm'), ('Rice, Beatty and Runolfsson'), ('Zemlak-Rippin'), ('Koss, Nader and Ullrich'), ('Erdman LLC'), ('Lubowitz-Keeling'), ('McLaughlin-Johnson'), ('Mraz, Erdman and Cummings'), ('Dietrich, Harvey and Fay'), ('Hintz, Hoeger and Gutmann'), ('Wintheiser, Marquardt and Gusikowski'), ('Crist Inc'), ('O'Connell and Sons'), ('Raynor-Hudson'), ('Jacobs-Kilback'), ('Ziemann, Weissnat and Kreiger'), ('Jacobi-Steuber'), ('Marvin and Sons'), ('Bergstrom PLC'), ('Abbott Inc'), ('Swaniawski and Sons'), ('Bartell, Turner and McLaughlin'), ('Thiel PLC'), ('Baumbach Ltd'), ('Boehm-Abernathy'), ('Jast-Marvin'), ('Fadel Ltd'), ('Bernier, Hegmann and Tromp'), ('Sipes-Kohler'), ('Thompson LLC'), ('Schulist Ltd'), ('Schneider-Spencer'), ('Sporer, Hermann and Effertz'), ('Beier PLC'), ('Monahan Inc'), ('Towne Inc'), ('Crist Ltd'), ('Brakus, Von and Williamson'), ('Goldner, White and Murphy'), ('Abbott, Boyer and Corwin'), ('White and Sons'), ('Zboncak, Effertz and Jast'), </v>
      </c>
    </row>
    <row r="51" spans="1:4" ht="90" x14ac:dyDescent="0.25">
      <c r="A51">
        <v>50</v>
      </c>
      <c r="B51" t="s">
        <v>49</v>
      </c>
      <c r="C51" t="str">
        <f t="shared" si="1"/>
        <v xml:space="preserve">('Wintheiser-Leuschke'), </v>
      </c>
      <c r="D51" s="1" t="str">
        <f t="shared" si="2"/>
        <v xml:space="preserve">('Acme Inc'), ('Will-Ledner'), ('Pouros, Lang and Cummerata'), ('Conroy, Lakin and West'), ('Torp-McKenzie'), ('Kilback PLC'), ('Breitenberg-Brown'), ('D'Amore, Auer and Stamm'), ('Rice, Beatty and Runolfsson'), ('Zemlak-Rippin'), ('Koss, Nader and Ullrich'), ('Erdman LLC'), ('Lubowitz-Keeling'), ('McLaughlin-Johnson'), ('Mraz, Erdman and Cummings'), ('Dietrich, Harvey and Fay'), ('Hintz, Hoeger and Gutmann'), ('Wintheiser, Marquardt and Gusikowski'), ('Crist Inc'), ('O'Connell and Sons'), ('Raynor-Hudson'), ('Jacobs-Kilback'), ('Ziemann, Weissnat and Kreiger'), ('Jacobi-Steuber'), ('Marvin and Sons'), ('Bergstrom PLC'), ('Abbott Inc'), ('Swaniawski and Sons'), ('Bartell, Turner and McLaughlin'), ('Thiel PLC'), ('Baumbach Ltd'), ('Boehm-Abernathy'), ('Jast-Marvin'), ('Fadel Ltd'), ('Bernier, Hegmann and Tromp'), ('Sipes-Kohler'), ('Thompson LLC'), ('Schulist Ltd'), ('Schneider-Spencer'), ('Sporer, Hermann and Effertz'), ('Beier PLC'), ('Monahan Inc'), ('Towne Inc'), ('Crist Ltd'), ('Brakus, Von and Williamson'), ('Goldner, White and Murphy'), ('Abbott, Boyer and Corwin'), ('White and Sons'), ('Zboncak, Effertz and Jast'), ('Wintheiser-Leuschke'), </v>
      </c>
    </row>
    <row r="52" spans="1:4" ht="90" x14ac:dyDescent="0.25">
      <c r="A52">
        <v>51</v>
      </c>
      <c r="B52" t="s">
        <v>50</v>
      </c>
      <c r="C52" t="str">
        <f t="shared" si="1"/>
        <v xml:space="preserve">('Balistreri, Parker and Bernier'), </v>
      </c>
      <c r="D52" s="1" t="str">
        <f t="shared" si="2"/>
        <v xml:space="preserve">('Acme Inc'), ('Will-Ledner'), ('Pouros, Lang and Cummerata'), ('Conroy, Lakin and West'), ('Torp-McKenzie'), ('Kilback PLC'), ('Breitenberg-Brown'), ('D'Amore, Auer and Stamm'), ('Rice, Beatty and Runolfsson'), ('Zemlak-Rippin'), ('Koss, Nader and Ullrich'), ('Erdman LLC'), ('Lubowitz-Keeling'), ('McLaughlin-Johnson'), ('Mraz, Erdman and Cummings'), ('Dietrich, Harvey and Fay'), ('Hintz, Hoeger and Gutmann'), ('Wintheiser, Marquardt and Gusikowski'), ('Crist Inc'), ('O'Connell and Sons'), ('Raynor-Hudson'), ('Jacobs-Kilback'), ('Ziemann, Weissnat and Kreiger'), ('Jacobi-Steuber'), ('Marvin and Sons'), ('Bergstrom PLC'), ('Abbott Inc'), ('Swaniawski and Sons'), ('Bartell, Turner and McLaughlin'), ('Thiel PLC'), ('Baumbach Ltd'), ('Boehm-Abernathy'), ('Jast-Marvin'), ('Fadel Ltd'), ('Bernier, Hegmann and Tromp'), ('Sipes-Kohler'), ('Thompson LLC'), ('Schulist Ltd'), ('Schneider-Spencer'), ('Sporer, Hermann and Effertz'), ('Beier PLC'), ('Monahan Inc'), ('Towne Inc'), ('Crist Ltd'), ('Brakus, Von and Williamson'), ('Goldner, White and Murphy'), ('Abbott, Boyer and Corwin'), ('White and Sons'), ('Zboncak, Effertz and Jast'), ('Wintheiser-Leuschke'), ('Balistreri, Parker and Bernier'), </v>
      </c>
    </row>
    <row r="53" spans="1:4" ht="90" x14ac:dyDescent="0.25">
      <c r="D53" s="1" t="str">
        <f>_xlfn.CONCAT(D1,D52)</f>
        <v xml:space="preserve">INSERT INTO "clients" ("client_name") VALUES ('Acme Inc'), ('Will-Ledner'), ('Pouros, Lang and Cummerata'), ('Conroy, Lakin and West'), ('Torp-McKenzie'), ('Kilback PLC'), ('Breitenberg-Brown'), ('D'Amore, Auer and Stamm'), ('Rice, Beatty and Runolfsson'), ('Zemlak-Rippin'), ('Koss, Nader and Ullrich'), ('Erdman LLC'), ('Lubowitz-Keeling'), ('McLaughlin-Johnson'), ('Mraz, Erdman and Cummings'), ('Dietrich, Harvey and Fay'), ('Hintz, Hoeger and Gutmann'), ('Wintheiser, Marquardt and Gusikowski'), ('Crist Inc'), ('O'Connell and Sons'), ('Raynor-Hudson'), ('Jacobs-Kilback'), ('Ziemann, Weissnat and Kreiger'), ('Jacobi-Steuber'), ('Marvin and Sons'), ('Bergstrom PLC'), ('Abbott Inc'), ('Swaniawski and Sons'), ('Bartell, Turner and McLaughlin'), ('Thiel PLC'), ('Baumbach Ltd'), ('Boehm-Abernathy'), ('Jast-Marvin'), ('Fadel Ltd'), ('Bernier, Hegmann and Tromp'), ('Sipes-Kohler'), ('Thompson LLC'), ('Schulist Ltd'), ('Schneider-Spencer'), ('Sporer, Hermann and Effertz'), ('Beier PLC'), ('Monahan Inc'), ('Towne Inc'), ('Crist Ltd'), ('Brakus, Von and Williamson'), ('Goldner, White and Murphy'), ('Abbott, Boyer and Corwin'), ('White and Sons'), ('Zboncak, Effertz and Jast'), ('Wintheiser-Leuschke'), ('Balistreri, Parker and Bernier'), </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8D2345-F685-4D61-B906-A7DAC4D59A7E}">
  <dimension ref="A1:W502"/>
  <sheetViews>
    <sheetView zoomScaleNormal="100" workbookViewId="0">
      <pane ySplit="2" topLeftCell="A484" activePane="bottomLeft" state="frozen"/>
      <selection pane="bottomLeft" activeCell="E2" sqref="E2:L2"/>
    </sheetView>
  </sheetViews>
  <sheetFormatPr defaultRowHeight="15" x14ac:dyDescent="0.25"/>
  <cols>
    <col min="5" max="5" width="11" bestFit="1" customWidth="1"/>
    <col min="6" max="6" width="18.28515625" bestFit="1" customWidth="1"/>
    <col min="7" max="7" width="21.28515625" bestFit="1" customWidth="1"/>
    <col min="8" max="8" width="22" bestFit="1" customWidth="1"/>
    <col min="9" max="9" width="28.28515625" style="3" bestFit="1" customWidth="1"/>
    <col min="10" max="10" width="22" bestFit="1" customWidth="1"/>
    <col min="11" max="11" width="22.7109375" bestFit="1" customWidth="1"/>
    <col min="12" max="12" width="14.140625" style="3" bestFit="1" customWidth="1"/>
    <col min="13" max="18" width="22.140625" customWidth="1"/>
    <col min="19" max="20" width="7.7109375" customWidth="1"/>
    <col min="21" max="21" width="55.7109375" customWidth="1"/>
    <col min="22" max="22" width="249.85546875" customWidth="1"/>
  </cols>
  <sheetData>
    <row r="1" spans="2:22" x14ac:dyDescent="0.25">
      <c r="E1" t="s">
        <v>232</v>
      </c>
      <c r="G1" s="5"/>
    </row>
    <row r="2" spans="2:22" ht="60" x14ac:dyDescent="0.25">
      <c r="B2" t="s">
        <v>236</v>
      </c>
      <c r="C2" t="s">
        <v>237</v>
      </c>
      <c r="D2" t="s">
        <v>238</v>
      </c>
      <c r="E2" s="7" t="s">
        <v>51</v>
      </c>
      <c r="F2" s="7" t="s">
        <v>55</v>
      </c>
      <c r="G2" s="7" t="s">
        <v>56</v>
      </c>
      <c r="H2" s="7" t="s">
        <v>57</v>
      </c>
      <c r="I2" s="8" t="s">
        <v>233</v>
      </c>
      <c r="J2" s="7" t="s">
        <v>58</v>
      </c>
      <c r="K2" s="7" t="s">
        <v>59</v>
      </c>
      <c r="L2" s="8" t="s">
        <v>60</v>
      </c>
      <c r="M2" s="1" t="s">
        <v>239</v>
      </c>
      <c r="N2" s="1" t="s">
        <v>240</v>
      </c>
      <c r="O2" s="1" t="s">
        <v>241</v>
      </c>
      <c r="P2" s="1" t="s">
        <v>242</v>
      </c>
      <c r="Q2" s="1" t="s">
        <v>243</v>
      </c>
      <c r="R2" s="1" t="s">
        <v>244</v>
      </c>
      <c r="S2" s="1" t="s">
        <v>245</v>
      </c>
      <c r="T2" s="1"/>
    </row>
    <row r="3" spans="2:22" ht="30" x14ac:dyDescent="0.25">
      <c r="B3">
        <f>YEAR(F3)</f>
        <v>2021</v>
      </c>
      <c r="C3">
        <f>MONTH(F3)</f>
        <v>6</v>
      </c>
      <c r="D3" t="str">
        <f>_xlfn.CONCAT(B3, " ", C3)</f>
        <v>2021 6</v>
      </c>
      <c r="E3">
        <v>42</v>
      </c>
      <c r="F3" s="2">
        <v>44356</v>
      </c>
      <c r="G3">
        <v>1338</v>
      </c>
      <c r="H3" t="s">
        <v>106</v>
      </c>
      <c r="I3" s="3">
        <f>ROUNDUP(G3/L3,2)</f>
        <v>80.960000000000008</v>
      </c>
      <c r="J3" s="3">
        <f>MIN(N3,O3,Q3)</f>
        <v>0.05</v>
      </c>
      <c r="K3" t="s">
        <v>61</v>
      </c>
      <c r="L3" s="3">
        <f>VLOOKUP(H3,'fx rates'!$A:$B,2,0)</f>
        <v>16.526866999999999</v>
      </c>
      <c r="M3">
        <f>SUMIFS($I$3:$I3,$E$3:$E3,$E3,$D$3:$D3,$D3)</f>
        <v>80.960000000000008</v>
      </c>
      <c r="N3" s="3">
        <f>IF(I3*0.005&lt;0.05,0.05,ROUNDUP(I3*0.005,2))</f>
        <v>0.41000000000000003</v>
      </c>
      <c r="O3" s="3" t="str">
        <f>IF(S3&gt;0, 0.03, "")</f>
        <v/>
      </c>
      <c r="P3" t="str">
        <f>IFERROR(IF(VLOOKUP($E3,clients_special_commissions!$B:$E,3,0), "yes","no"),"no")</f>
        <v>yes</v>
      </c>
      <c r="Q3" s="3">
        <f>IF($P3="yes", VLOOKUP($E3,clients_special_commissions!$B:$C,2,0),"")</f>
        <v>0.05</v>
      </c>
      <c r="R3" t="str">
        <f>IF(M3&gt;=1000,"yes","no")</f>
        <v>no</v>
      </c>
      <c r="S3">
        <f>COUNTIFS($E2:$E$3,$E3,$D2:$D$3,$D3,$R2:$R$3,"yes")</f>
        <v>0</v>
      </c>
      <c r="U3" s="1" t="str">
        <f>_xlfn.CONCAT("('", E3, "', '", TEXT(F3,"yyyy-mm-dd"), "', '", G3, "', '", H3, "', '", I3, "', '", J3, "', '", K3, "', '", L3, "'), ")</f>
        <v xml:space="preserve">('42', '2021-06-09', '1338', 'ERN', '80.96', '0.05', 'EUR', '16.526867'), </v>
      </c>
      <c r="V3" s="1" t="str">
        <f>U3</f>
        <v xml:space="preserve">('42', '2021-06-09', '1338', 'ERN', '80.96', '0.05', 'EUR', '16.526867'), </v>
      </c>
    </row>
    <row r="4" spans="2:22" x14ac:dyDescent="0.25">
      <c r="B4">
        <f t="shared" ref="B4:B67" si="0">YEAR(F4)</f>
        <v>2021</v>
      </c>
      <c r="C4">
        <f t="shared" ref="C4:C67" si="1">MONTH(F4)</f>
        <v>6</v>
      </c>
      <c r="D4" t="str">
        <f t="shared" ref="D4:D67" si="2">_xlfn.CONCAT(B4, " ", C4)</f>
        <v>2021 6</v>
      </c>
      <c r="E4">
        <v>12</v>
      </c>
      <c r="F4" s="2">
        <v>44356</v>
      </c>
      <c r="G4">
        <v>103092</v>
      </c>
      <c r="H4" t="s">
        <v>137</v>
      </c>
      <c r="I4" s="3">
        <f t="shared" ref="I4:I67" si="3">ROUNDUP(G4/L4,2)</f>
        <v>23.220000000000002</v>
      </c>
      <c r="J4" s="3">
        <f t="shared" ref="J4:J67" si="4">MIN(N4,O4,Q4)</f>
        <v>0.12</v>
      </c>
      <c r="K4" t="s">
        <v>61</v>
      </c>
      <c r="L4" s="3">
        <f>VLOOKUP(H4,'fx rates'!$A:$B,2,0)</f>
        <v>4440.6186470000002</v>
      </c>
      <c r="M4">
        <f>SUMIFS($I$3:$I4,$E$3:$E4,$E4,$D$3:$D4,$D4)</f>
        <v>23.220000000000002</v>
      </c>
      <c r="N4" s="3">
        <f t="shared" ref="N4:N67" si="5">IF(I4*0.005&lt;0.05,0.05,ROUNDUP(I4*0.005,2))</f>
        <v>0.12</v>
      </c>
      <c r="O4" s="3" t="str">
        <f t="shared" ref="O4:O67" si="6">IF(S4&gt;0, 0.03, "")</f>
        <v/>
      </c>
      <c r="P4" t="str">
        <f>IFERROR(IF(VLOOKUP($E4,clients_special_commissions!$B:$E,3,0), "yes","no"),"no")</f>
        <v>no</v>
      </c>
      <c r="Q4" s="3" t="str">
        <f>IF($P4="yes", VLOOKUP($E4,clients_special_commissions!$B:$C,2,0),"")</f>
        <v/>
      </c>
      <c r="R4" t="str">
        <f t="shared" ref="R4:R67" si="7">IF(M4&gt;=1000,"yes","no")</f>
        <v>no</v>
      </c>
      <c r="S4">
        <f>COUNTIFS($E3:$E$3,$E4,$D3:$D$3,$D4,$R3:$R$3,"yes")</f>
        <v>0</v>
      </c>
      <c r="U4" s="1" t="str">
        <f>_xlfn.CONCAT("('", E4, "', '", TEXT(F4,"yyyy-mm-dd"), "', '", G4, "', '", H4, "', '", I4, "', '", J4, "', '", K4, "', '", L4, "'), ")</f>
        <v xml:space="preserve">('12', '2021-06-09', '103092', 'KHR', '23.22', '0.12', 'EUR', '4440.618647'), </v>
      </c>
      <c r="V4" s="1" t="str">
        <f>_xlfn.CONCAT(V3,U4)</f>
        <v xml:space="preserve">('42', '2021-06-09', '1338', 'ERN', '80.96', '0.05', 'EUR', '16.526867'), ('12', '2021-06-09', '103092', 'KHR', '23.22', '0.12', 'EUR', '4440.618647'), </v>
      </c>
    </row>
    <row r="5" spans="2:22" ht="30" x14ac:dyDescent="0.25">
      <c r="B5">
        <f t="shared" si="0"/>
        <v>2021</v>
      </c>
      <c r="C5">
        <f t="shared" si="1"/>
        <v>6</v>
      </c>
      <c r="D5" t="str">
        <f t="shared" si="2"/>
        <v>2021 6</v>
      </c>
      <c r="E5">
        <v>18</v>
      </c>
      <c r="F5" s="2">
        <v>44357</v>
      </c>
      <c r="G5">
        <v>17796</v>
      </c>
      <c r="H5" t="s">
        <v>134</v>
      </c>
      <c r="I5" s="3">
        <f t="shared" si="3"/>
        <v>133.39999999999998</v>
      </c>
      <c r="J5" s="3">
        <f t="shared" si="4"/>
        <v>0.67</v>
      </c>
      <c r="K5" t="s">
        <v>61</v>
      </c>
      <c r="L5" s="3">
        <f>VLOOKUP(H5,'fx rates'!$A:$B,2,0)</f>
        <v>133.40840499999999</v>
      </c>
      <c r="M5">
        <f>SUMIFS($I$3:$I5,$E$3:$E5,$E5,$D$3:$D5,$D5)</f>
        <v>133.39999999999998</v>
      </c>
      <c r="N5" s="3">
        <f t="shared" si="5"/>
        <v>0.67</v>
      </c>
      <c r="O5" s="3" t="str">
        <f t="shared" si="6"/>
        <v/>
      </c>
      <c r="P5" t="str">
        <f>IFERROR(IF(VLOOKUP($E5,clients_special_commissions!$B:$E,3,0), "yes","no"),"no")</f>
        <v>no</v>
      </c>
      <c r="Q5" s="3" t="str">
        <f>IF($P5="yes", VLOOKUP($E5,clients_special_commissions!$B:$C,2,0),"")</f>
        <v/>
      </c>
      <c r="R5" t="str">
        <f t="shared" si="7"/>
        <v>no</v>
      </c>
      <c r="S5">
        <f>COUNTIFS($E$3:$E4,$E5,$D$3:$D4,$D5,$R$3:$R4,"yes")</f>
        <v>0</v>
      </c>
      <c r="U5" s="1" t="str">
        <f t="shared" ref="U5:U68" si="8">_xlfn.CONCAT("('", E5, "', '", TEXT(F5,"yyyy-mm-dd"), "', '", G5, "', '", H5, "', '", I5, "', '", J5, "', '", K5, "', '", L5, "'), ")</f>
        <v xml:space="preserve">('18', '2021-06-10', '17796', 'JPY', '133.4', '0.67', 'EUR', '133.408405'), </v>
      </c>
      <c r="V5" s="1" t="str">
        <f t="shared" ref="V5:V68" si="9">_xlfn.CONCAT(V4,U5)</f>
        <v xml:space="preserve">('42', '2021-06-09', '1338', 'ERN', '80.96', '0.05', 'EUR', '16.526867'), ('12', '2021-06-09', '103092', 'KHR', '23.22', '0.12', 'EUR', '4440.618647'), ('18', '2021-06-10', '17796', 'JPY', '133.4', '0.67', 'EUR', '133.408405'), </v>
      </c>
    </row>
    <row r="6" spans="2:22" ht="30" x14ac:dyDescent="0.25">
      <c r="B6">
        <f t="shared" si="0"/>
        <v>2021</v>
      </c>
      <c r="C6">
        <f t="shared" si="1"/>
        <v>6</v>
      </c>
      <c r="D6" t="str">
        <f t="shared" si="2"/>
        <v>2021 6</v>
      </c>
      <c r="E6">
        <v>33</v>
      </c>
      <c r="F6" s="2">
        <v>44357</v>
      </c>
      <c r="G6">
        <v>576</v>
      </c>
      <c r="H6" t="s">
        <v>61</v>
      </c>
      <c r="I6" s="3">
        <f t="shared" si="3"/>
        <v>576</v>
      </c>
      <c r="J6" s="3">
        <f t="shared" si="4"/>
        <v>2.88</v>
      </c>
      <c r="K6" t="s">
        <v>61</v>
      </c>
      <c r="L6" s="3">
        <f>VLOOKUP(H6,'fx rates'!$A:$B,2,0)</f>
        <v>1</v>
      </c>
      <c r="M6">
        <f>SUMIFS($I$3:$I6,$E$3:$E6,$E6,$D$3:$D6,$D6)</f>
        <v>576</v>
      </c>
      <c r="N6" s="3">
        <f t="shared" si="5"/>
        <v>2.88</v>
      </c>
      <c r="O6" s="3" t="str">
        <f t="shared" si="6"/>
        <v/>
      </c>
      <c r="P6" t="str">
        <f>IFERROR(IF(VLOOKUP($E6,clients_special_commissions!$B:$E,3,0), "yes","no"),"no")</f>
        <v>no</v>
      </c>
      <c r="Q6" s="3" t="str">
        <f>IF($P6="yes", VLOOKUP($E6,clients_special_commissions!$B:$C,2,0),"")</f>
        <v/>
      </c>
      <c r="R6" t="str">
        <f t="shared" si="7"/>
        <v>no</v>
      </c>
      <c r="S6">
        <f>COUNTIFS($E$3:$E5,$E6,$D$3:$D5,$D6,$R$3:$R5,"yes")</f>
        <v>0</v>
      </c>
      <c r="U6" s="1" t="str">
        <f t="shared" si="8"/>
        <v xml:space="preserve">('33', '2021-06-10', '576', 'EUR', '576', '2.88', 'EUR', '1'), </v>
      </c>
      <c r="V6" s="1" t="str">
        <f t="shared" si="9"/>
        <v xml:space="preserve">('42', '2021-06-09', '1338', 'ERN', '80.96', '0.05', 'EUR', '16.526867'), ('12', '2021-06-09', '103092', 'KHR', '23.22', '0.12', 'EUR', '4440.618647'), ('18', '2021-06-10', '17796', 'JPY', '133.4', '0.67', 'EUR', '133.408405'), ('33', '2021-06-10', '576', 'EUR', '576', '2.88', 'EUR', '1'), </v>
      </c>
    </row>
    <row r="7" spans="2:22" ht="30" x14ac:dyDescent="0.25">
      <c r="B7">
        <f t="shared" si="0"/>
        <v>2021</v>
      </c>
      <c r="C7">
        <f t="shared" si="1"/>
        <v>6</v>
      </c>
      <c r="D7" t="str">
        <f t="shared" si="2"/>
        <v>2021 6</v>
      </c>
      <c r="E7">
        <v>39</v>
      </c>
      <c r="F7" s="2">
        <v>44358</v>
      </c>
      <c r="G7">
        <v>222486</v>
      </c>
      <c r="H7" t="s">
        <v>129</v>
      </c>
      <c r="I7" s="3">
        <f t="shared" si="3"/>
        <v>4.7799999999999994</v>
      </c>
      <c r="J7" s="3">
        <f t="shared" si="4"/>
        <v>0.05</v>
      </c>
      <c r="K7" t="s">
        <v>61</v>
      </c>
      <c r="L7" s="3">
        <f>VLOOKUP(H7,'fx rates'!$A:$B,2,0)</f>
        <v>46606.318821000001</v>
      </c>
      <c r="M7">
        <f>SUMIFS($I$3:$I7,$E$3:$E7,$E7,$D$3:$D7,$D7)</f>
        <v>4.7799999999999994</v>
      </c>
      <c r="N7" s="3">
        <f t="shared" si="5"/>
        <v>0.05</v>
      </c>
      <c r="O7" s="3" t="str">
        <f t="shared" si="6"/>
        <v/>
      </c>
      <c r="P7" t="str">
        <f>IFERROR(IF(VLOOKUP($E7,clients_special_commissions!$B:$E,3,0), "yes","no"),"no")</f>
        <v>no</v>
      </c>
      <c r="Q7" s="3" t="str">
        <f>IF($P7="yes", VLOOKUP($E7,clients_special_commissions!$B:$C,2,0),"")</f>
        <v/>
      </c>
      <c r="R7" t="str">
        <f t="shared" si="7"/>
        <v>no</v>
      </c>
      <c r="S7">
        <f>COUNTIFS($E$3:$E6,$E7,$D$3:$D6,$D7,$R$3:$R6,"yes")</f>
        <v>0</v>
      </c>
      <c r="U7" s="1" t="str">
        <f t="shared" si="8"/>
        <v xml:space="preserve">('39', '2021-06-11', '222486', 'IRR', '4.78', '0.05', 'EUR', '46606.318821'), </v>
      </c>
      <c r="V7" s="1" t="str">
        <f t="shared" si="9"/>
        <v xml:space="preserve">('42', '2021-06-09', '1338', 'ERN', '80.96', '0.05', 'EUR', '16.526867'), ('12', '2021-06-09', '103092', 'KHR', '23.22', '0.12', 'EUR', '4440.618647'), ('18', '2021-06-10', '17796', 'JPY', '133.4', '0.67', 'EUR', '133.408405'), ('33', '2021-06-10', '576', 'EUR', '576', '2.88', 'EUR', '1'), ('39', '2021-06-11', '222486', 'IRR', '4.78', '0.05', 'EUR', '46606.318821'), </v>
      </c>
    </row>
    <row r="8" spans="2:22" ht="30" x14ac:dyDescent="0.25">
      <c r="B8">
        <f t="shared" si="0"/>
        <v>2021</v>
      </c>
      <c r="C8">
        <f t="shared" si="1"/>
        <v>6</v>
      </c>
      <c r="D8" t="str">
        <f t="shared" si="2"/>
        <v>2021 6</v>
      </c>
      <c r="E8">
        <v>13</v>
      </c>
      <c r="F8" s="2">
        <v>44358</v>
      </c>
      <c r="G8">
        <v>9932</v>
      </c>
      <c r="H8" t="s">
        <v>85</v>
      </c>
      <c r="I8" s="3">
        <f t="shared" si="3"/>
        <v>782.04</v>
      </c>
      <c r="J8" s="3">
        <f t="shared" si="4"/>
        <v>3.92</v>
      </c>
      <c r="K8" t="s">
        <v>61</v>
      </c>
      <c r="L8" s="3">
        <f>VLOOKUP(H8,'fx rates'!$A:$B,2,0)</f>
        <v>12.700142</v>
      </c>
      <c r="M8">
        <f>SUMIFS($I$3:$I8,$E$3:$E8,$E8,$D$3:$D8,$D8)</f>
        <v>782.04</v>
      </c>
      <c r="N8" s="3">
        <f t="shared" si="5"/>
        <v>3.92</v>
      </c>
      <c r="O8" s="3" t="str">
        <f t="shared" si="6"/>
        <v/>
      </c>
      <c r="P8" t="str">
        <f>IFERROR(IF(VLOOKUP($E8,clients_special_commissions!$B:$E,3,0), "yes","no"),"no")</f>
        <v>no</v>
      </c>
      <c r="Q8" s="3" t="str">
        <f>IF($P8="yes", VLOOKUP($E8,clients_special_commissions!$B:$C,2,0),"")</f>
        <v/>
      </c>
      <c r="R8" t="str">
        <f t="shared" si="7"/>
        <v>no</v>
      </c>
      <c r="S8">
        <f>COUNTIFS($E$3:$E7,$E8,$D$3:$D7,$D8,$R$3:$R7,"yes")</f>
        <v>0</v>
      </c>
      <c r="U8" s="1" t="str">
        <f t="shared" si="8"/>
        <v xml:space="preserve">('13', '2021-06-11', '9932', 'BWP', '782.04', '3.92', 'EUR', '12.700142'), </v>
      </c>
      <c r="V8" s="1" t="str">
        <f t="shared" si="9"/>
        <v xml:space="preserve">('42', '2021-06-09', '1338', 'ERN', '80.96', '0.05', 'EUR', '16.526867'), ('12', '2021-06-09', '103092', 'KHR', '23.22', '0.12', 'EUR', '4440.618647'), ('18', '2021-06-10', '17796', 'JPY', '133.4', '0.67', 'EUR', '133.408405'), ('33', '2021-06-10', '576', 'EUR', '576', '2.88', 'EUR', '1'), ('39', '2021-06-11', '222486', 'IRR', '4.78', '0.05', 'EUR', '46606.318821'), ('13', '2021-06-11', '9932', 'BWP', '782.04', '3.92', 'EUR', '12.700142'), </v>
      </c>
    </row>
    <row r="9" spans="2:22" ht="30" x14ac:dyDescent="0.25">
      <c r="B9">
        <f t="shared" si="0"/>
        <v>2021</v>
      </c>
      <c r="C9">
        <f t="shared" si="1"/>
        <v>6</v>
      </c>
      <c r="D9" t="str">
        <f t="shared" si="2"/>
        <v>2021 6</v>
      </c>
      <c r="E9">
        <v>51</v>
      </c>
      <c r="F9" s="2">
        <v>44359</v>
      </c>
      <c r="G9">
        <v>1050</v>
      </c>
      <c r="H9" t="s">
        <v>159</v>
      </c>
      <c r="I9" s="3">
        <f t="shared" si="3"/>
        <v>61.68</v>
      </c>
      <c r="J9" s="3">
        <f t="shared" si="4"/>
        <v>0.31</v>
      </c>
      <c r="K9" t="s">
        <v>61</v>
      </c>
      <c r="L9" s="3">
        <f>VLOOKUP(H9,'fx rates'!$A:$B,2,0)</f>
        <v>17.023728999999999</v>
      </c>
      <c r="M9">
        <f>SUMIFS($I$3:$I9,$E$3:$E9,$E9,$D$3:$D9,$D9)</f>
        <v>61.68</v>
      </c>
      <c r="N9" s="3">
        <f t="shared" si="5"/>
        <v>0.31</v>
      </c>
      <c r="O9" s="3" t="str">
        <f t="shared" si="6"/>
        <v/>
      </c>
      <c r="P9" t="str">
        <f>IFERROR(IF(VLOOKUP($E9,clients_special_commissions!$B:$E,3,0), "yes","no"),"no")</f>
        <v>no</v>
      </c>
      <c r="Q9" s="3" t="str">
        <f>IF($P9="yes", VLOOKUP($E9,clients_special_commissions!$B:$C,2,0),"")</f>
        <v/>
      </c>
      <c r="R9" t="str">
        <f t="shared" si="7"/>
        <v>no</v>
      </c>
      <c r="S9">
        <f>COUNTIFS($E$3:$E8,$E9,$D$3:$D8,$D9,$R$3:$R8,"yes")</f>
        <v>0</v>
      </c>
      <c r="U9" s="1" t="str">
        <f t="shared" si="8"/>
        <v xml:space="preserve">('51', '2021-06-12', '1050', 'MVR', '61.68', '0.31', 'EUR', '17.023729'), </v>
      </c>
      <c r="V9" s="1" t="str">
        <f t="shared" si="9"/>
        <v xml:space="preserve">('42', '2021-06-09', '1338', 'ERN', '80.96', '0.05', 'EUR', '16.526867'), ('12', '2021-06-09', '103092', 'KHR', '23.22', '0.12', 'EUR', '4440.618647'), ('18', '2021-06-10', '17796', 'JPY', '133.4', '0.67', 'EUR', '133.408405'), ('33', '2021-06-10', '576', 'EUR', '576', '2.88', 'EUR', '1'), ('39', '2021-06-11', '222486', 'IRR', '4.78', '0.05', 'EUR', '46606.318821'), ('13', '2021-06-11', '9932', 'BWP', '782.04', '3.92', 'EUR', '12.700142'), ('51', '2021-06-12', '1050', 'MVR', '61.68', '0.31', 'EUR', '17.023729'), </v>
      </c>
    </row>
    <row r="10" spans="2:22" ht="30" x14ac:dyDescent="0.25">
      <c r="B10">
        <f t="shared" si="0"/>
        <v>2021</v>
      </c>
      <c r="C10">
        <f t="shared" si="1"/>
        <v>6</v>
      </c>
      <c r="D10" t="str">
        <f t="shared" si="2"/>
        <v>2021 6</v>
      </c>
      <c r="E10">
        <v>43</v>
      </c>
      <c r="F10" s="2">
        <v>44360</v>
      </c>
      <c r="G10">
        <v>18294</v>
      </c>
      <c r="H10" t="s">
        <v>140</v>
      </c>
      <c r="I10" s="3">
        <f t="shared" si="3"/>
        <v>13.7</v>
      </c>
      <c r="J10" s="3">
        <f t="shared" si="4"/>
        <v>6.9999999999999993E-2</v>
      </c>
      <c r="K10" t="s">
        <v>61</v>
      </c>
      <c r="L10" s="3">
        <f>VLOOKUP(H10,'fx rates'!$A:$B,2,0)</f>
        <v>1335.6387279999999</v>
      </c>
      <c r="M10">
        <f>SUMIFS($I$3:$I10,$E$3:$E10,$E10,$D$3:$D10,$D10)</f>
        <v>13.7</v>
      </c>
      <c r="N10" s="3">
        <f t="shared" si="5"/>
        <v>6.9999999999999993E-2</v>
      </c>
      <c r="O10" s="3" t="str">
        <f t="shared" si="6"/>
        <v/>
      </c>
      <c r="P10" t="str">
        <f>IFERROR(IF(VLOOKUP($E10,clients_special_commissions!$B:$E,3,0), "yes","no"),"no")</f>
        <v>no</v>
      </c>
      <c r="Q10" s="3" t="str">
        <f>IF($P10="yes", VLOOKUP($E10,clients_special_commissions!$B:$C,2,0),"")</f>
        <v/>
      </c>
      <c r="R10" t="str">
        <f t="shared" si="7"/>
        <v>no</v>
      </c>
      <c r="S10">
        <f>COUNTIFS($E$3:$E9,$E10,$D$3:$D9,$D10,$R$3:$R9,"yes")</f>
        <v>0</v>
      </c>
      <c r="U10" s="1" t="str">
        <f t="shared" si="8"/>
        <v xml:space="preserve">('43', '2021-06-13', '18294', 'KRW', '13.7', '0.07', 'EUR', '1335.638728'), </v>
      </c>
      <c r="V10" s="1" t="str">
        <f t="shared" si="9"/>
        <v xml:space="preserve">('42', '2021-06-09', '1338', 'ERN', '80.96', '0.05',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v>
      </c>
    </row>
    <row r="11" spans="2:22" ht="30" x14ac:dyDescent="0.25">
      <c r="B11">
        <f t="shared" si="0"/>
        <v>2021</v>
      </c>
      <c r="C11">
        <f t="shared" si="1"/>
        <v>6</v>
      </c>
      <c r="D11" t="str">
        <f t="shared" si="2"/>
        <v>2021 6</v>
      </c>
      <c r="E11">
        <v>34</v>
      </c>
      <c r="F11" s="2">
        <v>44361</v>
      </c>
      <c r="G11">
        <v>13530</v>
      </c>
      <c r="H11" t="s">
        <v>134</v>
      </c>
      <c r="I11" s="3">
        <f t="shared" si="3"/>
        <v>101.42</v>
      </c>
      <c r="J11" s="3">
        <f t="shared" si="4"/>
        <v>0.51</v>
      </c>
      <c r="K11" t="s">
        <v>61</v>
      </c>
      <c r="L11" s="3">
        <f>VLOOKUP(H11,'fx rates'!$A:$B,2,0)</f>
        <v>133.40840499999999</v>
      </c>
      <c r="M11">
        <f>SUMIFS($I$3:$I11,$E$3:$E11,$E11,$D$3:$D11,$D11)</f>
        <v>101.42</v>
      </c>
      <c r="N11" s="3">
        <f t="shared" si="5"/>
        <v>0.51</v>
      </c>
      <c r="O11" s="3" t="str">
        <f t="shared" si="6"/>
        <v/>
      </c>
      <c r="P11" t="str">
        <f>IFERROR(IF(VLOOKUP($E11,clients_special_commissions!$B:$E,3,0), "yes","no"),"no")</f>
        <v>no</v>
      </c>
      <c r="Q11" s="3" t="str">
        <f>IF($P11="yes", VLOOKUP($E11,clients_special_commissions!$B:$C,2,0),"")</f>
        <v/>
      </c>
      <c r="R11" t="str">
        <f t="shared" si="7"/>
        <v>no</v>
      </c>
      <c r="S11">
        <f>COUNTIFS($E$3:$E10,$E11,$D$3:$D10,$D11,$R$3:$R10,"yes")</f>
        <v>0</v>
      </c>
      <c r="U11" s="1" t="str">
        <f t="shared" si="8"/>
        <v xml:space="preserve">('34', '2021-06-14', '13530', 'JPY', '101.42', '0.51', 'EUR', '133.408405'), </v>
      </c>
      <c r="V11" s="1" t="str">
        <f t="shared" si="9"/>
        <v xml:space="preserve">('42', '2021-06-09', '1338', 'ERN', '80.96', '0.05',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v>
      </c>
    </row>
    <row r="12" spans="2:22" ht="30" x14ac:dyDescent="0.25">
      <c r="B12">
        <f t="shared" si="0"/>
        <v>2021</v>
      </c>
      <c r="C12">
        <f t="shared" si="1"/>
        <v>6</v>
      </c>
      <c r="D12" t="str">
        <f t="shared" si="2"/>
        <v>2021 6</v>
      </c>
      <c r="E12">
        <v>11</v>
      </c>
      <c r="F12" s="2">
        <v>44362</v>
      </c>
      <c r="G12">
        <v>8604</v>
      </c>
      <c r="H12" t="s">
        <v>192</v>
      </c>
      <c r="I12" s="3">
        <f t="shared" si="3"/>
        <v>377.24</v>
      </c>
      <c r="J12" s="3">
        <f t="shared" si="4"/>
        <v>1.89</v>
      </c>
      <c r="K12" t="s">
        <v>61</v>
      </c>
      <c r="L12" s="3">
        <f>VLOOKUP(H12,'fx rates'!$A:$B,2,0)</f>
        <v>22.807945</v>
      </c>
      <c r="M12">
        <f>SUMIFS($I$3:$I12,$E$3:$E12,$E12,$D$3:$D12,$D12)</f>
        <v>377.24</v>
      </c>
      <c r="N12" s="3">
        <f t="shared" si="5"/>
        <v>1.89</v>
      </c>
      <c r="O12" s="3" t="str">
        <f t="shared" si="6"/>
        <v/>
      </c>
      <c r="P12" t="str">
        <f>IFERROR(IF(VLOOKUP($E12,clients_special_commissions!$B:$E,3,0), "yes","no"),"no")</f>
        <v>no</v>
      </c>
      <c r="Q12" s="3" t="str">
        <f>IF($P12="yes", VLOOKUP($E12,clients_special_commissions!$B:$C,2,0),"")</f>
        <v/>
      </c>
      <c r="R12" t="str">
        <f t="shared" si="7"/>
        <v>no</v>
      </c>
      <c r="S12">
        <f>COUNTIFS($E$3:$E11,$E12,$D$3:$D11,$D12,$R$3:$R11,"yes")</f>
        <v>0</v>
      </c>
      <c r="U12" s="1" t="str">
        <f t="shared" si="8"/>
        <v xml:space="preserve">('11', '2021-06-15', '8604', 'SRD', '377.24', '1.89', 'EUR', '22.807945'), </v>
      </c>
      <c r="V12" s="1" t="str">
        <f t="shared" si="9"/>
        <v xml:space="preserve">('42', '2021-06-09', '1338', 'ERN', '80.96', '0.05',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v>
      </c>
    </row>
    <row r="13" spans="2:22" ht="30" x14ac:dyDescent="0.25">
      <c r="B13">
        <f t="shared" si="0"/>
        <v>2021</v>
      </c>
      <c r="C13">
        <f t="shared" si="1"/>
        <v>6</v>
      </c>
      <c r="D13" t="str">
        <f t="shared" si="2"/>
        <v>2021 6</v>
      </c>
      <c r="E13">
        <v>2</v>
      </c>
      <c r="F13" s="2">
        <v>44364</v>
      </c>
      <c r="G13">
        <v>234996</v>
      </c>
      <c r="H13" t="s">
        <v>139</v>
      </c>
      <c r="I13" s="3">
        <f t="shared" si="3"/>
        <v>236.98999999999998</v>
      </c>
      <c r="J13" s="3">
        <f t="shared" si="4"/>
        <v>1.19</v>
      </c>
      <c r="K13" t="s">
        <v>61</v>
      </c>
      <c r="L13" s="3">
        <f>VLOOKUP(H13,'fx rates'!$A:$B,2,0)</f>
        <v>991.62472200000002</v>
      </c>
      <c r="M13">
        <f>SUMIFS($I$3:$I13,$E$3:$E13,$E13,$D$3:$D13,$D13)</f>
        <v>236.98999999999998</v>
      </c>
      <c r="N13" s="3">
        <f t="shared" si="5"/>
        <v>1.19</v>
      </c>
      <c r="O13" s="3" t="str">
        <f t="shared" si="6"/>
        <v/>
      </c>
      <c r="P13" t="str">
        <f>IFERROR(IF(VLOOKUP($E13,clients_special_commissions!$B:$E,3,0), "yes","no"),"no")</f>
        <v>no</v>
      </c>
      <c r="Q13" s="3" t="str">
        <f>IF($P13="yes", VLOOKUP($E13,clients_special_commissions!$B:$C,2,0),"")</f>
        <v/>
      </c>
      <c r="R13" t="str">
        <f t="shared" si="7"/>
        <v>no</v>
      </c>
      <c r="S13">
        <f>COUNTIFS($E$3:$E12,$E13,$D$3:$D12,$D13,$R$3:$R12,"yes")</f>
        <v>0</v>
      </c>
      <c r="U13" s="1" t="str">
        <f t="shared" si="8"/>
        <v xml:space="preserve">('2', '2021-06-17', '234996', 'KPW', '236.99', '1.19', 'EUR', '991.624722'), </v>
      </c>
      <c r="V13" s="1" t="str">
        <f t="shared" si="9"/>
        <v xml:space="preserve">('42', '2021-06-09', '1338', 'ERN', '80.96', '0.05',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v>
      </c>
    </row>
    <row r="14" spans="2:22" ht="30" x14ac:dyDescent="0.25">
      <c r="B14">
        <f t="shared" si="0"/>
        <v>2021</v>
      </c>
      <c r="C14">
        <f t="shared" si="1"/>
        <v>6</v>
      </c>
      <c r="D14" t="str">
        <f t="shared" si="2"/>
        <v>2021 6</v>
      </c>
      <c r="E14">
        <v>26</v>
      </c>
      <c r="F14" s="2">
        <v>44364</v>
      </c>
      <c r="G14">
        <v>100</v>
      </c>
      <c r="H14" t="s">
        <v>91</v>
      </c>
      <c r="I14" s="3">
        <f t="shared" si="3"/>
        <v>3060.6400000000003</v>
      </c>
      <c r="J14" s="3">
        <f t="shared" si="4"/>
        <v>15.31</v>
      </c>
      <c r="K14" t="s">
        <v>61</v>
      </c>
      <c r="L14" s="3">
        <f>VLOOKUP(H14,'fx rates'!$A:$B,2,0)</f>
        <v>3.2673000000000001E-2</v>
      </c>
      <c r="M14">
        <f>SUMIFS($I$3:$I14,$E$3:$E14,$E14,$D$3:$D14,$D14)</f>
        <v>3060.6400000000003</v>
      </c>
      <c r="N14" s="3">
        <f t="shared" si="5"/>
        <v>15.31</v>
      </c>
      <c r="O14" s="3" t="str">
        <f t="shared" si="6"/>
        <v/>
      </c>
      <c r="P14" t="str">
        <f>IFERROR(IF(VLOOKUP($E14,clients_special_commissions!$B:$E,3,0), "yes","no"),"no")</f>
        <v>no</v>
      </c>
      <c r="Q14" s="3" t="str">
        <f>IF($P14="yes", VLOOKUP($E14,clients_special_commissions!$B:$C,2,0),"")</f>
        <v/>
      </c>
      <c r="R14" t="str">
        <f t="shared" si="7"/>
        <v>yes</v>
      </c>
      <c r="S14">
        <f>COUNTIFS($E$3:$E13,$E14,$D$3:$D13,$D14,$R$3:$R13,"yes")</f>
        <v>0</v>
      </c>
      <c r="U14" s="1" t="str">
        <f t="shared" si="8"/>
        <v xml:space="preserve">('26', '2021-06-17', '100', 'CLF', '3060.64', '15.31', 'EUR', '0.032673'), </v>
      </c>
      <c r="V14" s="1" t="str">
        <f t="shared" si="9"/>
        <v xml:space="preserve">('42', '2021-06-09', '1338', 'ERN', '80.96', '0.05',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v>
      </c>
    </row>
    <row r="15" spans="2:22" ht="30" x14ac:dyDescent="0.25">
      <c r="B15">
        <f t="shared" si="0"/>
        <v>2021</v>
      </c>
      <c r="C15">
        <f t="shared" si="1"/>
        <v>6</v>
      </c>
      <c r="D15" t="str">
        <f t="shared" si="2"/>
        <v>2021 6</v>
      </c>
      <c r="E15">
        <v>41</v>
      </c>
      <c r="F15" s="2">
        <v>44364</v>
      </c>
      <c r="G15">
        <v>9312</v>
      </c>
      <c r="H15" t="s">
        <v>229</v>
      </c>
      <c r="I15" s="3">
        <f t="shared" si="3"/>
        <v>26.25</v>
      </c>
      <c r="J15" s="3">
        <f t="shared" si="4"/>
        <v>0.14000000000000001</v>
      </c>
      <c r="K15" t="s">
        <v>61</v>
      </c>
      <c r="L15" s="3">
        <f>VLOOKUP(H15,'fx rates'!$A:$B,2,0)</f>
        <v>354.780821</v>
      </c>
      <c r="M15">
        <f>SUMIFS($I$3:$I15,$E$3:$E15,$E15,$D$3:$D15,$D15)</f>
        <v>26.25</v>
      </c>
      <c r="N15" s="3">
        <f t="shared" si="5"/>
        <v>0.14000000000000001</v>
      </c>
      <c r="O15" s="3" t="str">
        <f t="shared" si="6"/>
        <v/>
      </c>
      <c r="P15" t="str">
        <f>IFERROR(IF(VLOOKUP($E15,clients_special_commissions!$B:$E,3,0), "yes","no"),"no")</f>
        <v>no</v>
      </c>
      <c r="Q15" s="3" t="str">
        <f>IF($P15="yes", VLOOKUP($E15,clients_special_commissions!$B:$C,2,0),"")</f>
        <v/>
      </c>
      <c r="R15" t="str">
        <f t="shared" si="7"/>
        <v>no</v>
      </c>
      <c r="S15">
        <f>COUNTIFS($E$3:$E14,$E15,$D$3:$D14,$D15,$R$3:$R14,"yes")</f>
        <v>0</v>
      </c>
      <c r="U15" s="1" t="str">
        <f t="shared" si="8"/>
        <v xml:space="preserve">('41', '2021-06-17', '9312', 'ZWL', '26.25', '0.14', 'EUR', '354.780821'), </v>
      </c>
      <c r="V15" s="1" t="str">
        <f t="shared" si="9"/>
        <v xml:space="preserve">('42', '2021-06-09', '1338', 'ERN', '80.96', '0.05',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v>
      </c>
    </row>
    <row r="16" spans="2:22" ht="30" x14ac:dyDescent="0.25">
      <c r="B16">
        <f t="shared" si="0"/>
        <v>2021</v>
      </c>
      <c r="C16">
        <f t="shared" si="1"/>
        <v>6</v>
      </c>
      <c r="D16" t="str">
        <f t="shared" si="2"/>
        <v>2021 6</v>
      </c>
      <c r="E16">
        <v>9</v>
      </c>
      <c r="F16" s="2">
        <v>44365</v>
      </c>
      <c r="G16">
        <v>1206</v>
      </c>
      <c r="H16" t="s">
        <v>228</v>
      </c>
      <c r="I16" s="3">
        <f t="shared" si="3"/>
        <v>62.08</v>
      </c>
      <c r="J16" s="3">
        <f t="shared" si="4"/>
        <v>0.04</v>
      </c>
      <c r="K16" t="s">
        <v>61</v>
      </c>
      <c r="L16" s="3">
        <f>VLOOKUP(H16,'fx rates'!$A:$B,2,0)</f>
        <v>19.428104000000001</v>
      </c>
      <c r="M16">
        <f>SUMIFS($I$3:$I16,$E$3:$E16,$E16,$D$3:$D16,$D16)</f>
        <v>62.08</v>
      </c>
      <c r="N16" s="3">
        <f t="shared" si="5"/>
        <v>0.32</v>
      </c>
      <c r="O16" s="3" t="str">
        <f t="shared" si="6"/>
        <v/>
      </c>
      <c r="P16" t="str">
        <f>IFERROR(IF(VLOOKUP($E16,clients_special_commissions!$B:$E,3,0), "yes","no"),"no")</f>
        <v>yes</v>
      </c>
      <c r="Q16" s="3">
        <f>IF($P16="yes", VLOOKUP($E16,clients_special_commissions!$B:$C,2,0),"")</f>
        <v>0.04</v>
      </c>
      <c r="R16" t="str">
        <f t="shared" si="7"/>
        <v>no</v>
      </c>
      <c r="S16">
        <f>COUNTIFS($E$3:$E15,$E16,$D$3:$D15,$D16,$R$3:$R15,"yes")</f>
        <v>0</v>
      </c>
      <c r="U16" s="1" t="str">
        <f t="shared" si="8"/>
        <v xml:space="preserve">('9', '2021-06-18', '1206', 'ZMW', '62.08', '0.04', 'EUR', '19.428104'), </v>
      </c>
      <c r="V16" s="1" t="str">
        <f t="shared" si="9"/>
        <v xml:space="preserve">('42', '2021-06-09', '1338', 'ERN', '80.96', '0.05',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'0.04', 'EUR', '19.428104'), </v>
      </c>
    </row>
    <row r="17" spans="2:22" ht="30" x14ac:dyDescent="0.25">
      <c r="B17">
        <f t="shared" si="0"/>
        <v>2021</v>
      </c>
      <c r="C17">
        <f t="shared" si="1"/>
        <v>6</v>
      </c>
      <c r="D17" t="str">
        <f t="shared" si="2"/>
        <v>2021 6</v>
      </c>
      <c r="E17">
        <v>41</v>
      </c>
      <c r="F17" s="2">
        <v>44365</v>
      </c>
      <c r="G17">
        <v>9272</v>
      </c>
      <c r="H17" t="s">
        <v>106</v>
      </c>
      <c r="I17" s="3">
        <f t="shared" si="3"/>
        <v>561.03</v>
      </c>
      <c r="J17" s="3">
        <f t="shared" si="4"/>
        <v>2.8099999999999996</v>
      </c>
      <c r="K17" t="s">
        <v>61</v>
      </c>
      <c r="L17" s="3">
        <f>VLOOKUP(H17,'fx rates'!$A:$B,2,0)</f>
        <v>16.526866999999999</v>
      </c>
      <c r="M17">
        <f>SUMIFS($I$3:$I17,$E$3:$E17,$E17,$D$3:$D17,$D17)</f>
        <v>587.28</v>
      </c>
      <c r="N17" s="3">
        <f t="shared" si="5"/>
        <v>2.8099999999999996</v>
      </c>
      <c r="O17" s="3" t="str">
        <f t="shared" si="6"/>
        <v/>
      </c>
      <c r="P17" t="str">
        <f>IFERROR(IF(VLOOKUP($E17,clients_special_commissions!$B:$E,3,0), "yes","no"),"no")</f>
        <v>no</v>
      </c>
      <c r="Q17" s="3" t="str">
        <f>IF($P17="yes", VLOOKUP($E17,clients_special_commissions!$B:$C,2,0),"")</f>
        <v/>
      </c>
      <c r="R17" t="str">
        <f t="shared" si="7"/>
        <v>no</v>
      </c>
      <c r="S17">
        <f>COUNTIFS($E$3:$E16,$E17,$D$3:$D16,$D17,$R$3:$R16,"yes")</f>
        <v>0</v>
      </c>
      <c r="U17" s="1" t="str">
        <f t="shared" si="8"/>
        <v xml:space="preserve">('41', '2021-06-18', '9272', 'ERN', '561.03', '2.81', 'EUR', '16.526867'), </v>
      </c>
      <c r="V17" s="1" t="str">
        <f t="shared" si="9"/>
        <v xml:space="preserve">('42', '2021-06-09', '1338', 'ERN', '80.96', '0.05',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'0.04', 'EUR', '19.428104'), ('41', '2021-06-18', '9272', 'ERN', '561.03', '2.81', 'EUR', '16.526867'), </v>
      </c>
    </row>
    <row r="18" spans="2:22" ht="30" x14ac:dyDescent="0.25">
      <c r="B18">
        <f t="shared" si="0"/>
        <v>2021</v>
      </c>
      <c r="C18">
        <f t="shared" si="1"/>
        <v>6</v>
      </c>
      <c r="D18" t="str">
        <f t="shared" si="2"/>
        <v>2021 6</v>
      </c>
      <c r="E18">
        <v>12</v>
      </c>
      <c r="F18" s="2">
        <v>44365</v>
      </c>
      <c r="G18">
        <v>1344</v>
      </c>
      <c r="H18" t="s">
        <v>90</v>
      </c>
      <c r="I18" s="3">
        <f t="shared" si="3"/>
        <v>1303.79</v>
      </c>
      <c r="J18" s="3">
        <f t="shared" si="4"/>
        <v>6.52</v>
      </c>
      <c r="K18" t="s">
        <v>61</v>
      </c>
      <c r="L18" s="3">
        <f>VLOOKUP(H18,'fx rates'!$A:$B,2,0)</f>
        <v>1.0308459999999999</v>
      </c>
      <c r="M18">
        <f>SUMIFS($I$3:$I18,$E$3:$E18,$E18,$D$3:$D18,$D18)</f>
        <v>1327.01</v>
      </c>
      <c r="N18" s="3">
        <f t="shared" si="5"/>
        <v>6.52</v>
      </c>
      <c r="O18" s="3" t="str">
        <f t="shared" si="6"/>
        <v/>
      </c>
      <c r="P18" t="str">
        <f>IFERROR(IF(VLOOKUP($E18,clients_special_commissions!$B:$E,3,0), "yes","no"),"no")</f>
        <v>no</v>
      </c>
      <c r="Q18" s="3" t="str">
        <f>IF($P18="yes", VLOOKUP($E18,clients_special_commissions!$B:$C,2,0),"")</f>
        <v/>
      </c>
      <c r="R18" t="str">
        <f t="shared" si="7"/>
        <v>yes</v>
      </c>
      <c r="S18">
        <f>COUNTIFS($E$3:$E17,$E18,$D$3:$D17,$D18,$R$3:$R17,"yes")</f>
        <v>0</v>
      </c>
      <c r="U18" s="1" t="str">
        <f t="shared" si="8"/>
        <v xml:space="preserve">('12', '2021-06-18', '1344', 'CHF', '1303.79', '6.52', 'EUR', '1.030846'), </v>
      </c>
      <c r="V18" s="1" t="str">
        <f t="shared" si="9"/>
        <v xml:space="preserve">('42', '2021-06-09', '1338', 'ERN', '80.96', '0.05',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'0.04', 'EUR', '19.428104'), ('41', '2021-06-18', '9272', 'ERN', '561.03', '2.81', 'EUR', '16.526867'), ('12', '2021-06-18', '1344', 'CHF', '1303.79', '6.52', 'EUR', '1.030846'), </v>
      </c>
    </row>
    <row r="19" spans="2:22" ht="30" x14ac:dyDescent="0.25">
      <c r="B19">
        <f t="shared" si="0"/>
        <v>2021</v>
      </c>
      <c r="C19">
        <f t="shared" si="1"/>
        <v>6</v>
      </c>
      <c r="D19" t="str">
        <f t="shared" si="2"/>
        <v>2021 6</v>
      </c>
      <c r="E19">
        <v>25</v>
      </c>
      <c r="F19" s="2">
        <v>44366</v>
      </c>
      <c r="G19">
        <v>24558</v>
      </c>
      <c r="H19" t="s">
        <v>143</v>
      </c>
      <c r="I19" s="3">
        <f t="shared" si="3"/>
        <v>43.919999999999995</v>
      </c>
      <c r="J19" s="3">
        <f t="shared" si="4"/>
        <v>0.22</v>
      </c>
      <c r="K19" t="s">
        <v>61</v>
      </c>
      <c r="L19" s="3">
        <f>VLOOKUP(H19,'fx rates'!$A:$B,2,0)</f>
        <v>559.20678399999997</v>
      </c>
      <c r="M19">
        <f>SUMIFS($I$3:$I19,$E$3:$E19,$E19,$D$3:$D19,$D19)</f>
        <v>43.919999999999995</v>
      </c>
      <c r="N19" s="3">
        <f t="shared" si="5"/>
        <v>0.22</v>
      </c>
      <c r="O19" s="3" t="str">
        <f t="shared" si="6"/>
        <v/>
      </c>
      <c r="P19" t="str">
        <f>IFERROR(IF(VLOOKUP($E19,clients_special_commissions!$B:$E,3,0), "yes","no"),"no")</f>
        <v>no</v>
      </c>
      <c r="Q19" s="3" t="str">
        <f>IF($P19="yes", VLOOKUP($E19,clients_special_commissions!$B:$C,2,0),"")</f>
        <v/>
      </c>
      <c r="R19" t="str">
        <f t="shared" si="7"/>
        <v>no</v>
      </c>
      <c r="S19">
        <f>COUNTIFS($E$3:$E18,$E19,$D$3:$D18,$D19,$R$3:$R18,"yes")</f>
        <v>0</v>
      </c>
      <c r="U19" s="1" t="str">
        <f t="shared" si="8"/>
        <v xml:space="preserve">('25', '2021-06-19', '24558', 'KZT', '43.92', '0.22', 'EUR', '559.206784'), </v>
      </c>
      <c r="V19" s="1" t="str">
        <f t="shared" si="9"/>
        <v xml:space="preserve">('42', '2021-06-09', '1338', 'ERN', '80.96', '0.05',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'0.04', 'EUR', '19.428104'), ('41', '2021-06-18', '9272', 'ERN', '561.03', '2.81', 'EUR', '16.526867'), ('12', '2021-06-18', '1344', 'CHF', '1303.79', '6.52', 'EUR', '1.030846'), ('25', '2021-06-19', '24558', 'KZT', '43.92', '0.22', 'EUR', '559.206784'), </v>
      </c>
    </row>
    <row r="20" spans="2:22" ht="30" x14ac:dyDescent="0.25">
      <c r="B20">
        <f t="shared" si="0"/>
        <v>2021</v>
      </c>
      <c r="C20">
        <f t="shared" si="1"/>
        <v>6</v>
      </c>
      <c r="D20" t="str">
        <f t="shared" si="2"/>
        <v>2021 6</v>
      </c>
      <c r="E20">
        <v>34</v>
      </c>
      <c r="F20" s="2">
        <v>44366</v>
      </c>
      <c r="G20">
        <v>178566</v>
      </c>
      <c r="H20" t="s">
        <v>116</v>
      </c>
      <c r="I20" s="3">
        <f t="shared" si="3"/>
        <v>18.180000000000003</v>
      </c>
      <c r="J20" s="3">
        <f t="shared" si="4"/>
        <v>9.9999999999999992E-2</v>
      </c>
      <c r="K20" t="s">
        <v>61</v>
      </c>
      <c r="L20" s="3">
        <f>VLOOKUP(H20,'fx rates'!$A:$B,2,0)</f>
        <v>9824.2585820000004</v>
      </c>
      <c r="M20">
        <f>SUMIFS($I$3:$I20,$E$3:$E20,$E20,$D$3:$D20,$D20)</f>
        <v>119.60000000000001</v>
      </c>
      <c r="N20" s="3">
        <f t="shared" si="5"/>
        <v>9.9999999999999992E-2</v>
      </c>
      <c r="O20" s="3" t="str">
        <f t="shared" si="6"/>
        <v/>
      </c>
      <c r="P20" t="str">
        <f>IFERROR(IF(VLOOKUP($E20,clients_special_commissions!$B:$E,3,0), "yes","no"),"no")</f>
        <v>no</v>
      </c>
      <c r="Q20" s="3" t="str">
        <f>IF($P20="yes", VLOOKUP($E20,clients_special_commissions!$B:$C,2,0),"")</f>
        <v/>
      </c>
      <c r="R20" t="str">
        <f t="shared" si="7"/>
        <v>no</v>
      </c>
      <c r="S20">
        <f>COUNTIFS($E$3:$E19,$E20,$D$3:$D19,$D20,$R$3:$R19,"yes")</f>
        <v>0</v>
      </c>
      <c r="U20" s="1" t="str">
        <f t="shared" si="8"/>
        <v xml:space="preserve">('34', '2021-06-19', '178566', 'GNF', '18.18', '0.1', 'EUR', '9824.258582'), </v>
      </c>
      <c r="V20" s="1" t="str">
        <f t="shared" si="9"/>
        <v xml:space="preserve">('42', '2021-06-09', '1338', 'ERN', '80.96', '0.05',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'0.04', 'EUR', '19.428104'), ('41', '2021-06-18', '9272', 'ERN', '561.03', '2.81', 'EUR', '16.526867'), ('12', '2021-06-18', '1344', 'CHF', '1303.79', '6.52', 'EUR', '1.030846'), ('25', '2021-06-19', '24558', 'KZT', '43.92', '0.22', 'EUR', '559.206784'), ('34', '2021-06-19', '178566', 'GNF', '18.18', '0.1', 'EUR', '9824.258582'), </v>
      </c>
    </row>
    <row r="21" spans="2:22" ht="30" x14ac:dyDescent="0.25">
      <c r="B21">
        <f t="shared" si="0"/>
        <v>2021</v>
      </c>
      <c r="C21">
        <f t="shared" si="1"/>
        <v>6</v>
      </c>
      <c r="D21" t="str">
        <f t="shared" si="2"/>
        <v>2021 6</v>
      </c>
      <c r="E21">
        <v>38</v>
      </c>
      <c r="F21" s="2">
        <v>44366</v>
      </c>
      <c r="G21">
        <v>1374</v>
      </c>
      <c r="H21" t="s">
        <v>178</v>
      </c>
      <c r="I21" s="3">
        <f t="shared" si="3"/>
        <v>342.46</v>
      </c>
      <c r="J21" s="3">
        <f t="shared" si="4"/>
        <v>1.72</v>
      </c>
      <c r="K21" t="s">
        <v>61</v>
      </c>
      <c r="L21" s="3">
        <f>VLOOKUP(H21,'fx rates'!$A:$B,2,0)</f>
        <v>4.012181</v>
      </c>
      <c r="M21">
        <f>SUMIFS($I$3:$I21,$E$3:$E21,$E21,$D$3:$D21,$D21)</f>
        <v>342.46</v>
      </c>
      <c r="N21" s="3">
        <f t="shared" si="5"/>
        <v>1.72</v>
      </c>
      <c r="O21" s="3" t="str">
        <f t="shared" si="6"/>
        <v/>
      </c>
      <c r="P21" t="str">
        <f>IFERROR(IF(VLOOKUP($E21,clients_special_commissions!$B:$E,3,0), "yes","no"),"no")</f>
        <v>no</v>
      </c>
      <c r="Q21" s="3" t="str">
        <f>IF($P21="yes", VLOOKUP($E21,clients_special_commissions!$B:$C,2,0),"")</f>
        <v/>
      </c>
      <c r="R21" t="str">
        <f t="shared" si="7"/>
        <v>no</v>
      </c>
      <c r="S21">
        <f>COUNTIFS($E$3:$E20,$E21,$D$3:$D20,$D21,$R$3:$R20,"yes")</f>
        <v>0</v>
      </c>
      <c r="U21" s="1" t="str">
        <f t="shared" si="8"/>
        <v xml:space="preserve">('38', '2021-06-19', '1374', 'QAR', '342.46', '1.72', 'EUR', '4.012181'), </v>
      </c>
      <c r="V21" s="1" t="str">
        <f t="shared" si="9"/>
        <v xml:space="preserve">('42', '2021-06-09', '1338', 'ERN', '80.96', '0.05',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'0.04', 'EUR', '19.428104'), ('41', '2021-06-18', '9272', 'ERN', '561.03', '2.81', 'EUR', '16.526867'), ('12', '2021-06-18', '1344', 'CHF', '1303.79', '6.52', 'EUR', '1.030846'), ('25', '2021-06-19', '24558', 'KZT', '43.92', '0.22', 'EUR', '559.206784'), ('34', '2021-06-19', '178566', 'GNF', '18.18', '0.1', 'EUR', '9824.258582'), ('38', '2021-06-19', '1374', 'QAR', '342.46', '1.72', 'EUR', '4.012181'), </v>
      </c>
    </row>
    <row r="22" spans="2:22" ht="30" x14ac:dyDescent="0.25">
      <c r="B22">
        <f t="shared" si="0"/>
        <v>2021</v>
      </c>
      <c r="C22">
        <f t="shared" si="1"/>
        <v>6</v>
      </c>
      <c r="D22" t="str">
        <f t="shared" si="2"/>
        <v>2021 6</v>
      </c>
      <c r="E22">
        <v>17</v>
      </c>
      <c r="F22" s="2">
        <v>44367</v>
      </c>
      <c r="G22">
        <v>80076</v>
      </c>
      <c r="H22" t="s">
        <v>190</v>
      </c>
      <c r="I22" s="3">
        <f t="shared" si="3"/>
        <v>6.22</v>
      </c>
      <c r="J22" s="3">
        <f t="shared" si="4"/>
        <v>0.05</v>
      </c>
      <c r="K22" t="s">
        <v>61</v>
      </c>
      <c r="L22" s="3">
        <f>VLOOKUP(H22,'fx rates'!$A:$B,2,0)</f>
        <v>12883.397186</v>
      </c>
      <c r="M22">
        <f>SUMIFS($I$3:$I22,$E$3:$E22,$E22,$D$3:$D22,$D22)</f>
        <v>6.22</v>
      </c>
      <c r="N22" s="3">
        <f t="shared" si="5"/>
        <v>0.05</v>
      </c>
      <c r="O22" s="3" t="str">
        <f t="shared" si="6"/>
        <v/>
      </c>
      <c r="P22" t="str">
        <f>IFERROR(IF(VLOOKUP($E22,clients_special_commissions!$B:$E,3,0), "yes","no"),"no")</f>
        <v>no</v>
      </c>
      <c r="Q22" s="3" t="str">
        <f>IF($P22="yes", VLOOKUP($E22,clients_special_commissions!$B:$C,2,0),"")</f>
        <v/>
      </c>
      <c r="R22" t="str">
        <f t="shared" si="7"/>
        <v>no</v>
      </c>
      <c r="S22">
        <f>COUNTIFS($E$3:$E21,$E22,$D$3:$D21,$D22,$R$3:$R21,"yes")</f>
        <v>0</v>
      </c>
      <c r="U22" s="1" t="str">
        <f t="shared" si="8"/>
        <v xml:space="preserve">('17', '2021-06-20', '80076', 'SLL', '6.22', '0.05', 'EUR', '12883.397186'), </v>
      </c>
      <c r="V22" s="1" t="str">
        <f t="shared" si="9"/>
        <v xml:space="preserve">('42', '2021-06-09', '1338', 'ERN', '80.96', '0.05',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'0.04',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v>
      </c>
    </row>
    <row r="23" spans="2:22" ht="30" x14ac:dyDescent="0.25">
      <c r="B23">
        <f t="shared" si="0"/>
        <v>2021</v>
      </c>
      <c r="C23">
        <f t="shared" si="1"/>
        <v>6</v>
      </c>
      <c r="D23" t="str">
        <f t="shared" si="2"/>
        <v>2021 6</v>
      </c>
      <c r="E23">
        <v>51</v>
      </c>
      <c r="F23" s="2">
        <v>44369</v>
      </c>
      <c r="G23">
        <v>1116</v>
      </c>
      <c r="H23" t="s">
        <v>72</v>
      </c>
      <c r="I23" s="3">
        <f t="shared" si="3"/>
        <v>571.04999999999995</v>
      </c>
      <c r="J23" s="3">
        <f t="shared" si="4"/>
        <v>2.86</v>
      </c>
      <c r="K23" t="s">
        <v>61</v>
      </c>
      <c r="L23" s="3">
        <f>VLOOKUP(H23,'fx rates'!$A:$B,2,0)</f>
        <v>1.954297</v>
      </c>
      <c r="M23">
        <f>SUMIFS($I$3:$I23,$E$3:$E23,$E23,$D$3:$D23,$D23)</f>
        <v>632.7299999999999</v>
      </c>
      <c r="N23" s="3">
        <f t="shared" si="5"/>
        <v>2.86</v>
      </c>
      <c r="O23" s="3" t="str">
        <f t="shared" si="6"/>
        <v/>
      </c>
      <c r="P23" t="str">
        <f>IFERROR(IF(VLOOKUP($E23,clients_special_commissions!$B:$E,3,0), "yes","no"),"no")</f>
        <v>no</v>
      </c>
      <c r="Q23" s="3" t="str">
        <f>IF($P23="yes", VLOOKUP($E23,clients_special_commissions!$B:$C,2,0),"")</f>
        <v/>
      </c>
      <c r="R23" t="str">
        <f t="shared" si="7"/>
        <v>no</v>
      </c>
      <c r="S23">
        <f>COUNTIFS($E$3:$E22,$E23,$D$3:$D22,$D23,$R$3:$R22,"yes")</f>
        <v>0</v>
      </c>
      <c r="U23" s="1" t="str">
        <f t="shared" si="8"/>
        <v xml:space="preserve">('51', '2021-06-22', '1116', 'BAM', '571.05', '2.86', 'EUR', '1.954297'), </v>
      </c>
      <c r="V23" s="1" t="str">
        <f t="shared" si="9"/>
        <v xml:space="preserve">('42', '2021-06-09', '1338', 'ERN', '80.96', '0.05',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'0.04',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v>
      </c>
    </row>
    <row r="24" spans="2:22" ht="30" x14ac:dyDescent="0.25">
      <c r="B24">
        <f t="shared" si="0"/>
        <v>2021</v>
      </c>
      <c r="C24">
        <f t="shared" si="1"/>
        <v>6</v>
      </c>
      <c r="D24" t="str">
        <f t="shared" si="2"/>
        <v>2021 6</v>
      </c>
      <c r="E24">
        <v>48</v>
      </c>
      <c r="F24" s="2">
        <v>44369</v>
      </c>
      <c r="G24">
        <v>446</v>
      </c>
      <c r="H24" t="s">
        <v>112</v>
      </c>
      <c r="I24" s="3">
        <f t="shared" si="3"/>
        <v>537.28</v>
      </c>
      <c r="J24" s="3">
        <f t="shared" si="4"/>
        <v>2.69</v>
      </c>
      <c r="K24" t="s">
        <v>61</v>
      </c>
      <c r="L24" s="3">
        <f>VLOOKUP(H24,'fx rates'!$A:$B,2,0)</f>
        <v>0.83011400000000002</v>
      </c>
      <c r="M24">
        <f>SUMIFS($I$3:$I24,$E$3:$E24,$E24,$D$3:$D24,$D24)</f>
        <v>537.28</v>
      </c>
      <c r="N24" s="3">
        <f t="shared" si="5"/>
        <v>2.69</v>
      </c>
      <c r="O24" s="3" t="str">
        <f t="shared" si="6"/>
        <v/>
      </c>
      <c r="P24" t="str">
        <f>IFERROR(IF(VLOOKUP($E24,clients_special_commissions!$B:$E,3,0), "yes","no"),"no")</f>
        <v>no</v>
      </c>
      <c r="Q24" s="3" t="str">
        <f>IF($P24="yes", VLOOKUP($E24,clients_special_commissions!$B:$C,2,0),"")</f>
        <v/>
      </c>
      <c r="R24" t="str">
        <f t="shared" si="7"/>
        <v>no</v>
      </c>
      <c r="S24">
        <f>COUNTIFS($E$3:$E23,$E24,$D$3:$D23,$D24,$R$3:$R23,"yes")</f>
        <v>0</v>
      </c>
      <c r="U24" s="1" t="str">
        <f t="shared" si="8"/>
        <v xml:space="preserve">('48', '2021-06-22', '446', 'GGP', '537.28', '2.69', 'EUR', '0.830114'), </v>
      </c>
      <c r="V24" s="1" t="str">
        <f t="shared" si="9"/>
        <v xml:space="preserve">('42', '2021-06-09', '1338', 'ERN', '80.96', '0.05',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'0.04',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v>
      </c>
    </row>
    <row r="25" spans="2:22" ht="30" x14ac:dyDescent="0.25">
      <c r="B25">
        <f t="shared" si="0"/>
        <v>2021</v>
      </c>
      <c r="C25">
        <f t="shared" si="1"/>
        <v>6</v>
      </c>
      <c r="D25" t="str">
        <f t="shared" si="2"/>
        <v>2021 6</v>
      </c>
      <c r="E25">
        <v>38</v>
      </c>
      <c r="F25" s="2">
        <v>44369</v>
      </c>
      <c r="G25">
        <v>224130</v>
      </c>
      <c r="H25" t="s">
        <v>207</v>
      </c>
      <c r="I25" s="3">
        <f t="shared" si="3"/>
        <v>87.690000000000012</v>
      </c>
      <c r="J25" s="3">
        <f t="shared" si="4"/>
        <v>0.44</v>
      </c>
      <c r="K25" t="s">
        <v>61</v>
      </c>
      <c r="L25" s="3">
        <f>VLOOKUP(H25,'fx rates'!$A:$B,2,0)</f>
        <v>2556.1869529999999</v>
      </c>
      <c r="M25">
        <f>SUMIFS($I$3:$I25,$E$3:$E25,$E25,$D$3:$D25,$D25)</f>
        <v>430.15</v>
      </c>
      <c r="N25" s="3">
        <f t="shared" si="5"/>
        <v>0.44</v>
      </c>
      <c r="O25" s="3" t="str">
        <f t="shared" si="6"/>
        <v/>
      </c>
      <c r="P25" t="str">
        <f>IFERROR(IF(VLOOKUP($E25,clients_special_commissions!$B:$E,3,0), "yes","no"),"no")</f>
        <v>no</v>
      </c>
      <c r="Q25" s="3" t="str">
        <f>IF($P25="yes", VLOOKUP($E25,clients_special_commissions!$B:$C,2,0),"")</f>
        <v/>
      </c>
      <c r="R25" t="str">
        <f t="shared" si="7"/>
        <v>no</v>
      </c>
      <c r="S25">
        <f>COUNTIFS($E$3:$E24,$E25,$D$3:$D24,$D25,$R$3:$R24,"yes")</f>
        <v>0</v>
      </c>
      <c r="U25" s="1" t="str">
        <f t="shared" si="8"/>
        <v xml:space="preserve">('38', '2021-06-22', '224130', 'TZS', '87.69', '0.44', 'EUR', '2556.186953'), </v>
      </c>
      <c r="V25" s="1" t="str">
        <f t="shared" si="9"/>
        <v xml:space="preserve">('42', '2021-06-09', '1338', 'ERN', '80.96', '0.05',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'0.04',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v>
      </c>
    </row>
    <row r="26" spans="2:22" ht="30" x14ac:dyDescent="0.25">
      <c r="B26">
        <f t="shared" si="0"/>
        <v>2021</v>
      </c>
      <c r="C26">
        <f t="shared" si="1"/>
        <v>6</v>
      </c>
      <c r="D26" t="str">
        <f t="shared" si="2"/>
        <v>2021 6</v>
      </c>
      <c r="E26">
        <v>5</v>
      </c>
      <c r="F26" s="2">
        <v>44369</v>
      </c>
      <c r="G26">
        <v>438</v>
      </c>
      <c r="H26" t="s">
        <v>189</v>
      </c>
      <c r="I26" s="3">
        <f t="shared" si="3"/>
        <v>527.88</v>
      </c>
      <c r="J26" s="3">
        <f t="shared" si="4"/>
        <v>2.6399999999999997</v>
      </c>
      <c r="K26" t="s">
        <v>61</v>
      </c>
      <c r="L26" s="3">
        <f>VLOOKUP(H26,'fx rates'!$A:$B,2,0)</f>
        <v>0.82973600000000003</v>
      </c>
      <c r="M26">
        <f>SUMIFS($I$3:$I26,$E$3:$E26,$E26,$D$3:$D26,$D26)</f>
        <v>527.88</v>
      </c>
      <c r="N26" s="3">
        <f t="shared" si="5"/>
        <v>2.6399999999999997</v>
      </c>
      <c r="O26" s="3" t="str">
        <f t="shared" si="6"/>
        <v/>
      </c>
      <c r="P26" t="str">
        <f>IFERROR(IF(VLOOKUP($E26,clients_special_commissions!$B:$E,3,0), "yes","no"),"no")</f>
        <v>no</v>
      </c>
      <c r="Q26" s="3" t="str">
        <f>IF($P26="yes", VLOOKUP($E26,clients_special_commissions!$B:$C,2,0),"")</f>
        <v/>
      </c>
      <c r="R26" t="str">
        <f t="shared" si="7"/>
        <v>no</v>
      </c>
      <c r="S26">
        <f>COUNTIFS($E$3:$E25,$E26,$D$3:$D25,$D26,$R$3:$R25,"yes")</f>
        <v>0</v>
      </c>
      <c r="U26" s="1" t="str">
        <f t="shared" si="8"/>
        <v xml:space="preserve">('5', '2021-06-22', '438', 'SHP', '527.88', '2.64', 'EUR', '0.829736'), </v>
      </c>
      <c r="V26" s="1" t="str">
        <f t="shared" si="9"/>
        <v xml:space="preserve">('42', '2021-06-09', '1338', 'ERN', '80.96', '0.05',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'0.04',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v>
      </c>
    </row>
    <row r="27" spans="2:22" ht="30" x14ac:dyDescent="0.25">
      <c r="B27">
        <f t="shared" si="0"/>
        <v>2021</v>
      </c>
      <c r="C27">
        <f t="shared" si="1"/>
        <v>6</v>
      </c>
      <c r="D27" t="str">
        <f t="shared" si="2"/>
        <v>2021 6</v>
      </c>
      <c r="E27">
        <v>23</v>
      </c>
      <c r="F27" s="2">
        <v>44370</v>
      </c>
      <c r="G27">
        <v>9642</v>
      </c>
      <c r="H27" t="s">
        <v>103</v>
      </c>
      <c r="I27" s="3">
        <f t="shared" si="3"/>
        <v>159.69999999999999</v>
      </c>
      <c r="J27" s="3">
        <f t="shared" si="4"/>
        <v>0.8</v>
      </c>
      <c r="K27" t="s">
        <v>61</v>
      </c>
      <c r="L27" s="3">
        <f>VLOOKUP(H27,'fx rates'!$A:$B,2,0)</f>
        <v>60.376570000000001</v>
      </c>
      <c r="M27">
        <f>SUMIFS($I$3:$I27,$E$3:$E27,$E27,$D$3:$D27,$D27)</f>
        <v>159.69999999999999</v>
      </c>
      <c r="N27" s="3">
        <f t="shared" si="5"/>
        <v>0.8</v>
      </c>
      <c r="O27" s="3" t="str">
        <f t="shared" si="6"/>
        <v/>
      </c>
      <c r="P27" t="str">
        <f>IFERROR(IF(VLOOKUP($E27,clients_special_commissions!$B:$E,3,0), "yes","no"),"no")</f>
        <v>no</v>
      </c>
      <c r="Q27" s="3" t="str">
        <f>IF($P27="yes", VLOOKUP($E27,clients_special_commissions!$B:$C,2,0),"")</f>
        <v/>
      </c>
      <c r="R27" t="str">
        <f t="shared" si="7"/>
        <v>no</v>
      </c>
      <c r="S27">
        <f>COUNTIFS($E$3:$E26,$E27,$D$3:$D26,$D27,$R$3:$R26,"yes")</f>
        <v>0</v>
      </c>
      <c r="U27" s="1" t="str">
        <f t="shared" si="8"/>
        <v xml:space="preserve">('23', '2021-06-23', '9642', 'DOP', '159.7', '0.8', 'EUR', '60.37657'), </v>
      </c>
      <c r="V27" s="1" t="str">
        <f t="shared" si="9"/>
        <v xml:space="preserve">('42', '2021-06-09', '1338', 'ERN', '80.96', '0.05',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'0.04',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v>
      </c>
    </row>
    <row r="28" spans="2:22" ht="30" x14ac:dyDescent="0.25">
      <c r="B28">
        <f t="shared" si="0"/>
        <v>2021</v>
      </c>
      <c r="C28">
        <f t="shared" si="1"/>
        <v>6</v>
      </c>
      <c r="D28" t="str">
        <f t="shared" si="2"/>
        <v>2021 6</v>
      </c>
      <c r="E28">
        <v>28</v>
      </c>
      <c r="F28" s="2">
        <v>44373</v>
      </c>
      <c r="G28">
        <v>8604</v>
      </c>
      <c r="H28" t="s">
        <v>186</v>
      </c>
      <c r="I28" s="3">
        <f t="shared" si="3"/>
        <v>17.490000000000002</v>
      </c>
      <c r="J28" s="3">
        <f t="shared" si="4"/>
        <v>0.09</v>
      </c>
      <c r="K28" t="s">
        <v>61</v>
      </c>
      <c r="L28" s="3">
        <f>VLOOKUP(H28,'fx rates'!$A:$B,2,0)</f>
        <v>491.95615400000003</v>
      </c>
      <c r="M28">
        <f>SUMIFS($I$3:$I28,$E$3:$E28,$E28,$D$3:$D28,$D28)</f>
        <v>17.490000000000002</v>
      </c>
      <c r="N28" s="3">
        <f t="shared" si="5"/>
        <v>0.09</v>
      </c>
      <c r="O28" s="3" t="str">
        <f t="shared" si="6"/>
        <v/>
      </c>
      <c r="P28" t="str">
        <f>IFERROR(IF(VLOOKUP($E28,clients_special_commissions!$B:$E,3,0), "yes","no"),"no")</f>
        <v>no</v>
      </c>
      <c r="Q28" s="3" t="str">
        <f>IF($P28="yes", VLOOKUP($E28,clients_special_commissions!$B:$C,2,0),"")</f>
        <v/>
      </c>
      <c r="R28" t="str">
        <f t="shared" si="7"/>
        <v>no</v>
      </c>
      <c r="S28">
        <f>COUNTIFS($E$3:$E27,$E28,$D$3:$D27,$D28,$R$3:$R27,"yes")</f>
        <v>0</v>
      </c>
      <c r="U28" s="1" t="str">
        <f t="shared" si="8"/>
        <v xml:space="preserve">('28', '2021-06-26', '8604', 'SDG', '17.49', '0.09', 'EUR', '491.956154'), </v>
      </c>
      <c r="V28" s="1" t="str">
        <f t="shared" si="9"/>
        <v xml:space="preserve">('42', '2021-06-09', '1338', 'ERN', '80.96', '0.05',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'0.04',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v>
      </c>
    </row>
    <row r="29" spans="2:22" ht="30" x14ac:dyDescent="0.25">
      <c r="B29">
        <f t="shared" si="0"/>
        <v>2021</v>
      </c>
      <c r="C29">
        <f t="shared" si="1"/>
        <v>6</v>
      </c>
      <c r="D29" t="str">
        <f t="shared" si="2"/>
        <v>2021 6</v>
      </c>
      <c r="E29">
        <v>15</v>
      </c>
      <c r="F29" s="2">
        <v>44373</v>
      </c>
      <c r="G29">
        <v>14946</v>
      </c>
      <c r="H29" t="s">
        <v>195</v>
      </c>
      <c r="I29" s="3">
        <f t="shared" si="3"/>
        <v>605.58000000000004</v>
      </c>
      <c r="J29" s="3">
        <f t="shared" si="4"/>
        <v>3.03</v>
      </c>
      <c r="K29" t="s">
        <v>61</v>
      </c>
      <c r="L29" s="3">
        <f>VLOOKUP(H29,'fx rates'!$A:$B,2,0)</f>
        <v>24.680565000000001</v>
      </c>
      <c r="M29">
        <f>SUMIFS($I$3:$I29,$E$3:$E29,$E29,$D$3:$D29,$D29)</f>
        <v>605.58000000000004</v>
      </c>
      <c r="N29" s="3">
        <f t="shared" si="5"/>
        <v>3.03</v>
      </c>
      <c r="O29" s="3" t="str">
        <f t="shared" si="6"/>
        <v/>
      </c>
      <c r="P29" t="str">
        <f>IFERROR(IF(VLOOKUP($E29,clients_special_commissions!$B:$E,3,0), "yes","no"),"no")</f>
        <v>no</v>
      </c>
      <c r="Q29" s="3" t="str">
        <f>IF($P29="yes", VLOOKUP($E29,clients_special_commissions!$B:$C,2,0),"")</f>
        <v/>
      </c>
      <c r="R29" t="str">
        <f t="shared" si="7"/>
        <v>no</v>
      </c>
      <c r="S29">
        <f>COUNTIFS($E$3:$E28,$E29,$D$3:$D28,$D29,$R$3:$R28,"yes")</f>
        <v>0</v>
      </c>
      <c r="U29" s="1" t="str">
        <f t="shared" si="8"/>
        <v xml:space="preserve">('15', '2021-06-26', '14946', 'STN', '605.58', '3.03', 'EUR', '24.680565'), </v>
      </c>
      <c r="V29" s="1" t="str">
        <f t="shared" si="9"/>
        <v xml:space="preserve">('42', '2021-06-09', '1338', 'ERN', '80.96', '0.05',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'0.04',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v>
      </c>
    </row>
    <row r="30" spans="2:22" ht="30" x14ac:dyDescent="0.25">
      <c r="B30">
        <f t="shared" si="0"/>
        <v>2021</v>
      </c>
      <c r="C30">
        <f t="shared" si="1"/>
        <v>6</v>
      </c>
      <c r="D30" t="str">
        <f t="shared" si="2"/>
        <v>2021 6</v>
      </c>
      <c r="E30">
        <v>22</v>
      </c>
      <c r="F30" s="2">
        <v>44374</v>
      </c>
      <c r="G30">
        <v>3414</v>
      </c>
      <c r="H30" t="s">
        <v>187</v>
      </c>
      <c r="I30" s="3">
        <f t="shared" si="3"/>
        <v>328.37</v>
      </c>
      <c r="J30" s="3">
        <f t="shared" si="4"/>
        <v>1.65</v>
      </c>
      <c r="K30" t="s">
        <v>61</v>
      </c>
      <c r="L30" s="3">
        <f>VLOOKUP(H30,'fx rates'!$A:$B,2,0)</f>
        <v>10.396958</v>
      </c>
      <c r="M30">
        <f>SUMIFS($I$3:$I30,$E$3:$E30,$E30,$D$3:$D30,$D30)</f>
        <v>328.37</v>
      </c>
      <c r="N30" s="3">
        <f t="shared" si="5"/>
        <v>1.65</v>
      </c>
      <c r="O30" s="3" t="str">
        <f t="shared" si="6"/>
        <v/>
      </c>
      <c r="P30" t="str">
        <f>IFERROR(IF(VLOOKUP($E30,clients_special_commissions!$B:$E,3,0), "yes","no"),"no")</f>
        <v>no</v>
      </c>
      <c r="Q30" s="3" t="str">
        <f>IF($P30="yes", VLOOKUP($E30,clients_special_commissions!$B:$C,2,0),"")</f>
        <v/>
      </c>
      <c r="R30" t="str">
        <f t="shared" si="7"/>
        <v>no</v>
      </c>
      <c r="S30">
        <f>COUNTIFS($E$3:$E29,$E30,$D$3:$D29,$D30,$R$3:$R29,"yes")</f>
        <v>0</v>
      </c>
      <c r="U30" s="1" t="str">
        <f t="shared" si="8"/>
        <v xml:space="preserve">('22', '2021-06-27', '3414', 'SEK', '328.37', '1.65', 'EUR', '10.396958'), </v>
      </c>
      <c r="V30" s="1" t="str">
        <f t="shared" si="9"/>
        <v xml:space="preserve">('42', '2021-06-09', '1338', 'ERN', '80.96', '0.05',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'0.04',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v>
      </c>
    </row>
    <row r="31" spans="2:22" ht="30" x14ac:dyDescent="0.25">
      <c r="B31">
        <f t="shared" si="0"/>
        <v>2021</v>
      </c>
      <c r="C31">
        <f t="shared" si="1"/>
        <v>6</v>
      </c>
      <c r="D31" t="str">
        <f t="shared" si="2"/>
        <v>2021 6</v>
      </c>
      <c r="E31">
        <v>38</v>
      </c>
      <c r="F31" s="2">
        <v>44376</v>
      </c>
      <c r="G31">
        <v>29784</v>
      </c>
      <c r="H31" t="s">
        <v>166</v>
      </c>
      <c r="I31" s="3">
        <f t="shared" si="3"/>
        <v>757.64</v>
      </c>
      <c r="J31" s="3">
        <f t="shared" si="4"/>
        <v>3.7899999999999996</v>
      </c>
      <c r="K31" t="s">
        <v>61</v>
      </c>
      <c r="L31" s="3">
        <f>VLOOKUP(H31,'fx rates'!$A:$B,2,0)</f>
        <v>39.311923</v>
      </c>
      <c r="M31">
        <f>SUMIFS($I$3:$I31,$E$3:$E31,$E31,$D$3:$D31,$D31)</f>
        <v>1187.79</v>
      </c>
      <c r="N31" s="3">
        <f t="shared" si="5"/>
        <v>3.7899999999999996</v>
      </c>
      <c r="O31" s="3" t="str">
        <f t="shared" si="6"/>
        <v/>
      </c>
      <c r="P31" t="str">
        <f>IFERROR(IF(VLOOKUP($E31,clients_special_commissions!$B:$E,3,0), "yes","no"),"no")</f>
        <v>no</v>
      </c>
      <c r="Q31" s="3" t="str">
        <f>IF($P31="yes", VLOOKUP($E31,clients_special_commissions!$B:$C,2,0),"")</f>
        <v/>
      </c>
      <c r="R31" t="str">
        <f t="shared" si="7"/>
        <v>yes</v>
      </c>
      <c r="S31">
        <f>COUNTIFS($E$3:$E30,$E31,$D$3:$D30,$D31,$R$3:$R30,"yes")</f>
        <v>0</v>
      </c>
      <c r="U31" s="1" t="str">
        <f t="shared" si="8"/>
        <v xml:space="preserve">('38', '2021-06-29', '29784', 'NIO', '757.64', '3.79', 'EUR', '39.311923'), </v>
      </c>
      <c r="V31" s="1" t="str">
        <f t="shared" si="9"/>
        <v xml:space="preserve">('42', '2021-06-09', '1338', 'ERN', '80.96', '0.05',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'0.04',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v>
      </c>
    </row>
    <row r="32" spans="2:22" ht="30" x14ac:dyDescent="0.25">
      <c r="B32">
        <f t="shared" si="0"/>
        <v>2021</v>
      </c>
      <c r="C32">
        <f t="shared" si="1"/>
        <v>6</v>
      </c>
      <c r="D32" t="str">
        <f t="shared" si="2"/>
        <v>2021 6</v>
      </c>
      <c r="E32">
        <v>18</v>
      </c>
      <c r="F32" s="2">
        <v>44377</v>
      </c>
      <c r="G32">
        <v>12546</v>
      </c>
      <c r="H32" t="s">
        <v>164</v>
      </c>
      <c r="I32" s="3">
        <f t="shared" si="3"/>
        <v>767.29</v>
      </c>
      <c r="J32" s="3">
        <f t="shared" si="4"/>
        <v>3.84</v>
      </c>
      <c r="K32" t="s">
        <v>61</v>
      </c>
      <c r="L32" s="3">
        <f>VLOOKUP(H32,'fx rates'!$A:$B,2,0)</f>
        <v>16.351248999999999</v>
      </c>
      <c r="M32">
        <f>SUMIFS($I$3:$I32,$E$3:$E32,$E32,$D$3:$D32,$D32)</f>
        <v>900.68999999999994</v>
      </c>
      <c r="N32" s="3">
        <f t="shared" si="5"/>
        <v>3.84</v>
      </c>
      <c r="O32" s="3" t="str">
        <f t="shared" si="6"/>
        <v/>
      </c>
      <c r="P32" t="str">
        <f>IFERROR(IF(VLOOKUP($E32,clients_special_commissions!$B:$E,3,0), "yes","no"),"no")</f>
        <v>no</v>
      </c>
      <c r="Q32" s="3" t="str">
        <f>IF($P32="yes", VLOOKUP($E32,clients_special_commissions!$B:$C,2,0),"")</f>
        <v/>
      </c>
      <c r="R32" t="str">
        <f t="shared" si="7"/>
        <v>no</v>
      </c>
      <c r="S32">
        <f>COUNTIFS($E$3:$E31,$E32,$D$3:$D31,$D32,$R$3:$R31,"yes")</f>
        <v>0</v>
      </c>
      <c r="U32" s="1" t="str">
        <f t="shared" si="8"/>
        <v xml:space="preserve">('18', '2021-06-30', '12546', 'NAD', '767.29', '3.84', 'EUR', '16.351249'), </v>
      </c>
      <c r="V32" s="1" t="str">
        <f t="shared" si="9"/>
        <v xml:space="preserve">('42', '2021-06-09', '1338', 'ERN', '80.96', '0.05',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'0.04',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v>
      </c>
    </row>
    <row r="33" spans="2:22" ht="30" x14ac:dyDescent="0.25">
      <c r="B33">
        <f t="shared" si="0"/>
        <v>2021</v>
      </c>
      <c r="C33">
        <f t="shared" si="1"/>
        <v>6</v>
      </c>
      <c r="D33" t="str">
        <f t="shared" si="2"/>
        <v>2021 6</v>
      </c>
      <c r="E33">
        <v>44</v>
      </c>
      <c r="F33" s="2">
        <v>44377</v>
      </c>
      <c r="G33">
        <v>13470</v>
      </c>
      <c r="H33" t="s">
        <v>161</v>
      </c>
      <c r="I33" s="3">
        <f t="shared" si="3"/>
        <v>602.80999999999995</v>
      </c>
      <c r="J33" s="3">
        <f t="shared" si="4"/>
        <v>3.0199999999999996</v>
      </c>
      <c r="K33" t="s">
        <v>61</v>
      </c>
      <c r="L33" s="3">
        <f>VLOOKUP(H33,'fx rates'!$A:$B,2,0)</f>
        <v>22.345389000000001</v>
      </c>
      <c r="M33">
        <f>SUMIFS($I$3:$I33,$E$3:$E33,$E33,$D$3:$D33,$D33)</f>
        <v>602.80999999999995</v>
      </c>
      <c r="N33" s="3">
        <f t="shared" si="5"/>
        <v>3.0199999999999996</v>
      </c>
      <c r="O33" s="3" t="str">
        <f t="shared" si="6"/>
        <v/>
      </c>
      <c r="P33" t="str">
        <f>IFERROR(IF(VLOOKUP($E33,clients_special_commissions!$B:$E,3,0), "yes","no"),"no")</f>
        <v>no</v>
      </c>
      <c r="Q33" s="3" t="str">
        <f>IF($P33="yes", VLOOKUP($E33,clients_special_commissions!$B:$C,2,0),"")</f>
        <v/>
      </c>
      <c r="R33" t="str">
        <f t="shared" si="7"/>
        <v>no</v>
      </c>
      <c r="S33">
        <f>COUNTIFS($E$3:$E32,$E33,$D$3:$D32,$D33,$R$3:$R32,"yes")</f>
        <v>0</v>
      </c>
      <c r="U33" s="1" t="str">
        <f t="shared" si="8"/>
        <v xml:space="preserve">('44', '2021-06-30', '13470', 'MXN', '602.81', '3.02', 'EUR', '22.345389'), </v>
      </c>
      <c r="V33" s="1" t="str">
        <f t="shared" si="9"/>
        <v xml:space="preserve">('42', '2021-06-09', '1338', 'ERN', '80.96', '0.05',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'0.04',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v>
      </c>
    </row>
    <row r="34" spans="2:22" ht="30" x14ac:dyDescent="0.25">
      <c r="B34">
        <f t="shared" si="0"/>
        <v>2021</v>
      </c>
      <c r="C34">
        <f t="shared" si="1"/>
        <v>7</v>
      </c>
      <c r="D34" t="str">
        <f t="shared" si="2"/>
        <v>2021 7</v>
      </c>
      <c r="E34">
        <v>26</v>
      </c>
      <c r="F34" s="2">
        <v>44378</v>
      </c>
      <c r="G34">
        <v>1392</v>
      </c>
      <c r="H34" t="s">
        <v>80</v>
      </c>
      <c r="I34" s="3">
        <f t="shared" si="3"/>
        <v>184.2</v>
      </c>
      <c r="J34" s="3">
        <f t="shared" si="4"/>
        <v>0.93</v>
      </c>
      <c r="K34" t="s">
        <v>61</v>
      </c>
      <c r="L34" s="3">
        <f>VLOOKUP(H34,'fx rates'!$A:$B,2,0)</f>
        <v>7.5572020000000002</v>
      </c>
      <c r="M34">
        <f>SUMIFS($I$3:$I34,$E$3:$E34,$E34,$D$3:$D34,$D34)</f>
        <v>184.2</v>
      </c>
      <c r="N34" s="3">
        <f t="shared" si="5"/>
        <v>0.93</v>
      </c>
      <c r="O34" s="3" t="str">
        <f t="shared" si="6"/>
        <v/>
      </c>
      <c r="P34" t="str">
        <f>IFERROR(IF(VLOOKUP($E34,clients_special_commissions!$B:$E,3,0), "yes","no"),"no")</f>
        <v>no</v>
      </c>
      <c r="Q34" s="3" t="str">
        <f>IF($P34="yes", VLOOKUP($E34,clients_special_commissions!$B:$C,2,0),"")</f>
        <v/>
      </c>
      <c r="R34" t="str">
        <f t="shared" si="7"/>
        <v>no</v>
      </c>
      <c r="S34">
        <f>COUNTIFS($E$3:$E33,$E34,$D$3:$D33,$D34,$R$3:$R33,"yes")</f>
        <v>0</v>
      </c>
      <c r="U34" s="1" t="str">
        <f t="shared" si="8"/>
        <v xml:space="preserve">('26', '2021-07-01', '1392', 'BOB', '184.2', '0.93', 'EUR', '7.557202'), </v>
      </c>
      <c r="V34" s="1" t="str">
        <f t="shared" si="9"/>
        <v xml:space="preserve">('42', '2021-06-09', '1338', 'ERN', '80.96', '0.05',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'0.04',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v>
      </c>
    </row>
    <row r="35" spans="2:22" ht="30" x14ac:dyDescent="0.25">
      <c r="B35">
        <f t="shared" si="0"/>
        <v>2021</v>
      </c>
      <c r="C35">
        <f t="shared" si="1"/>
        <v>7</v>
      </c>
      <c r="D35" t="str">
        <f t="shared" si="2"/>
        <v>2021 7</v>
      </c>
      <c r="E35">
        <v>28</v>
      </c>
      <c r="F35" s="2">
        <v>44379</v>
      </c>
      <c r="G35">
        <v>23040</v>
      </c>
      <c r="H35" t="s">
        <v>68</v>
      </c>
      <c r="I35" s="3">
        <f t="shared" si="3"/>
        <v>189.98</v>
      </c>
      <c r="J35" s="3">
        <f t="shared" si="4"/>
        <v>0.95</v>
      </c>
      <c r="K35" t="s">
        <v>61</v>
      </c>
      <c r="L35" s="3">
        <f>VLOOKUP(H35,'fx rates'!$A:$B,2,0)</f>
        <v>121.279723</v>
      </c>
      <c r="M35">
        <f>SUMIFS($I$3:$I35,$E$3:$E35,$E35,$D$3:$D35,$D35)</f>
        <v>189.98</v>
      </c>
      <c r="N35" s="3">
        <f t="shared" si="5"/>
        <v>0.95</v>
      </c>
      <c r="O35" s="3" t="str">
        <f t="shared" si="6"/>
        <v/>
      </c>
      <c r="P35" t="str">
        <f>IFERROR(IF(VLOOKUP($E35,clients_special_commissions!$B:$E,3,0), "yes","no"),"no")</f>
        <v>no</v>
      </c>
      <c r="Q35" s="3" t="str">
        <f>IF($P35="yes", VLOOKUP($E35,clients_special_commissions!$B:$C,2,0),"")</f>
        <v/>
      </c>
      <c r="R35" t="str">
        <f t="shared" si="7"/>
        <v>no</v>
      </c>
      <c r="S35">
        <f>COUNTIFS($E$3:$E34,$E35,$D$3:$D34,$D35,$R$3:$R34,"yes")</f>
        <v>0</v>
      </c>
      <c r="U35" s="1" t="str">
        <f t="shared" si="8"/>
        <v xml:space="preserve">('28', '2021-07-02', '23040', 'ARS', '189.98', '0.95', 'EUR', '121.279723'), </v>
      </c>
      <c r="V35" s="1" t="str">
        <f t="shared" si="9"/>
        <v xml:space="preserve">('42', '2021-06-09', '1338', 'ERN', '80.96', '0.05',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'0.04',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v>
      </c>
    </row>
    <row r="36" spans="2:22" ht="30" x14ac:dyDescent="0.25">
      <c r="B36">
        <f t="shared" si="0"/>
        <v>2021</v>
      </c>
      <c r="C36">
        <f t="shared" si="1"/>
        <v>7</v>
      </c>
      <c r="D36" t="str">
        <f t="shared" si="2"/>
        <v>2021 7</v>
      </c>
      <c r="E36">
        <v>15</v>
      </c>
      <c r="F36" s="2">
        <v>44379</v>
      </c>
      <c r="G36">
        <v>1254</v>
      </c>
      <c r="H36" t="s">
        <v>172</v>
      </c>
      <c r="I36" s="3">
        <f t="shared" si="3"/>
        <v>301.33</v>
      </c>
      <c r="J36" s="3">
        <f t="shared" si="4"/>
        <v>1.51</v>
      </c>
      <c r="K36" t="s">
        <v>61</v>
      </c>
      <c r="L36" s="3">
        <f>VLOOKUP(H36,'fx rates'!$A:$B,2,0)</f>
        <v>4.1616299999999997</v>
      </c>
      <c r="M36">
        <f>SUMIFS($I$3:$I36,$E$3:$E36,$E36,$D$3:$D36,$D36)</f>
        <v>301.33</v>
      </c>
      <c r="N36" s="3">
        <f t="shared" si="5"/>
        <v>1.51</v>
      </c>
      <c r="O36" s="3" t="str">
        <f t="shared" si="6"/>
        <v/>
      </c>
      <c r="P36" t="str">
        <f>IFERROR(IF(VLOOKUP($E36,clients_special_commissions!$B:$E,3,0), "yes","no"),"no")</f>
        <v>no</v>
      </c>
      <c r="Q36" s="3" t="str">
        <f>IF($P36="yes", VLOOKUP($E36,clients_special_commissions!$B:$C,2,0),"")</f>
        <v/>
      </c>
      <c r="R36" t="str">
        <f t="shared" si="7"/>
        <v>no</v>
      </c>
      <c r="S36">
        <f>COUNTIFS($E$3:$E35,$E36,$D$3:$D35,$D36,$R$3:$R35,"yes")</f>
        <v>0</v>
      </c>
      <c r="U36" s="1" t="str">
        <f t="shared" si="8"/>
        <v xml:space="preserve">('15', '2021-07-02', '1254', 'PEN', '301.33', '1.51', 'EUR', '4.16163'), </v>
      </c>
      <c r="V36" s="1" t="str">
        <f t="shared" si="9"/>
        <v xml:space="preserve">('42', '2021-06-09', '1338', 'ERN', '80.96', '0.05',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'0.04',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v>
      </c>
    </row>
    <row r="37" spans="2:22" ht="30" x14ac:dyDescent="0.25">
      <c r="B37">
        <f t="shared" si="0"/>
        <v>2021</v>
      </c>
      <c r="C37">
        <f t="shared" si="1"/>
        <v>7</v>
      </c>
      <c r="D37" t="str">
        <f t="shared" si="2"/>
        <v>2021 7</v>
      </c>
      <c r="E37">
        <v>51</v>
      </c>
      <c r="F37" s="2">
        <v>44379</v>
      </c>
      <c r="G37">
        <v>23784</v>
      </c>
      <c r="H37" t="s">
        <v>130</v>
      </c>
      <c r="I37" s="3">
        <f t="shared" si="3"/>
        <v>167.29999999999998</v>
      </c>
      <c r="J37" s="3">
        <f t="shared" si="4"/>
        <v>0.84</v>
      </c>
      <c r="K37" t="s">
        <v>61</v>
      </c>
      <c r="L37" s="3">
        <f>VLOOKUP(H37,'fx rates'!$A:$B,2,0)</f>
        <v>142.16654500000001</v>
      </c>
      <c r="M37">
        <f>SUMIFS($I$3:$I37,$E$3:$E37,$E37,$D$3:$D37,$D37)</f>
        <v>167.29999999999998</v>
      </c>
      <c r="N37" s="3">
        <f t="shared" si="5"/>
        <v>0.84</v>
      </c>
      <c r="O37" s="3" t="str">
        <f t="shared" si="6"/>
        <v/>
      </c>
      <c r="P37" t="str">
        <f>IFERROR(IF(VLOOKUP($E37,clients_special_commissions!$B:$E,3,0), "yes","no"),"no")</f>
        <v>no</v>
      </c>
      <c r="Q37" s="3" t="str">
        <f>IF($P37="yes", VLOOKUP($E37,clients_special_commissions!$B:$C,2,0),"")</f>
        <v/>
      </c>
      <c r="R37" t="str">
        <f t="shared" si="7"/>
        <v>no</v>
      </c>
      <c r="S37">
        <f>COUNTIFS($E$3:$E36,$E37,$D$3:$D36,$D37,$R$3:$R36,"yes")</f>
        <v>0</v>
      </c>
      <c r="U37" s="1" t="str">
        <f t="shared" si="8"/>
        <v xml:space="preserve">('51', '2021-07-02', '23784', 'ISK', '167.3', '0.84', 'EUR', '142.166545'), </v>
      </c>
      <c r="V37" s="1" t="str">
        <f t="shared" si="9"/>
        <v xml:space="preserve">('42', '2021-06-09', '1338', 'ERN', '80.96', '0.05',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'0.04',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v>
      </c>
    </row>
    <row r="38" spans="2:22" ht="30" x14ac:dyDescent="0.25">
      <c r="B38">
        <f t="shared" si="0"/>
        <v>2021</v>
      </c>
      <c r="C38">
        <f t="shared" si="1"/>
        <v>7</v>
      </c>
      <c r="D38" t="str">
        <f t="shared" si="2"/>
        <v>2021 7</v>
      </c>
      <c r="E38">
        <v>30</v>
      </c>
      <c r="F38" s="2">
        <v>44380</v>
      </c>
      <c r="G38">
        <v>504</v>
      </c>
      <c r="H38" t="s">
        <v>213</v>
      </c>
      <c r="I38" s="3">
        <f t="shared" si="3"/>
        <v>106.28</v>
      </c>
      <c r="J38" s="3">
        <f t="shared" si="4"/>
        <v>0.54</v>
      </c>
      <c r="K38" t="s">
        <v>61</v>
      </c>
      <c r="L38" s="3">
        <f>VLOOKUP(H38,'fx rates'!$A:$B,2,0)</f>
        <v>4.7423200000000003</v>
      </c>
      <c r="M38">
        <f>SUMIFS($I$3:$I38,$E$3:$E38,$E38,$D$3:$D38,$D38)</f>
        <v>106.28</v>
      </c>
      <c r="N38" s="3">
        <f t="shared" si="5"/>
        <v>0.54</v>
      </c>
      <c r="O38" s="3" t="str">
        <f t="shared" si="6"/>
        <v/>
      </c>
      <c r="P38" t="str">
        <f>IFERROR(IF(VLOOKUP($E38,clients_special_commissions!$B:$E,3,0), "yes","no"),"no")</f>
        <v>no</v>
      </c>
      <c r="Q38" s="3" t="str">
        <f>IF($P38="yes", VLOOKUP($E38,clients_special_commissions!$B:$C,2,0),"")</f>
        <v/>
      </c>
      <c r="R38" t="str">
        <f t="shared" si="7"/>
        <v>no</v>
      </c>
      <c r="S38">
        <f>COUNTIFS($E$3:$E37,$E38,$D$3:$D37,$D38,$R$3:$R37,"yes")</f>
        <v>0</v>
      </c>
      <c r="U38" s="1" t="str">
        <f t="shared" si="8"/>
        <v xml:space="preserve">('30', '2021-07-03', '504', 'VES', '106.28', '0.54', 'EUR', '4.74232'), </v>
      </c>
      <c r="V38" s="1" t="str">
        <f t="shared" si="9"/>
        <v xml:space="preserve">('42', '2021-06-09', '1338', 'ERN', '80.96', '0.05',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'0.04',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v>
      </c>
    </row>
    <row r="39" spans="2:22" ht="30" x14ac:dyDescent="0.25">
      <c r="B39">
        <f t="shared" si="0"/>
        <v>2021</v>
      </c>
      <c r="C39">
        <f t="shared" si="1"/>
        <v>7</v>
      </c>
      <c r="D39" t="str">
        <f t="shared" si="2"/>
        <v>2021 7</v>
      </c>
      <c r="E39">
        <v>46</v>
      </c>
      <c r="F39" s="2">
        <v>44380</v>
      </c>
      <c r="G39">
        <v>11574</v>
      </c>
      <c r="H39" t="s">
        <v>163</v>
      </c>
      <c r="I39" s="3">
        <f t="shared" si="3"/>
        <v>164.54999999999998</v>
      </c>
      <c r="J39" s="3">
        <f t="shared" si="4"/>
        <v>0.83</v>
      </c>
      <c r="K39" t="s">
        <v>61</v>
      </c>
      <c r="L39" s="3">
        <f>VLOOKUP(H39,'fx rates'!$A:$B,2,0)</f>
        <v>70.339138000000005</v>
      </c>
      <c r="M39">
        <f>SUMIFS($I$3:$I39,$E$3:$E39,$E39,$D$3:$D39,$D39)</f>
        <v>164.54999999999998</v>
      </c>
      <c r="N39" s="3">
        <f t="shared" si="5"/>
        <v>0.83</v>
      </c>
      <c r="O39" s="3" t="str">
        <f t="shared" si="6"/>
        <v/>
      </c>
      <c r="P39" t="str">
        <f>IFERROR(IF(VLOOKUP($E39,clients_special_commissions!$B:$E,3,0), "yes","no"),"no")</f>
        <v>no</v>
      </c>
      <c r="Q39" s="3" t="str">
        <f>IF($P39="yes", VLOOKUP($E39,clients_special_commissions!$B:$C,2,0),"")</f>
        <v/>
      </c>
      <c r="R39" t="str">
        <f t="shared" si="7"/>
        <v>no</v>
      </c>
      <c r="S39">
        <f>COUNTIFS($E$3:$E38,$E39,$D$3:$D38,$D39,$R$3:$R38,"yes")</f>
        <v>0</v>
      </c>
      <c r="U39" s="1" t="str">
        <f t="shared" si="8"/>
        <v xml:space="preserve">('46', '2021-07-03', '11574', 'MZN', '164.55', '0.83', 'EUR', '70.339138'), </v>
      </c>
      <c r="V39" s="1" t="str">
        <f t="shared" si="9"/>
        <v xml:space="preserve">('42', '2021-06-09', '1338', 'ERN', '80.96', '0.05',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'0.04',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v>
      </c>
    </row>
    <row r="40" spans="2:22" ht="30" x14ac:dyDescent="0.25">
      <c r="B40">
        <f t="shared" si="0"/>
        <v>2021</v>
      </c>
      <c r="C40">
        <f t="shared" si="1"/>
        <v>7</v>
      </c>
      <c r="D40" t="str">
        <f t="shared" si="2"/>
        <v>2021 7</v>
      </c>
      <c r="E40">
        <v>1</v>
      </c>
      <c r="F40" s="2">
        <v>44380</v>
      </c>
      <c r="G40">
        <v>376</v>
      </c>
      <c r="H40" t="s">
        <v>76</v>
      </c>
      <c r="I40" s="3">
        <f t="shared" si="3"/>
        <v>904.37</v>
      </c>
      <c r="J40" s="3">
        <f t="shared" si="4"/>
        <v>4.5299999999999994</v>
      </c>
      <c r="K40" t="s">
        <v>61</v>
      </c>
      <c r="L40" s="3">
        <f>VLOOKUP(H40,'fx rates'!$A:$B,2,0)</f>
        <v>0.41576099999999999</v>
      </c>
      <c r="M40">
        <f>SUMIFS($I$3:$I40,$E$3:$E40,$E40,$D$3:$D40,$D40)</f>
        <v>904.37</v>
      </c>
      <c r="N40" s="3">
        <f t="shared" si="5"/>
        <v>4.5299999999999994</v>
      </c>
      <c r="O40" s="3" t="str">
        <f t="shared" si="6"/>
        <v/>
      </c>
      <c r="P40" t="str">
        <f>IFERROR(IF(VLOOKUP($E40,clients_special_commissions!$B:$E,3,0), "yes","no"),"no")</f>
        <v>no</v>
      </c>
      <c r="Q40" s="3" t="str">
        <f>IF($P40="yes", VLOOKUP($E40,clients_special_commissions!$B:$C,2,0),"")</f>
        <v/>
      </c>
      <c r="R40" t="str">
        <f t="shared" si="7"/>
        <v>no</v>
      </c>
      <c r="S40">
        <f>COUNTIFS($E$3:$E39,$E40,$D$3:$D39,$D40,$R$3:$R39,"yes")</f>
        <v>0</v>
      </c>
      <c r="U40" s="1" t="str">
        <f t="shared" si="8"/>
        <v xml:space="preserve">('1', '2021-07-03', '376', 'BHD', '904.37', '4.53', 'EUR', '0.415761'), </v>
      </c>
      <c r="V40" s="1" t="str">
        <f t="shared" si="9"/>
        <v xml:space="preserve">('42', '2021-06-09', '1338', 'ERN', '80.96', '0.05',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'0.04',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v>
      </c>
    </row>
    <row r="41" spans="2:22" ht="30" x14ac:dyDescent="0.25">
      <c r="B41">
        <f t="shared" si="0"/>
        <v>2021</v>
      </c>
      <c r="C41">
        <f t="shared" si="1"/>
        <v>7</v>
      </c>
      <c r="D41" t="str">
        <f t="shared" si="2"/>
        <v>2021 7</v>
      </c>
      <c r="E41">
        <v>3</v>
      </c>
      <c r="F41" s="2">
        <v>44381</v>
      </c>
      <c r="G41">
        <v>900</v>
      </c>
      <c r="H41" t="s">
        <v>121</v>
      </c>
      <c r="I41" s="3">
        <f t="shared" si="3"/>
        <v>118.89</v>
      </c>
      <c r="J41" s="3">
        <f t="shared" si="4"/>
        <v>0.6</v>
      </c>
      <c r="K41" t="s">
        <v>61</v>
      </c>
      <c r="L41" s="3">
        <f>VLOOKUP(H41,'fx rates'!$A:$B,2,0)</f>
        <v>7.5705590000000003</v>
      </c>
      <c r="M41">
        <f>SUMIFS($I$3:$I41,$E$3:$E41,$E41,$D$3:$D41,$D41)</f>
        <v>118.89</v>
      </c>
      <c r="N41" s="3">
        <f t="shared" si="5"/>
        <v>0.6</v>
      </c>
      <c r="O41" s="3" t="str">
        <f t="shared" si="6"/>
        <v/>
      </c>
      <c r="P41" t="str">
        <f>IFERROR(IF(VLOOKUP($E41,clients_special_commissions!$B:$E,3,0), "yes","no"),"no")</f>
        <v>no</v>
      </c>
      <c r="Q41" s="3" t="str">
        <f>IF($P41="yes", VLOOKUP($E41,clients_special_commissions!$B:$C,2,0),"")</f>
        <v/>
      </c>
      <c r="R41" t="str">
        <f t="shared" si="7"/>
        <v>no</v>
      </c>
      <c r="S41">
        <f>COUNTIFS($E$3:$E40,$E41,$D$3:$D40,$D41,$R$3:$R40,"yes")</f>
        <v>0</v>
      </c>
      <c r="U41" s="1" t="str">
        <f t="shared" si="8"/>
        <v xml:space="preserve">('3', '2021-07-04', '900', 'HRK', '118.89', '0.6', 'EUR', '7.570559'), </v>
      </c>
      <c r="V41" s="1" t="str">
        <f t="shared" si="9"/>
        <v xml:space="preserve">('42', '2021-06-09', '1338', 'ERN', '80.96', '0.05',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'0.04',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v>
      </c>
    </row>
    <row r="42" spans="2:22" ht="30" x14ac:dyDescent="0.25">
      <c r="B42">
        <f t="shared" si="0"/>
        <v>2021</v>
      </c>
      <c r="C42">
        <f t="shared" si="1"/>
        <v>7</v>
      </c>
      <c r="D42" t="str">
        <f t="shared" si="2"/>
        <v>2021 7</v>
      </c>
      <c r="E42">
        <v>13</v>
      </c>
      <c r="F42" s="2">
        <v>44381</v>
      </c>
      <c r="G42">
        <v>18750</v>
      </c>
      <c r="H42" t="s">
        <v>159</v>
      </c>
      <c r="I42" s="3">
        <f t="shared" si="3"/>
        <v>1101.4100000000001</v>
      </c>
      <c r="J42" s="3">
        <f t="shared" si="4"/>
        <v>5.51</v>
      </c>
      <c r="K42" t="s">
        <v>61</v>
      </c>
      <c r="L42" s="3">
        <f>VLOOKUP(H42,'fx rates'!$A:$B,2,0)</f>
        <v>17.023728999999999</v>
      </c>
      <c r="M42">
        <f>SUMIFS($I$3:$I42,$E$3:$E42,$E42,$D$3:$D42,$D42)</f>
        <v>1101.4100000000001</v>
      </c>
      <c r="N42" s="3">
        <f t="shared" si="5"/>
        <v>5.51</v>
      </c>
      <c r="O42" s="3" t="str">
        <f t="shared" si="6"/>
        <v/>
      </c>
      <c r="P42" t="str">
        <f>IFERROR(IF(VLOOKUP($E42,clients_special_commissions!$B:$E,3,0), "yes","no"),"no")</f>
        <v>no</v>
      </c>
      <c r="Q42" s="3" t="str">
        <f>IF($P42="yes", VLOOKUP($E42,clients_special_commissions!$B:$C,2,0),"")</f>
        <v/>
      </c>
      <c r="R42" t="str">
        <f t="shared" si="7"/>
        <v>yes</v>
      </c>
      <c r="S42">
        <f>COUNTIFS($E$3:$E41,$E42,$D$3:$D41,$D42,$R$3:$R41,"yes")</f>
        <v>0</v>
      </c>
      <c r="U42" s="1" t="str">
        <f t="shared" si="8"/>
        <v xml:space="preserve">('13', '2021-07-04', '18750', 'MVR', '1101.41', '5.51', 'EUR', '17.023729'), </v>
      </c>
      <c r="V42" s="1" t="str">
        <f t="shared" si="9"/>
        <v xml:space="preserve">('42', '2021-06-09', '1338', 'ERN', '80.96', '0.05',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'0.04',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v>
      </c>
    </row>
    <row r="43" spans="2:22" ht="30" x14ac:dyDescent="0.25">
      <c r="B43">
        <f t="shared" si="0"/>
        <v>2021</v>
      </c>
      <c r="C43">
        <f t="shared" si="1"/>
        <v>7</v>
      </c>
      <c r="D43" t="str">
        <f t="shared" si="2"/>
        <v>2021 7</v>
      </c>
      <c r="E43">
        <v>41</v>
      </c>
      <c r="F43" s="2">
        <v>44383</v>
      </c>
      <c r="G43">
        <v>212250</v>
      </c>
      <c r="H43" t="s">
        <v>144</v>
      </c>
      <c r="I43" s="3">
        <f t="shared" si="3"/>
        <v>16.810000000000002</v>
      </c>
      <c r="J43" s="3">
        <f t="shared" si="4"/>
        <v>0.09</v>
      </c>
      <c r="K43" t="s">
        <v>61</v>
      </c>
      <c r="L43" s="3">
        <f>VLOOKUP(H43,'fx rates'!$A:$B,2,0)</f>
        <v>12632.366717000001</v>
      </c>
      <c r="M43">
        <f>SUMIFS($I$3:$I43,$E$3:$E43,$E43,$D$3:$D43,$D43)</f>
        <v>16.810000000000002</v>
      </c>
      <c r="N43" s="3">
        <f t="shared" si="5"/>
        <v>0.09</v>
      </c>
      <c r="O43" s="3" t="str">
        <f t="shared" si="6"/>
        <v/>
      </c>
      <c r="P43" t="str">
        <f>IFERROR(IF(VLOOKUP($E43,clients_special_commissions!$B:$E,3,0), "yes","no"),"no")</f>
        <v>no</v>
      </c>
      <c r="Q43" s="3" t="str">
        <f>IF($P43="yes", VLOOKUP($E43,clients_special_commissions!$B:$C,2,0),"")</f>
        <v/>
      </c>
      <c r="R43" t="str">
        <f t="shared" si="7"/>
        <v>no</v>
      </c>
      <c r="S43">
        <f>COUNTIFS($E$3:$E42,$E43,$D$3:$D42,$D43,$R$3:$R42,"yes")</f>
        <v>0</v>
      </c>
      <c r="U43" s="1" t="str">
        <f t="shared" si="8"/>
        <v xml:space="preserve">('41', '2021-07-06', '212250', 'LAK', '16.81', '0.09', 'EUR', '12632.366717'), </v>
      </c>
      <c r="V43" s="1" t="str">
        <f t="shared" si="9"/>
        <v xml:space="preserve">('42', '2021-06-09', '1338', 'ERN', '80.96', '0.05',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'0.04',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v>
      </c>
    </row>
    <row r="44" spans="2:22" ht="30" x14ac:dyDescent="0.25">
      <c r="B44">
        <f t="shared" si="0"/>
        <v>2021</v>
      </c>
      <c r="C44">
        <f t="shared" si="1"/>
        <v>7</v>
      </c>
      <c r="D44" t="str">
        <f t="shared" si="2"/>
        <v>2021 7</v>
      </c>
      <c r="E44">
        <v>7</v>
      </c>
      <c r="F44" s="2">
        <v>44383</v>
      </c>
      <c r="G44">
        <v>21180</v>
      </c>
      <c r="H44" t="s">
        <v>174</v>
      </c>
      <c r="I44" s="3">
        <f t="shared" si="3"/>
        <v>366.99</v>
      </c>
      <c r="J44" s="3">
        <f t="shared" si="4"/>
        <v>1.84</v>
      </c>
      <c r="K44" t="s">
        <v>61</v>
      </c>
      <c r="L44" s="3">
        <f>VLOOKUP(H44,'fx rates'!$A:$B,2,0)</f>
        <v>57.712770999999996</v>
      </c>
      <c r="M44">
        <f>SUMIFS($I$3:$I44,$E$3:$E44,$E44,$D$3:$D44,$D44)</f>
        <v>366.99</v>
      </c>
      <c r="N44" s="3">
        <f t="shared" si="5"/>
        <v>1.84</v>
      </c>
      <c r="O44" s="3" t="str">
        <f t="shared" si="6"/>
        <v/>
      </c>
      <c r="P44" t="str">
        <f>IFERROR(IF(VLOOKUP($E44,clients_special_commissions!$B:$E,3,0), "yes","no"),"no")</f>
        <v>no</v>
      </c>
      <c r="Q44" s="3" t="str">
        <f>IF($P44="yes", VLOOKUP($E44,clients_special_commissions!$B:$C,2,0),"")</f>
        <v/>
      </c>
      <c r="R44" t="str">
        <f t="shared" si="7"/>
        <v>no</v>
      </c>
      <c r="S44">
        <f>COUNTIFS($E$3:$E43,$E44,$D$3:$D43,$D44,$R$3:$R43,"yes")</f>
        <v>0</v>
      </c>
      <c r="U44" s="1" t="str">
        <f t="shared" si="8"/>
        <v xml:space="preserve">('7', '2021-07-06', '21180', 'PHP', '366.99', '1.84', 'EUR', '57.712771'), </v>
      </c>
      <c r="V44" s="1" t="str">
        <f t="shared" si="9"/>
        <v xml:space="preserve">('42', '2021-06-09', '1338', 'ERN', '80.96', '0.05',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'0.04',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v>
      </c>
    </row>
    <row r="45" spans="2:22" ht="30" x14ac:dyDescent="0.25">
      <c r="B45">
        <f t="shared" si="0"/>
        <v>2021</v>
      </c>
      <c r="C45">
        <f t="shared" si="1"/>
        <v>7</v>
      </c>
      <c r="D45" t="str">
        <f t="shared" si="2"/>
        <v>2021 7</v>
      </c>
      <c r="E45">
        <v>41</v>
      </c>
      <c r="F45" s="2">
        <v>44383</v>
      </c>
      <c r="G45">
        <v>1320</v>
      </c>
      <c r="H45" t="s">
        <v>61</v>
      </c>
      <c r="I45" s="3">
        <f t="shared" si="3"/>
        <v>1320</v>
      </c>
      <c r="J45" s="3">
        <f t="shared" si="4"/>
        <v>6.6</v>
      </c>
      <c r="K45" t="s">
        <v>61</v>
      </c>
      <c r="L45" s="3">
        <f>VLOOKUP(H45,'fx rates'!$A:$B,2,0)</f>
        <v>1</v>
      </c>
      <c r="M45">
        <f>SUMIFS($I$3:$I45,$E$3:$E45,$E45,$D$3:$D45,$D45)</f>
        <v>1336.81</v>
      </c>
      <c r="N45" s="3">
        <f t="shared" si="5"/>
        <v>6.6</v>
      </c>
      <c r="O45" s="3" t="str">
        <f t="shared" si="6"/>
        <v/>
      </c>
      <c r="P45" t="str">
        <f>IFERROR(IF(VLOOKUP($E45,clients_special_commissions!$B:$E,3,0), "yes","no"),"no")</f>
        <v>no</v>
      </c>
      <c r="Q45" s="3" t="str">
        <f>IF($P45="yes", VLOOKUP($E45,clients_special_commissions!$B:$C,2,0),"")</f>
        <v/>
      </c>
      <c r="R45" t="str">
        <f t="shared" si="7"/>
        <v>yes</v>
      </c>
      <c r="S45">
        <f>COUNTIFS($E$3:$E44,$E45,$D$3:$D44,$D45,$R$3:$R44,"yes")</f>
        <v>0</v>
      </c>
      <c r="U45" s="1" t="str">
        <f t="shared" si="8"/>
        <v xml:space="preserve">('41', '2021-07-06', '1320', 'EUR', '1320', '6.6', 'EUR', '1'), </v>
      </c>
      <c r="V45" s="1" t="str">
        <f t="shared" si="9"/>
        <v xml:space="preserve">('42', '2021-06-09', '1338', 'ERN', '80.96', '0.05',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'0.04',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v>
      </c>
    </row>
    <row r="46" spans="2:22" ht="30" x14ac:dyDescent="0.25">
      <c r="B46">
        <f t="shared" si="0"/>
        <v>2021</v>
      </c>
      <c r="C46">
        <f t="shared" si="1"/>
        <v>7</v>
      </c>
      <c r="D46" t="str">
        <f t="shared" si="2"/>
        <v>2021 7</v>
      </c>
      <c r="E46">
        <v>1</v>
      </c>
      <c r="F46" s="2">
        <v>44383</v>
      </c>
      <c r="G46">
        <v>14988</v>
      </c>
      <c r="H46" t="s">
        <v>103</v>
      </c>
      <c r="I46" s="3">
        <f t="shared" si="3"/>
        <v>248.25</v>
      </c>
      <c r="J46" s="3">
        <f t="shared" si="4"/>
        <v>1.25</v>
      </c>
      <c r="K46" t="s">
        <v>61</v>
      </c>
      <c r="L46" s="3">
        <f>VLOOKUP(H46,'fx rates'!$A:$B,2,0)</f>
        <v>60.376570000000001</v>
      </c>
      <c r="M46">
        <f>SUMIFS($I$3:$I46,$E$3:$E46,$E46,$D$3:$D46,$D46)</f>
        <v>1152.6199999999999</v>
      </c>
      <c r="N46" s="3">
        <f t="shared" si="5"/>
        <v>1.25</v>
      </c>
      <c r="O46" s="3" t="str">
        <f t="shared" si="6"/>
        <v/>
      </c>
      <c r="P46" t="str">
        <f>IFERROR(IF(VLOOKUP($E46,clients_special_commissions!$B:$E,3,0), "yes","no"),"no")</f>
        <v>no</v>
      </c>
      <c r="Q46" s="3" t="str">
        <f>IF($P46="yes", VLOOKUP($E46,clients_special_commissions!$B:$C,2,0),"")</f>
        <v/>
      </c>
      <c r="R46" t="str">
        <f t="shared" si="7"/>
        <v>yes</v>
      </c>
      <c r="S46">
        <f>COUNTIFS($E$3:$E45,$E46,$D$3:$D45,$D46,$R$3:$R45,"yes")</f>
        <v>0</v>
      </c>
      <c r="U46" s="1" t="str">
        <f t="shared" si="8"/>
        <v xml:space="preserve">('1', '2021-07-06', '14988', 'DOP', '248.25', '1.25', 'EUR', '60.37657'), </v>
      </c>
      <c r="V46" s="1" t="str">
        <f t="shared" si="9"/>
        <v xml:space="preserve">('42', '2021-06-09', '1338', 'ERN', '80.96', '0.05',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'0.04',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v>
      </c>
    </row>
    <row r="47" spans="2:22" ht="30" x14ac:dyDescent="0.25">
      <c r="B47">
        <f t="shared" si="0"/>
        <v>2021</v>
      </c>
      <c r="C47">
        <f t="shared" si="1"/>
        <v>7</v>
      </c>
      <c r="D47" t="str">
        <f t="shared" si="2"/>
        <v>2021 7</v>
      </c>
      <c r="E47">
        <v>15</v>
      </c>
      <c r="F47" s="2">
        <v>44384</v>
      </c>
      <c r="G47">
        <v>4650</v>
      </c>
      <c r="H47" t="s">
        <v>132</v>
      </c>
      <c r="I47" s="3">
        <f t="shared" si="3"/>
        <v>27.73</v>
      </c>
      <c r="J47" s="3">
        <f t="shared" si="4"/>
        <v>0.14000000000000001</v>
      </c>
      <c r="K47" t="s">
        <v>61</v>
      </c>
      <c r="L47" s="3">
        <f>VLOOKUP(H47,'fx rates'!$A:$B,2,0)</f>
        <v>167.69668799999999</v>
      </c>
      <c r="M47">
        <f>SUMIFS($I$3:$I47,$E$3:$E47,$E47,$D$3:$D47,$D47)</f>
        <v>329.06</v>
      </c>
      <c r="N47" s="3">
        <f t="shared" si="5"/>
        <v>0.14000000000000001</v>
      </c>
      <c r="O47" s="3" t="str">
        <f t="shared" si="6"/>
        <v/>
      </c>
      <c r="P47" t="str">
        <f>IFERROR(IF(VLOOKUP($E47,clients_special_commissions!$B:$E,3,0), "yes","no"),"no")</f>
        <v>no</v>
      </c>
      <c r="Q47" s="3" t="str">
        <f>IF($P47="yes", VLOOKUP($E47,clients_special_commissions!$B:$C,2,0),"")</f>
        <v/>
      </c>
      <c r="R47" t="str">
        <f t="shared" si="7"/>
        <v>no</v>
      </c>
      <c r="S47">
        <f>COUNTIFS($E$3:$E46,$E47,$D$3:$D46,$D47,$R$3:$R46,"yes")</f>
        <v>0</v>
      </c>
      <c r="U47" s="1" t="str">
        <f t="shared" si="8"/>
        <v xml:space="preserve">('15', '2021-07-07', '4650', 'JMD', '27.73', '0.14', 'EUR', '167.696688'), </v>
      </c>
      <c r="V47" s="1" t="str">
        <f t="shared" si="9"/>
        <v xml:space="preserve">('42', '2021-06-09', '1338', 'ERN', '80.96', '0.05',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'0.04',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v>
      </c>
    </row>
    <row r="48" spans="2:22" ht="30" x14ac:dyDescent="0.25">
      <c r="B48">
        <f t="shared" si="0"/>
        <v>2021</v>
      </c>
      <c r="C48">
        <f t="shared" si="1"/>
        <v>7</v>
      </c>
      <c r="D48" t="str">
        <f t="shared" si="2"/>
        <v>2021 7</v>
      </c>
      <c r="E48">
        <v>23</v>
      </c>
      <c r="F48" s="2">
        <v>44384</v>
      </c>
      <c r="G48">
        <v>1446</v>
      </c>
      <c r="H48" t="s">
        <v>117</v>
      </c>
      <c r="I48" s="3">
        <f t="shared" si="3"/>
        <v>170.85999999999999</v>
      </c>
      <c r="J48" s="3">
        <f t="shared" si="4"/>
        <v>0.86</v>
      </c>
      <c r="K48" t="s">
        <v>61</v>
      </c>
      <c r="L48" s="3">
        <f>VLOOKUP(H48,'fx rates'!$A:$B,2,0)</f>
        <v>8.4635580000000008</v>
      </c>
      <c r="M48">
        <f>SUMIFS($I$3:$I48,$E$3:$E48,$E48,$D$3:$D48,$D48)</f>
        <v>170.85999999999999</v>
      </c>
      <c r="N48" s="3">
        <f t="shared" si="5"/>
        <v>0.86</v>
      </c>
      <c r="O48" s="3" t="str">
        <f t="shared" si="6"/>
        <v/>
      </c>
      <c r="P48" t="str">
        <f>IFERROR(IF(VLOOKUP($E48,clients_special_commissions!$B:$E,3,0), "yes","no"),"no")</f>
        <v>no</v>
      </c>
      <c r="Q48" s="3" t="str">
        <f>IF($P48="yes", VLOOKUP($E48,clients_special_commissions!$B:$C,2,0),"")</f>
        <v/>
      </c>
      <c r="R48" t="str">
        <f t="shared" si="7"/>
        <v>no</v>
      </c>
      <c r="S48">
        <f>COUNTIFS($E$3:$E47,$E48,$D$3:$D47,$D48,$R$3:$R47,"yes")</f>
        <v>0</v>
      </c>
      <c r="U48" s="1" t="str">
        <f t="shared" si="8"/>
        <v xml:space="preserve">('23', '2021-07-07', '1446', 'GTQ', '170.86', '0.86', 'EUR', '8.463558'), </v>
      </c>
      <c r="V48" s="1" t="str">
        <f t="shared" si="9"/>
        <v xml:space="preserve">('42', '2021-06-09', '1338', 'ERN', '80.96', '0.05',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'0.04',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v>
      </c>
    </row>
    <row r="49" spans="2:22" ht="30" x14ac:dyDescent="0.25">
      <c r="B49">
        <f t="shared" si="0"/>
        <v>2021</v>
      </c>
      <c r="C49">
        <f t="shared" si="1"/>
        <v>7</v>
      </c>
      <c r="D49" t="str">
        <f t="shared" si="2"/>
        <v>2021 7</v>
      </c>
      <c r="E49">
        <v>51</v>
      </c>
      <c r="F49" s="2">
        <v>44385</v>
      </c>
      <c r="G49">
        <v>3198</v>
      </c>
      <c r="H49" t="s">
        <v>181</v>
      </c>
      <c r="I49" s="3">
        <f t="shared" si="3"/>
        <v>27.39</v>
      </c>
      <c r="J49" s="3">
        <f t="shared" si="4"/>
        <v>0.14000000000000001</v>
      </c>
      <c r="K49" t="s">
        <v>61</v>
      </c>
      <c r="L49" s="3">
        <f>VLOOKUP(H49,'fx rates'!$A:$B,2,0)</f>
        <v>116.791701</v>
      </c>
      <c r="M49">
        <f>SUMIFS($I$3:$I49,$E$3:$E49,$E49,$D$3:$D49,$D49)</f>
        <v>194.69</v>
      </c>
      <c r="N49" s="3">
        <f t="shared" si="5"/>
        <v>0.14000000000000001</v>
      </c>
      <c r="O49" s="3" t="str">
        <f t="shared" si="6"/>
        <v/>
      </c>
      <c r="P49" t="str">
        <f>IFERROR(IF(VLOOKUP($E49,clients_special_commissions!$B:$E,3,0), "yes","no"),"no")</f>
        <v>no</v>
      </c>
      <c r="Q49" s="3" t="str">
        <f>IF($P49="yes", VLOOKUP($E49,clients_special_commissions!$B:$C,2,0),"")</f>
        <v/>
      </c>
      <c r="R49" t="str">
        <f t="shared" si="7"/>
        <v>no</v>
      </c>
      <c r="S49">
        <f>COUNTIFS($E$3:$E48,$E49,$D$3:$D48,$D49,$R$3:$R48,"yes")</f>
        <v>0</v>
      </c>
      <c r="U49" s="1" t="str">
        <f t="shared" si="8"/>
        <v xml:space="preserve">('51', '2021-07-08', '3198', 'RUB', '27.39', '0.14', 'EUR', '116.791701'), </v>
      </c>
      <c r="V49" s="1" t="str">
        <f t="shared" si="9"/>
        <v xml:space="preserve">('42', '2021-06-09', '1338', 'ERN', '80.96', '0.05',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'0.04',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v>
      </c>
    </row>
    <row r="50" spans="2:22" ht="30" x14ac:dyDescent="0.25">
      <c r="B50">
        <f t="shared" si="0"/>
        <v>2021</v>
      </c>
      <c r="C50">
        <f t="shared" si="1"/>
        <v>7</v>
      </c>
      <c r="D50" t="str">
        <f t="shared" si="2"/>
        <v>2021 7</v>
      </c>
      <c r="E50">
        <v>8</v>
      </c>
      <c r="F50" s="2">
        <v>44386</v>
      </c>
      <c r="G50">
        <v>24870</v>
      </c>
      <c r="H50" t="s">
        <v>118</v>
      </c>
      <c r="I50" s="3">
        <f t="shared" si="3"/>
        <v>108.16000000000001</v>
      </c>
      <c r="J50" s="3">
        <f t="shared" si="4"/>
        <v>0.55000000000000004</v>
      </c>
      <c r="K50" t="s">
        <v>61</v>
      </c>
      <c r="L50" s="3">
        <f>VLOOKUP(H50,'fx rates'!$A:$B,2,0)</f>
        <v>229.954813</v>
      </c>
      <c r="M50">
        <f>SUMIFS($I$3:$I50,$E$3:$E50,$E50,$D$3:$D50,$D50)</f>
        <v>108.16000000000001</v>
      </c>
      <c r="N50" s="3">
        <f t="shared" si="5"/>
        <v>0.55000000000000004</v>
      </c>
      <c r="O50" s="3" t="str">
        <f t="shared" si="6"/>
        <v/>
      </c>
      <c r="P50" t="str">
        <f>IFERROR(IF(VLOOKUP($E50,clients_special_commissions!$B:$E,3,0), "yes","no"),"no")</f>
        <v>no</v>
      </c>
      <c r="Q50" s="3" t="str">
        <f>IF($P50="yes", VLOOKUP($E50,clients_special_commissions!$B:$C,2,0),"")</f>
        <v/>
      </c>
      <c r="R50" t="str">
        <f t="shared" si="7"/>
        <v>no</v>
      </c>
      <c r="S50">
        <f>COUNTIFS($E$3:$E49,$E50,$D$3:$D49,$D50,$R$3:$R49,"yes")</f>
        <v>0</v>
      </c>
      <c r="U50" s="1" t="str">
        <f t="shared" si="8"/>
        <v xml:space="preserve">('8', '2021-07-09', '24870', 'GYD', '108.16', '0.55', 'EUR', '229.954813'), </v>
      </c>
      <c r="V50" s="1" t="str">
        <f t="shared" si="9"/>
        <v xml:space="preserve">('42', '2021-06-09', '1338', 'ERN', '80.96', '0.05',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'0.04',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v>
      </c>
    </row>
    <row r="51" spans="2:22" ht="30" x14ac:dyDescent="0.25">
      <c r="B51">
        <f t="shared" si="0"/>
        <v>2021</v>
      </c>
      <c r="C51">
        <f t="shared" si="1"/>
        <v>7</v>
      </c>
      <c r="D51" t="str">
        <f t="shared" si="2"/>
        <v>2021 7</v>
      </c>
      <c r="E51">
        <v>25</v>
      </c>
      <c r="F51" s="2">
        <v>44386</v>
      </c>
      <c r="G51">
        <v>113508</v>
      </c>
      <c r="H51" t="s">
        <v>139</v>
      </c>
      <c r="I51" s="3">
        <f t="shared" si="3"/>
        <v>114.47</v>
      </c>
      <c r="J51" s="3">
        <f t="shared" si="4"/>
        <v>0.57999999999999996</v>
      </c>
      <c r="K51" t="s">
        <v>61</v>
      </c>
      <c r="L51" s="3">
        <f>VLOOKUP(H51,'fx rates'!$A:$B,2,0)</f>
        <v>991.62472200000002</v>
      </c>
      <c r="M51">
        <f>SUMIFS($I$3:$I51,$E$3:$E51,$E51,$D$3:$D51,$D51)</f>
        <v>114.47</v>
      </c>
      <c r="N51" s="3">
        <f t="shared" si="5"/>
        <v>0.57999999999999996</v>
      </c>
      <c r="O51" s="3" t="str">
        <f t="shared" si="6"/>
        <v/>
      </c>
      <c r="P51" t="str">
        <f>IFERROR(IF(VLOOKUP($E51,clients_special_commissions!$B:$E,3,0), "yes","no"),"no")</f>
        <v>no</v>
      </c>
      <c r="Q51" s="3" t="str">
        <f>IF($P51="yes", VLOOKUP($E51,clients_special_commissions!$B:$C,2,0),"")</f>
        <v/>
      </c>
      <c r="R51" t="str">
        <f t="shared" si="7"/>
        <v>no</v>
      </c>
      <c r="S51">
        <f>COUNTIFS($E$3:$E50,$E51,$D$3:$D50,$D51,$R$3:$R50,"yes")</f>
        <v>0</v>
      </c>
      <c r="U51" s="1" t="str">
        <f t="shared" si="8"/>
        <v xml:space="preserve">('25', '2021-07-09', '113508', 'KPW', '114.47', '0.58', 'EUR', '991.624722'), </v>
      </c>
      <c r="V51" s="1" t="str">
        <f t="shared" si="9"/>
        <v xml:space="preserve">('42', '2021-06-09', '1338', 'ERN', '80.96', '0.05',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'0.04',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v>
      </c>
    </row>
    <row r="52" spans="2:22" ht="30" x14ac:dyDescent="0.25">
      <c r="B52">
        <f t="shared" si="0"/>
        <v>2021</v>
      </c>
      <c r="C52">
        <f t="shared" si="1"/>
        <v>7</v>
      </c>
      <c r="D52" t="str">
        <f t="shared" si="2"/>
        <v>2021 7</v>
      </c>
      <c r="E52">
        <v>1</v>
      </c>
      <c r="F52" s="2">
        <v>44386</v>
      </c>
      <c r="G52">
        <v>12195</v>
      </c>
      <c r="H52" t="s">
        <v>107</v>
      </c>
      <c r="I52" s="3">
        <f t="shared" si="3"/>
        <v>216.14</v>
      </c>
      <c r="J52" s="3">
        <f t="shared" si="4"/>
        <v>0.03</v>
      </c>
      <c r="K52" t="s">
        <v>61</v>
      </c>
      <c r="L52" s="3">
        <f>VLOOKUP(H52,'fx rates'!$A:$B,2,0)</f>
        <v>56.424061000000002</v>
      </c>
      <c r="M52">
        <f>SUMIFS($I$3:$I52,$E$3:$E52,$E52,$D$3:$D52,$D52)</f>
        <v>1368.7599999999998</v>
      </c>
      <c r="N52" s="3">
        <f t="shared" si="5"/>
        <v>1.0900000000000001</v>
      </c>
      <c r="O52" s="3">
        <f t="shared" si="6"/>
        <v>0.03</v>
      </c>
      <c r="P52" t="str">
        <f>IFERROR(IF(VLOOKUP($E52,clients_special_commissions!$B:$E,3,0), "yes","no"),"no")</f>
        <v>no</v>
      </c>
      <c r="Q52" s="3" t="str">
        <f>IF($P52="yes", VLOOKUP($E52,clients_special_commissions!$B:$C,2,0),"")</f>
        <v/>
      </c>
      <c r="R52" t="str">
        <f t="shared" si="7"/>
        <v>yes</v>
      </c>
      <c r="S52">
        <f>COUNTIFS($E$3:$E51,$E52,$D$3:$D51,$D52,$R$3:$R51,"yes")</f>
        <v>1</v>
      </c>
      <c r="U52" s="1" t="str">
        <f t="shared" si="8"/>
        <v xml:space="preserve">('1', '2021-07-09', '12195', 'ETB', '216.14', '0.03', 'EUR', '56.424061'), </v>
      </c>
      <c r="V52" s="1" t="str">
        <f t="shared" si="9"/>
        <v xml:space="preserve">('42', '2021-06-09', '1338', 'ERN', '80.96', '0.05',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'0.04',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v>
      </c>
    </row>
    <row r="53" spans="2:22" ht="30" x14ac:dyDescent="0.25">
      <c r="B53">
        <f t="shared" si="0"/>
        <v>2021</v>
      </c>
      <c r="C53">
        <f t="shared" si="1"/>
        <v>7</v>
      </c>
      <c r="D53" t="str">
        <f t="shared" si="2"/>
        <v>2021 7</v>
      </c>
      <c r="E53">
        <v>19</v>
      </c>
      <c r="F53" s="2">
        <v>44387</v>
      </c>
      <c r="G53">
        <v>18684</v>
      </c>
      <c r="H53" t="s">
        <v>227</v>
      </c>
      <c r="I53" s="3">
        <f t="shared" si="3"/>
        <v>1145.32</v>
      </c>
      <c r="J53" s="3">
        <f t="shared" si="4"/>
        <v>5.7299999999999995</v>
      </c>
      <c r="K53" t="s">
        <v>61</v>
      </c>
      <c r="L53" s="3">
        <f>VLOOKUP(H53,'fx rates'!$A:$B,2,0)</f>
        <v>16.313403999999998</v>
      </c>
      <c r="M53">
        <f>SUMIFS($I$3:$I53,$E$3:$E53,$E53,$D$3:$D53,$D53)</f>
        <v>1145.32</v>
      </c>
      <c r="N53" s="3">
        <f t="shared" si="5"/>
        <v>5.7299999999999995</v>
      </c>
      <c r="O53" s="3" t="str">
        <f t="shared" si="6"/>
        <v/>
      </c>
      <c r="P53" t="str">
        <f>IFERROR(IF(VLOOKUP($E53,clients_special_commissions!$B:$E,3,0), "yes","no"),"no")</f>
        <v>no</v>
      </c>
      <c r="Q53" s="3" t="str">
        <f>IF($P53="yes", VLOOKUP($E53,clients_special_commissions!$B:$C,2,0),"")</f>
        <v/>
      </c>
      <c r="R53" t="str">
        <f t="shared" si="7"/>
        <v>yes</v>
      </c>
      <c r="S53">
        <f>COUNTIFS($E$3:$E52,$E53,$D$3:$D52,$D53,$R$3:$R52,"yes")</f>
        <v>0</v>
      </c>
      <c r="U53" s="1" t="str">
        <f t="shared" si="8"/>
        <v xml:space="preserve">('19', '2021-07-10', '18684', 'ZAR', '1145.32', '5.73', 'EUR', '16.313404'), </v>
      </c>
      <c r="V53" s="1" t="str">
        <f t="shared" si="9"/>
        <v xml:space="preserve">('42', '2021-06-09', '1338', 'ERN', '80.96', '0.05',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'0.04',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v>
      </c>
    </row>
    <row r="54" spans="2:22" ht="30" x14ac:dyDescent="0.25">
      <c r="B54">
        <f t="shared" si="0"/>
        <v>2021</v>
      </c>
      <c r="C54">
        <f t="shared" si="1"/>
        <v>7</v>
      </c>
      <c r="D54" t="str">
        <f t="shared" si="2"/>
        <v>2021 7</v>
      </c>
      <c r="E54">
        <v>4</v>
      </c>
      <c r="F54" s="2">
        <v>44388</v>
      </c>
      <c r="G54">
        <v>1332</v>
      </c>
      <c r="H54" t="s">
        <v>72</v>
      </c>
      <c r="I54" s="3">
        <f t="shared" si="3"/>
        <v>681.58</v>
      </c>
      <c r="J54" s="3">
        <f t="shared" si="4"/>
        <v>3.4099999999999997</v>
      </c>
      <c r="K54" t="s">
        <v>61</v>
      </c>
      <c r="L54" s="3">
        <f>VLOOKUP(H54,'fx rates'!$A:$B,2,0)</f>
        <v>1.954297</v>
      </c>
      <c r="M54">
        <f>SUMIFS($I$3:$I54,$E$3:$E54,$E54,$D$3:$D54,$D54)</f>
        <v>681.58</v>
      </c>
      <c r="N54" s="3">
        <f t="shared" si="5"/>
        <v>3.4099999999999997</v>
      </c>
      <c r="O54" s="3" t="str">
        <f t="shared" si="6"/>
        <v/>
      </c>
      <c r="P54" t="str">
        <f>IFERROR(IF(VLOOKUP($E54,clients_special_commissions!$B:$E,3,0), "yes","no"),"no")</f>
        <v>no</v>
      </c>
      <c r="Q54" s="3" t="str">
        <f>IF($P54="yes", VLOOKUP($E54,clients_special_commissions!$B:$C,2,0),"")</f>
        <v/>
      </c>
      <c r="R54" t="str">
        <f t="shared" si="7"/>
        <v>no</v>
      </c>
      <c r="S54">
        <f>COUNTIFS($E$3:$E53,$E54,$D$3:$D53,$D54,$R$3:$R53,"yes")</f>
        <v>0</v>
      </c>
      <c r="U54" s="1" t="str">
        <f t="shared" si="8"/>
        <v xml:space="preserve">('4', '2021-07-11', '1332', 'BAM', '681.58', '3.41', 'EUR', '1.954297'), </v>
      </c>
      <c r="V54" s="1" t="str">
        <f t="shared" si="9"/>
        <v xml:space="preserve">('42', '2021-06-09', '1338', 'ERN', '80.96', '0.05',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'0.04',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v>
      </c>
    </row>
    <row r="55" spans="2:22" ht="30" x14ac:dyDescent="0.25">
      <c r="B55">
        <f t="shared" si="0"/>
        <v>2021</v>
      </c>
      <c r="C55">
        <f t="shared" si="1"/>
        <v>7</v>
      </c>
      <c r="D55" t="str">
        <f t="shared" si="2"/>
        <v>2021 7</v>
      </c>
      <c r="E55">
        <v>35</v>
      </c>
      <c r="F55" s="2">
        <v>44388</v>
      </c>
      <c r="G55">
        <v>15996</v>
      </c>
      <c r="H55" t="s">
        <v>92</v>
      </c>
      <c r="I55" s="3">
        <f t="shared" si="3"/>
        <v>18.32</v>
      </c>
      <c r="J55" s="3">
        <f t="shared" si="4"/>
        <v>9.9999999999999992E-2</v>
      </c>
      <c r="K55" t="s">
        <v>61</v>
      </c>
      <c r="L55" s="3">
        <f>VLOOKUP(H55,'fx rates'!$A:$B,2,0)</f>
        <v>873.48932600000001</v>
      </c>
      <c r="M55">
        <f>SUMIFS($I$3:$I55,$E$3:$E55,$E55,$D$3:$D55,$D55)</f>
        <v>18.32</v>
      </c>
      <c r="N55" s="3">
        <f t="shared" si="5"/>
        <v>9.9999999999999992E-2</v>
      </c>
      <c r="O55" s="3" t="str">
        <f t="shared" si="6"/>
        <v/>
      </c>
      <c r="P55" t="str">
        <f>IFERROR(IF(VLOOKUP($E55,clients_special_commissions!$B:$E,3,0), "yes","no"),"no")</f>
        <v>no</v>
      </c>
      <c r="Q55" s="3" t="str">
        <f>IF($P55="yes", VLOOKUP($E55,clients_special_commissions!$B:$C,2,0),"")</f>
        <v/>
      </c>
      <c r="R55" t="str">
        <f t="shared" si="7"/>
        <v>no</v>
      </c>
      <c r="S55">
        <f>COUNTIFS($E$3:$E54,$E55,$D$3:$D54,$D55,$R$3:$R54,"yes")</f>
        <v>0</v>
      </c>
      <c r="U55" s="1" t="str">
        <f t="shared" si="8"/>
        <v xml:space="preserve">('35', '2021-07-11', '15996', 'CLP', '18.32', '0.1', 'EUR', '873.489326'), </v>
      </c>
      <c r="V55" s="1" t="str">
        <f t="shared" si="9"/>
        <v xml:space="preserve">('42', '2021-06-09', '1338', 'ERN', '80.96', '0.05',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'0.04',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v>
      </c>
    </row>
    <row r="56" spans="2:22" ht="30" x14ac:dyDescent="0.25">
      <c r="B56">
        <f t="shared" si="0"/>
        <v>2021</v>
      </c>
      <c r="C56">
        <f t="shared" si="1"/>
        <v>7</v>
      </c>
      <c r="D56" t="str">
        <f t="shared" si="2"/>
        <v>2021 7</v>
      </c>
      <c r="E56">
        <v>21</v>
      </c>
      <c r="F56" s="2">
        <v>44388</v>
      </c>
      <c r="G56">
        <v>9960</v>
      </c>
      <c r="H56" t="s">
        <v>107</v>
      </c>
      <c r="I56" s="3">
        <f t="shared" si="3"/>
        <v>176.53</v>
      </c>
      <c r="J56" s="3">
        <f t="shared" si="4"/>
        <v>0.89</v>
      </c>
      <c r="K56" t="s">
        <v>61</v>
      </c>
      <c r="L56" s="3">
        <f>VLOOKUP(H56,'fx rates'!$A:$B,2,0)</f>
        <v>56.424061000000002</v>
      </c>
      <c r="M56">
        <f>SUMIFS($I$3:$I56,$E$3:$E56,$E56,$D$3:$D56,$D56)</f>
        <v>176.53</v>
      </c>
      <c r="N56" s="3">
        <f t="shared" si="5"/>
        <v>0.89</v>
      </c>
      <c r="O56" s="3" t="str">
        <f t="shared" si="6"/>
        <v/>
      </c>
      <c r="P56" t="str">
        <f>IFERROR(IF(VLOOKUP($E56,clients_special_commissions!$B:$E,3,0), "yes","no"),"no")</f>
        <v>no</v>
      </c>
      <c r="Q56" s="3" t="str">
        <f>IF($P56="yes", VLOOKUP($E56,clients_special_commissions!$B:$C,2,0),"")</f>
        <v/>
      </c>
      <c r="R56" t="str">
        <f t="shared" si="7"/>
        <v>no</v>
      </c>
      <c r="S56">
        <f>COUNTIFS($E$3:$E55,$E56,$D$3:$D55,$D56,$R$3:$R55,"yes")</f>
        <v>0</v>
      </c>
      <c r="U56" s="1" t="str">
        <f t="shared" si="8"/>
        <v xml:space="preserve">('21', '2021-07-11', '9960', 'ETB', '176.53', '0.89', 'EUR', '56.424061'), </v>
      </c>
      <c r="V56" s="1" t="str">
        <f t="shared" si="9"/>
        <v xml:space="preserve">('42', '2021-06-09', '1338', 'ERN', '80.96', '0.05',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'0.04',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v>
      </c>
    </row>
    <row r="57" spans="2:22" ht="30" x14ac:dyDescent="0.25">
      <c r="B57">
        <f t="shared" si="0"/>
        <v>2021</v>
      </c>
      <c r="C57">
        <f t="shared" si="1"/>
        <v>7</v>
      </c>
      <c r="D57" t="str">
        <f t="shared" si="2"/>
        <v>2021 7</v>
      </c>
      <c r="E57">
        <v>19</v>
      </c>
      <c r="F57" s="2">
        <v>44388</v>
      </c>
      <c r="G57">
        <v>12894</v>
      </c>
      <c r="H57" t="s">
        <v>115</v>
      </c>
      <c r="I57" s="3">
        <f t="shared" si="3"/>
        <v>218.73999999999998</v>
      </c>
      <c r="J57" s="3">
        <f t="shared" si="4"/>
        <v>0.03</v>
      </c>
      <c r="K57" t="s">
        <v>61</v>
      </c>
      <c r="L57" s="3">
        <f>VLOOKUP(H57,'fx rates'!$A:$B,2,0)</f>
        <v>58.946784999999998</v>
      </c>
      <c r="M57">
        <f>SUMIFS($I$3:$I57,$E$3:$E57,$E57,$D$3:$D57,$D57)</f>
        <v>1364.06</v>
      </c>
      <c r="N57" s="3">
        <f t="shared" si="5"/>
        <v>1.1000000000000001</v>
      </c>
      <c r="O57" s="3">
        <f t="shared" si="6"/>
        <v>0.03</v>
      </c>
      <c r="P57" t="str">
        <f>IFERROR(IF(VLOOKUP($E57,clients_special_commissions!$B:$E,3,0), "yes","no"),"no")</f>
        <v>no</v>
      </c>
      <c r="Q57" s="3" t="str">
        <f>IF($P57="yes", VLOOKUP($E57,clients_special_commissions!$B:$C,2,0),"")</f>
        <v/>
      </c>
      <c r="R57" t="str">
        <f t="shared" si="7"/>
        <v>yes</v>
      </c>
      <c r="S57">
        <f>COUNTIFS($E$3:$E56,$E57,$D$3:$D56,$D57,$R$3:$R56,"yes")</f>
        <v>1</v>
      </c>
      <c r="U57" s="1" t="str">
        <f t="shared" si="8"/>
        <v xml:space="preserve">('19', '2021-07-11', '12894', 'GMD', '218.74', '0.03', 'EUR', '58.946785'), </v>
      </c>
      <c r="V57" s="1" t="str">
        <f t="shared" si="9"/>
        <v xml:space="preserve">('42', '2021-06-09', '1338', 'ERN', '80.96', '0.05',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'0.04',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v>
      </c>
    </row>
    <row r="58" spans="2:22" ht="30" x14ac:dyDescent="0.25">
      <c r="B58">
        <f t="shared" si="0"/>
        <v>2021</v>
      </c>
      <c r="C58">
        <f t="shared" si="1"/>
        <v>7</v>
      </c>
      <c r="D58" t="str">
        <f t="shared" si="2"/>
        <v>2021 7</v>
      </c>
      <c r="E58">
        <v>48</v>
      </c>
      <c r="F58" s="2">
        <v>44389</v>
      </c>
      <c r="G58">
        <v>23382</v>
      </c>
      <c r="H58" t="s">
        <v>107</v>
      </c>
      <c r="I58" s="3">
        <f t="shared" si="3"/>
        <v>414.4</v>
      </c>
      <c r="J58" s="3">
        <f t="shared" si="4"/>
        <v>2.0799999999999996</v>
      </c>
      <c r="K58" t="s">
        <v>61</v>
      </c>
      <c r="L58" s="3">
        <f>VLOOKUP(H58,'fx rates'!$A:$B,2,0)</f>
        <v>56.424061000000002</v>
      </c>
      <c r="M58">
        <f>SUMIFS($I$3:$I58,$E$3:$E58,$E58,$D$3:$D58,$D58)</f>
        <v>414.4</v>
      </c>
      <c r="N58" s="3">
        <f t="shared" si="5"/>
        <v>2.0799999999999996</v>
      </c>
      <c r="O58" s="3" t="str">
        <f t="shared" si="6"/>
        <v/>
      </c>
      <c r="P58" t="str">
        <f>IFERROR(IF(VLOOKUP($E58,clients_special_commissions!$B:$E,3,0), "yes","no"),"no")</f>
        <v>no</v>
      </c>
      <c r="Q58" s="3" t="str">
        <f>IF($P58="yes", VLOOKUP($E58,clients_special_commissions!$B:$C,2,0),"")</f>
        <v/>
      </c>
      <c r="R58" t="str">
        <f t="shared" si="7"/>
        <v>no</v>
      </c>
      <c r="S58">
        <f>COUNTIFS($E$3:$E57,$E58,$D$3:$D57,$D58,$R$3:$R57,"yes")</f>
        <v>0</v>
      </c>
      <c r="U58" s="1" t="str">
        <f t="shared" si="8"/>
        <v xml:space="preserve">('48', '2021-07-12', '23382', 'ETB', '414.4', '2.08', 'EUR', '56.424061'), </v>
      </c>
      <c r="V58" s="1" t="str">
        <f t="shared" si="9"/>
        <v xml:space="preserve">('42', '2021-06-09', '1338', 'ERN', '80.96', '0.05',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'0.04',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v>
      </c>
    </row>
    <row r="59" spans="2:22" ht="30" x14ac:dyDescent="0.25">
      <c r="B59">
        <f t="shared" si="0"/>
        <v>2021</v>
      </c>
      <c r="C59">
        <f t="shared" si="1"/>
        <v>7</v>
      </c>
      <c r="D59" t="str">
        <f t="shared" si="2"/>
        <v>2021 7</v>
      </c>
      <c r="E59">
        <v>32</v>
      </c>
      <c r="F59" s="2">
        <v>44389</v>
      </c>
      <c r="G59">
        <v>13860</v>
      </c>
      <c r="H59" t="s">
        <v>193</v>
      </c>
      <c r="I59" s="3">
        <f t="shared" si="3"/>
        <v>96.58</v>
      </c>
      <c r="J59" s="3">
        <f t="shared" si="4"/>
        <v>0.49</v>
      </c>
      <c r="K59" t="s">
        <v>61</v>
      </c>
      <c r="L59" s="3">
        <f>VLOOKUP(H59,'fx rates'!$A:$B,2,0)</f>
        <v>143.52237</v>
      </c>
      <c r="M59">
        <f>SUMIFS($I$3:$I59,$E$3:$E59,$E59,$D$3:$D59,$D59)</f>
        <v>96.58</v>
      </c>
      <c r="N59" s="3">
        <f t="shared" si="5"/>
        <v>0.49</v>
      </c>
      <c r="O59" s="3" t="str">
        <f t="shared" si="6"/>
        <v/>
      </c>
      <c r="P59" t="str">
        <f>IFERROR(IF(VLOOKUP($E59,clients_special_commissions!$B:$E,3,0), "yes","no"),"no")</f>
        <v>no</v>
      </c>
      <c r="Q59" s="3" t="str">
        <f>IF($P59="yes", VLOOKUP($E59,clients_special_commissions!$B:$C,2,0),"")</f>
        <v/>
      </c>
      <c r="R59" t="str">
        <f t="shared" si="7"/>
        <v>no</v>
      </c>
      <c r="S59">
        <f>COUNTIFS($E$3:$E58,$E59,$D$3:$D58,$D59,$R$3:$R58,"yes")</f>
        <v>0</v>
      </c>
      <c r="U59" s="1" t="str">
        <f t="shared" si="8"/>
        <v xml:space="preserve">('32', '2021-07-12', '13860', 'SSP', '96.58', '0.49', 'EUR', '143.52237'), </v>
      </c>
      <c r="V59" s="1" t="str">
        <f t="shared" si="9"/>
        <v xml:space="preserve">('42', '2021-06-09', '1338', 'ERN', '80.96', '0.05',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'0.04',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v>
      </c>
    </row>
    <row r="60" spans="2:22" ht="30" x14ac:dyDescent="0.25">
      <c r="B60">
        <f t="shared" si="0"/>
        <v>2021</v>
      </c>
      <c r="C60">
        <f t="shared" si="1"/>
        <v>7</v>
      </c>
      <c r="D60" t="str">
        <f t="shared" si="2"/>
        <v>2021 7</v>
      </c>
      <c r="E60">
        <v>48</v>
      </c>
      <c r="F60" s="2">
        <v>44390</v>
      </c>
      <c r="G60">
        <v>88878</v>
      </c>
      <c r="H60" t="s">
        <v>160</v>
      </c>
      <c r="I60" s="3">
        <f t="shared" si="3"/>
        <v>98.98</v>
      </c>
      <c r="J60" s="3">
        <f t="shared" si="4"/>
        <v>0.5</v>
      </c>
      <c r="K60" t="s">
        <v>61</v>
      </c>
      <c r="L60" s="3">
        <f>VLOOKUP(H60,'fx rates'!$A:$B,2,0)</f>
        <v>897.95754999999997</v>
      </c>
      <c r="M60">
        <f>SUMIFS($I$3:$I60,$E$3:$E60,$E60,$D$3:$D60,$D60)</f>
        <v>513.38</v>
      </c>
      <c r="N60" s="3">
        <f t="shared" si="5"/>
        <v>0.5</v>
      </c>
      <c r="O60" s="3" t="str">
        <f t="shared" si="6"/>
        <v/>
      </c>
      <c r="P60" t="str">
        <f>IFERROR(IF(VLOOKUP($E60,clients_special_commissions!$B:$E,3,0), "yes","no"),"no")</f>
        <v>no</v>
      </c>
      <c r="Q60" s="3" t="str">
        <f>IF($P60="yes", VLOOKUP($E60,clients_special_commissions!$B:$C,2,0),"")</f>
        <v/>
      </c>
      <c r="R60" t="str">
        <f t="shared" si="7"/>
        <v>no</v>
      </c>
      <c r="S60">
        <f>COUNTIFS($E$3:$E59,$E60,$D$3:$D59,$D60,$R$3:$R59,"yes")</f>
        <v>0</v>
      </c>
      <c r="U60" s="1" t="str">
        <f t="shared" si="8"/>
        <v xml:space="preserve">('48', '2021-07-13', '88878', 'MWK', '98.98', '0.5', 'EUR', '897.95755'), </v>
      </c>
      <c r="V60" s="1" t="str">
        <f t="shared" si="9"/>
        <v xml:space="preserve">('42', '2021-06-09', '1338', 'ERN', '80.96', '0.05',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'0.04',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v>
      </c>
    </row>
    <row r="61" spans="2:22" ht="30" x14ac:dyDescent="0.25">
      <c r="B61">
        <f t="shared" si="0"/>
        <v>2021</v>
      </c>
      <c r="C61">
        <f t="shared" si="1"/>
        <v>7</v>
      </c>
      <c r="D61" t="str">
        <f t="shared" si="2"/>
        <v>2021 7</v>
      </c>
      <c r="E61">
        <v>43</v>
      </c>
      <c r="F61" s="2">
        <v>44390</v>
      </c>
      <c r="G61">
        <v>912</v>
      </c>
      <c r="H61" t="s">
        <v>184</v>
      </c>
      <c r="I61" s="3">
        <f t="shared" si="3"/>
        <v>102.85000000000001</v>
      </c>
      <c r="J61" s="3">
        <f t="shared" si="4"/>
        <v>0.52</v>
      </c>
      <c r="K61" t="s">
        <v>61</v>
      </c>
      <c r="L61" s="3">
        <f>VLOOKUP(H61,'fx rates'!$A:$B,2,0)</f>
        <v>8.8679079999999999</v>
      </c>
      <c r="M61">
        <f>SUMIFS($I$3:$I61,$E$3:$E61,$E61,$D$3:$D61,$D61)</f>
        <v>102.85000000000001</v>
      </c>
      <c r="N61" s="3">
        <f t="shared" si="5"/>
        <v>0.52</v>
      </c>
      <c r="O61" s="3" t="str">
        <f t="shared" si="6"/>
        <v/>
      </c>
      <c r="P61" t="str">
        <f>IFERROR(IF(VLOOKUP($E61,clients_special_commissions!$B:$E,3,0), "yes","no"),"no")</f>
        <v>no</v>
      </c>
      <c r="Q61" s="3" t="str">
        <f>IF($P61="yes", VLOOKUP($E61,clients_special_commissions!$B:$C,2,0),"")</f>
        <v/>
      </c>
      <c r="R61" t="str">
        <f t="shared" si="7"/>
        <v>no</v>
      </c>
      <c r="S61">
        <f>COUNTIFS($E$3:$E60,$E61,$D$3:$D60,$D61,$R$3:$R60,"yes")</f>
        <v>0</v>
      </c>
      <c r="U61" s="1" t="str">
        <f t="shared" si="8"/>
        <v xml:space="preserve">('43', '2021-07-13', '912', 'SBD', '102.85', '0.52', 'EUR', '8.867908'), </v>
      </c>
      <c r="V61" s="1" t="str">
        <f t="shared" si="9"/>
        <v xml:space="preserve">('42', '2021-06-09', '1338', 'ERN', '80.96', '0.05',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'0.04',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v>
      </c>
    </row>
    <row r="62" spans="2:22" ht="30" x14ac:dyDescent="0.25">
      <c r="B62">
        <f t="shared" si="0"/>
        <v>2021</v>
      </c>
      <c r="C62">
        <f t="shared" si="1"/>
        <v>7</v>
      </c>
      <c r="D62" t="str">
        <f t="shared" si="2"/>
        <v>2021 7</v>
      </c>
      <c r="E62">
        <v>4</v>
      </c>
      <c r="F62" s="2">
        <v>44391</v>
      </c>
      <c r="G62">
        <v>426</v>
      </c>
      <c r="H62" t="s">
        <v>179</v>
      </c>
      <c r="I62" s="3">
        <f t="shared" si="3"/>
        <v>86.240000000000009</v>
      </c>
      <c r="J62" s="3">
        <f t="shared" si="4"/>
        <v>0.44</v>
      </c>
      <c r="K62" t="s">
        <v>61</v>
      </c>
      <c r="L62" s="3">
        <f>VLOOKUP(H62,'fx rates'!$A:$B,2,0)</f>
        <v>4.9400550000000001</v>
      </c>
      <c r="M62">
        <f>SUMIFS($I$3:$I62,$E$3:$E62,$E62,$D$3:$D62,$D62)</f>
        <v>767.82</v>
      </c>
      <c r="N62" s="3">
        <f t="shared" si="5"/>
        <v>0.44</v>
      </c>
      <c r="O62" s="3" t="str">
        <f t="shared" si="6"/>
        <v/>
      </c>
      <c r="P62" t="str">
        <f>IFERROR(IF(VLOOKUP($E62,clients_special_commissions!$B:$E,3,0), "yes","no"),"no")</f>
        <v>no</v>
      </c>
      <c r="Q62" s="3" t="str">
        <f>IF($P62="yes", VLOOKUP($E62,clients_special_commissions!$B:$C,2,0),"")</f>
        <v/>
      </c>
      <c r="R62" t="str">
        <f t="shared" si="7"/>
        <v>no</v>
      </c>
      <c r="S62">
        <f>COUNTIFS($E$3:$E61,$E62,$D$3:$D61,$D62,$R$3:$R61,"yes")</f>
        <v>0</v>
      </c>
      <c r="U62" s="1" t="str">
        <f t="shared" si="8"/>
        <v xml:space="preserve">('4', '2021-07-14', '426', 'RON', '86.24', '0.44', 'EUR', '4.940055'), </v>
      </c>
      <c r="V62" s="1" t="str">
        <f t="shared" si="9"/>
        <v xml:space="preserve">('42', '2021-06-09', '1338', 'ERN', '80.96', '0.05',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'0.04',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v>
      </c>
    </row>
    <row r="63" spans="2:22" ht="30" x14ac:dyDescent="0.25">
      <c r="B63">
        <f t="shared" si="0"/>
        <v>2021</v>
      </c>
      <c r="C63">
        <f t="shared" si="1"/>
        <v>7</v>
      </c>
      <c r="D63" t="str">
        <f t="shared" si="2"/>
        <v>2021 7</v>
      </c>
      <c r="E63">
        <v>39</v>
      </c>
      <c r="F63" s="2">
        <v>44391</v>
      </c>
      <c r="G63">
        <v>666</v>
      </c>
      <c r="H63" t="s">
        <v>213</v>
      </c>
      <c r="I63" s="3">
        <f t="shared" si="3"/>
        <v>140.44</v>
      </c>
      <c r="J63" s="3">
        <f t="shared" si="4"/>
        <v>0.71</v>
      </c>
      <c r="K63" t="s">
        <v>61</v>
      </c>
      <c r="L63" s="3">
        <f>VLOOKUP(H63,'fx rates'!$A:$B,2,0)</f>
        <v>4.7423200000000003</v>
      </c>
      <c r="M63">
        <f>SUMIFS($I$3:$I63,$E$3:$E63,$E63,$D$3:$D63,$D63)</f>
        <v>140.44</v>
      </c>
      <c r="N63" s="3">
        <f t="shared" si="5"/>
        <v>0.71</v>
      </c>
      <c r="O63" s="3" t="str">
        <f t="shared" si="6"/>
        <v/>
      </c>
      <c r="P63" t="str">
        <f>IFERROR(IF(VLOOKUP($E63,clients_special_commissions!$B:$E,3,0), "yes","no"),"no")</f>
        <v>no</v>
      </c>
      <c r="Q63" s="3" t="str">
        <f>IF($P63="yes", VLOOKUP($E63,clients_special_commissions!$B:$C,2,0),"")</f>
        <v/>
      </c>
      <c r="R63" t="str">
        <f t="shared" si="7"/>
        <v>no</v>
      </c>
      <c r="S63">
        <f>COUNTIFS($E$3:$E62,$E63,$D$3:$D62,$D63,$R$3:$R62,"yes")</f>
        <v>0</v>
      </c>
      <c r="U63" s="1" t="str">
        <f t="shared" si="8"/>
        <v xml:space="preserve">('39', '2021-07-14', '666', 'VES', '140.44', '0.71', 'EUR', '4.74232'), </v>
      </c>
      <c r="V63" s="1" t="str">
        <f t="shared" si="9"/>
        <v xml:space="preserve">('42', '2021-06-09', '1338', 'ERN', '80.96', '0.05',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'0.04',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v>
      </c>
    </row>
    <row r="64" spans="2:22" ht="30" x14ac:dyDescent="0.25">
      <c r="B64">
        <f t="shared" si="0"/>
        <v>2021</v>
      </c>
      <c r="C64">
        <f t="shared" si="1"/>
        <v>7</v>
      </c>
      <c r="D64" t="str">
        <f t="shared" si="2"/>
        <v>2021 7</v>
      </c>
      <c r="E64">
        <v>2</v>
      </c>
      <c r="F64" s="2">
        <v>44391</v>
      </c>
      <c r="G64">
        <v>384</v>
      </c>
      <c r="H64" t="s">
        <v>61</v>
      </c>
      <c r="I64" s="3">
        <f t="shared" si="3"/>
        <v>384</v>
      </c>
      <c r="J64" s="3">
        <f t="shared" si="4"/>
        <v>1.92</v>
      </c>
      <c r="K64" t="s">
        <v>61</v>
      </c>
      <c r="L64" s="3">
        <f>VLOOKUP(H64,'fx rates'!$A:$B,2,0)</f>
        <v>1</v>
      </c>
      <c r="M64">
        <f>SUMIFS($I$3:$I64,$E$3:$E64,$E64,$D$3:$D64,$D64)</f>
        <v>384</v>
      </c>
      <c r="N64" s="3">
        <f t="shared" si="5"/>
        <v>1.92</v>
      </c>
      <c r="O64" s="3" t="str">
        <f t="shared" si="6"/>
        <v/>
      </c>
      <c r="P64" t="str">
        <f>IFERROR(IF(VLOOKUP($E64,clients_special_commissions!$B:$E,3,0), "yes","no"),"no")</f>
        <v>no</v>
      </c>
      <c r="Q64" s="3" t="str">
        <f>IF($P64="yes", VLOOKUP($E64,clients_special_commissions!$B:$C,2,0),"")</f>
        <v/>
      </c>
      <c r="R64" t="str">
        <f t="shared" si="7"/>
        <v>no</v>
      </c>
      <c r="S64">
        <f>COUNTIFS($E$3:$E63,$E64,$D$3:$D63,$D64,$R$3:$R63,"yes")</f>
        <v>0</v>
      </c>
      <c r="U64" s="1" t="str">
        <f t="shared" si="8"/>
        <v xml:space="preserve">('2', '2021-07-14', '384', 'EUR', '384', '1.92', 'EUR', '1'), </v>
      </c>
      <c r="V64" s="1" t="str">
        <f t="shared" si="9"/>
        <v xml:space="preserve">('42', '2021-06-09', '1338', 'ERN', '80.96', '0.05',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'0.04',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v>
      </c>
    </row>
    <row r="65" spans="2:22" ht="30" x14ac:dyDescent="0.25">
      <c r="B65">
        <f t="shared" si="0"/>
        <v>2021</v>
      </c>
      <c r="C65">
        <f t="shared" si="1"/>
        <v>7</v>
      </c>
      <c r="D65" t="str">
        <f t="shared" si="2"/>
        <v>2021 7</v>
      </c>
      <c r="E65">
        <v>16</v>
      </c>
      <c r="F65" s="2">
        <v>44391</v>
      </c>
      <c r="G65">
        <v>282</v>
      </c>
      <c r="H65" t="s">
        <v>142</v>
      </c>
      <c r="I65" s="3">
        <f t="shared" si="3"/>
        <v>307.65999999999997</v>
      </c>
      <c r="J65" s="3">
        <f t="shared" si="4"/>
        <v>1.54</v>
      </c>
      <c r="K65" t="s">
        <v>61</v>
      </c>
      <c r="L65" s="3">
        <f>VLOOKUP(H65,'fx rates'!$A:$B,2,0)</f>
        <v>0.91660600000000003</v>
      </c>
      <c r="M65">
        <f>SUMIFS($I$3:$I65,$E$3:$E65,$E65,$D$3:$D65,$D65)</f>
        <v>307.65999999999997</v>
      </c>
      <c r="N65" s="3">
        <f t="shared" si="5"/>
        <v>1.54</v>
      </c>
      <c r="O65" s="3" t="str">
        <f t="shared" si="6"/>
        <v/>
      </c>
      <c r="P65" t="str">
        <f>IFERROR(IF(VLOOKUP($E65,clients_special_commissions!$B:$E,3,0), "yes","no"),"no")</f>
        <v>no</v>
      </c>
      <c r="Q65" s="3" t="str">
        <f>IF($P65="yes", VLOOKUP($E65,clients_special_commissions!$B:$C,2,0),"")</f>
        <v/>
      </c>
      <c r="R65" t="str">
        <f t="shared" si="7"/>
        <v>no</v>
      </c>
      <c r="S65">
        <f>COUNTIFS($E$3:$E64,$E65,$D$3:$D64,$D65,$R$3:$R64,"yes")</f>
        <v>0</v>
      </c>
      <c r="U65" s="1" t="str">
        <f t="shared" si="8"/>
        <v xml:space="preserve">('16', '2021-07-14', '282', 'KYD', '307.66', '1.54', 'EUR', '0.916606'), </v>
      </c>
      <c r="V65" s="1" t="str">
        <f t="shared" si="9"/>
        <v xml:space="preserve">('42', '2021-06-09', '1338', 'ERN', '80.96', '0.05',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'0.04',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v>
      </c>
    </row>
    <row r="66" spans="2:22" ht="30" x14ac:dyDescent="0.25">
      <c r="B66">
        <f t="shared" si="0"/>
        <v>2021</v>
      </c>
      <c r="C66">
        <f t="shared" si="1"/>
        <v>7</v>
      </c>
      <c r="D66" t="str">
        <f t="shared" si="2"/>
        <v>2021 7</v>
      </c>
      <c r="E66">
        <v>35</v>
      </c>
      <c r="F66" s="2">
        <v>44392</v>
      </c>
      <c r="G66">
        <v>24906</v>
      </c>
      <c r="H66" t="s">
        <v>107</v>
      </c>
      <c r="I66" s="3">
        <f t="shared" si="3"/>
        <v>441.40999999999997</v>
      </c>
      <c r="J66" s="3">
        <f t="shared" si="4"/>
        <v>2.21</v>
      </c>
      <c r="K66" t="s">
        <v>61</v>
      </c>
      <c r="L66" s="3">
        <f>VLOOKUP(H66,'fx rates'!$A:$B,2,0)</f>
        <v>56.424061000000002</v>
      </c>
      <c r="M66">
        <f>SUMIFS($I$3:$I66,$E$3:$E66,$E66,$D$3:$D66,$D66)</f>
        <v>459.72999999999996</v>
      </c>
      <c r="N66" s="3">
        <f t="shared" si="5"/>
        <v>2.21</v>
      </c>
      <c r="O66" s="3" t="str">
        <f t="shared" si="6"/>
        <v/>
      </c>
      <c r="P66" t="str">
        <f>IFERROR(IF(VLOOKUP($E66,clients_special_commissions!$B:$E,3,0), "yes","no"),"no")</f>
        <v>no</v>
      </c>
      <c r="Q66" s="3" t="str">
        <f>IF($P66="yes", VLOOKUP($E66,clients_special_commissions!$B:$C,2,0),"")</f>
        <v/>
      </c>
      <c r="R66" t="str">
        <f t="shared" si="7"/>
        <v>no</v>
      </c>
      <c r="S66">
        <f>COUNTIFS($E$3:$E65,$E66,$D$3:$D65,$D66,$R$3:$R65,"yes")</f>
        <v>0</v>
      </c>
      <c r="U66" s="1" t="str">
        <f t="shared" si="8"/>
        <v xml:space="preserve">('35', '2021-07-15', '24906', 'ETB', '441.41', '2.21', 'EUR', '56.424061'), </v>
      </c>
      <c r="V66" s="1" t="str">
        <f t="shared" si="9"/>
        <v xml:space="preserve">('42', '2021-06-09', '1338', 'ERN', '80.96', '0.05',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'0.04',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v>
      </c>
    </row>
    <row r="67" spans="2:22" ht="30" x14ac:dyDescent="0.25">
      <c r="B67">
        <f t="shared" si="0"/>
        <v>2021</v>
      </c>
      <c r="C67">
        <f t="shared" si="1"/>
        <v>7</v>
      </c>
      <c r="D67" t="str">
        <f t="shared" si="2"/>
        <v>2021 7</v>
      </c>
      <c r="E67">
        <v>35</v>
      </c>
      <c r="F67" s="2">
        <v>44392</v>
      </c>
      <c r="G67">
        <v>189360</v>
      </c>
      <c r="H67" t="s">
        <v>124</v>
      </c>
      <c r="I67" s="3">
        <f t="shared" si="3"/>
        <v>11.98</v>
      </c>
      <c r="J67" s="3">
        <f t="shared" si="4"/>
        <v>6.0000000000000005E-2</v>
      </c>
      <c r="K67" t="s">
        <v>61</v>
      </c>
      <c r="L67" s="3">
        <f>VLOOKUP(H67,'fx rates'!$A:$B,2,0)</f>
        <v>15813.590125000001</v>
      </c>
      <c r="M67">
        <f>SUMIFS($I$3:$I67,$E$3:$E67,$E67,$D$3:$D67,$D67)</f>
        <v>471.71</v>
      </c>
      <c r="N67" s="3">
        <f t="shared" si="5"/>
        <v>6.0000000000000005E-2</v>
      </c>
      <c r="O67" s="3" t="str">
        <f t="shared" si="6"/>
        <v/>
      </c>
      <c r="P67" t="str">
        <f>IFERROR(IF(VLOOKUP($E67,clients_special_commissions!$B:$E,3,0), "yes","no"),"no")</f>
        <v>no</v>
      </c>
      <c r="Q67" s="3" t="str">
        <f>IF($P67="yes", VLOOKUP($E67,clients_special_commissions!$B:$C,2,0),"")</f>
        <v/>
      </c>
      <c r="R67" t="str">
        <f t="shared" si="7"/>
        <v>no</v>
      </c>
      <c r="S67">
        <f>COUNTIFS($E$3:$E66,$E67,$D$3:$D66,$D67,$R$3:$R66,"yes")</f>
        <v>0</v>
      </c>
      <c r="U67" s="1" t="str">
        <f t="shared" si="8"/>
        <v xml:space="preserve">('35', '2021-07-15', '189360', 'IDR', '11.98', '0.06', 'EUR', '15813.590125'), </v>
      </c>
      <c r="V67" s="1" t="str">
        <f t="shared" si="9"/>
        <v xml:space="preserve">('42', '2021-06-09', '1338', 'ERN', '80.96', '0.05',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'0.04',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v>
      </c>
    </row>
    <row r="68" spans="2:22" ht="30" x14ac:dyDescent="0.25">
      <c r="B68">
        <f t="shared" ref="B68:B131" si="10">YEAR(F68)</f>
        <v>2021</v>
      </c>
      <c r="C68">
        <f t="shared" ref="C68:C131" si="11">MONTH(F68)</f>
        <v>7</v>
      </c>
      <c r="D68" t="str">
        <f t="shared" ref="D68:D131" si="12">_xlfn.CONCAT(B68, " ", C68)</f>
        <v>2021 7</v>
      </c>
      <c r="E68">
        <v>29</v>
      </c>
      <c r="F68" s="2">
        <v>44393</v>
      </c>
      <c r="G68">
        <v>29910</v>
      </c>
      <c r="H68" t="s">
        <v>103</v>
      </c>
      <c r="I68" s="3">
        <f t="shared" ref="I68:I131" si="13">ROUNDUP(G68/L68,2)</f>
        <v>495.4</v>
      </c>
      <c r="J68" s="3">
        <f t="shared" ref="J68:J131" si="14">MIN(N68,O68,Q68)</f>
        <v>2.48</v>
      </c>
      <c r="K68" t="s">
        <v>61</v>
      </c>
      <c r="L68" s="3">
        <f>VLOOKUP(H68,'fx rates'!$A:$B,2,0)</f>
        <v>60.376570000000001</v>
      </c>
      <c r="M68">
        <f>SUMIFS($I$3:$I68,$E$3:$E68,$E68,$D$3:$D68,$D68)</f>
        <v>495.4</v>
      </c>
      <c r="N68" s="3">
        <f t="shared" ref="N68:N131" si="15">IF(I68*0.005&lt;0.05,0.05,ROUNDUP(I68*0.005,2))</f>
        <v>2.48</v>
      </c>
      <c r="O68" s="3" t="str">
        <f t="shared" ref="O68:O131" si="16">IF(S68&gt;0, 0.03, "")</f>
        <v/>
      </c>
      <c r="P68" t="str">
        <f>IFERROR(IF(VLOOKUP($E68,clients_special_commissions!$B:$E,3,0), "yes","no"),"no")</f>
        <v>no</v>
      </c>
      <c r="Q68" s="3" t="str">
        <f>IF($P68="yes", VLOOKUP($E68,clients_special_commissions!$B:$C,2,0),"")</f>
        <v/>
      </c>
      <c r="R68" t="str">
        <f t="shared" ref="R68:R131" si="17">IF(M68&gt;=1000,"yes","no")</f>
        <v>no</v>
      </c>
      <c r="S68">
        <f>COUNTIFS($E$3:$E67,$E68,$D$3:$D67,$D68,$R$3:$R67,"yes")</f>
        <v>0</v>
      </c>
      <c r="U68" s="1" t="str">
        <f t="shared" si="8"/>
        <v xml:space="preserve">('29', '2021-07-16', '29910', 'DOP', '495.4', '2.48', 'EUR', '60.37657'), </v>
      </c>
      <c r="V68" s="1" t="str">
        <f t="shared" si="9"/>
        <v xml:space="preserve">('42', '2021-06-09', '1338', 'ERN', '80.96', '0.05',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'0.04',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v>
      </c>
    </row>
    <row r="69" spans="2:22" ht="30" x14ac:dyDescent="0.25">
      <c r="B69">
        <f t="shared" si="10"/>
        <v>2021</v>
      </c>
      <c r="C69">
        <f t="shared" si="11"/>
        <v>7</v>
      </c>
      <c r="D69" t="str">
        <f t="shared" si="12"/>
        <v>2021 7</v>
      </c>
      <c r="E69">
        <v>6</v>
      </c>
      <c r="F69" s="2">
        <v>44393</v>
      </c>
      <c r="G69">
        <v>6834</v>
      </c>
      <c r="H69" t="s">
        <v>121</v>
      </c>
      <c r="I69" s="3">
        <f t="shared" si="13"/>
        <v>902.71</v>
      </c>
      <c r="J69" s="3">
        <f t="shared" si="14"/>
        <v>4.5199999999999996</v>
      </c>
      <c r="K69" t="s">
        <v>61</v>
      </c>
      <c r="L69" s="3">
        <f>VLOOKUP(H69,'fx rates'!$A:$B,2,0)</f>
        <v>7.5705590000000003</v>
      </c>
      <c r="M69">
        <f>SUMIFS($I$3:$I69,$E$3:$E69,$E69,$D$3:$D69,$D69)</f>
        <v>902.71</v>
      </c>
      <c r="N69" s="3">
        <f t="shared" si="15"/>
        <v>4.5199999999999996</v>
      </c>
      <c r="O69" s="3" t="str">
        <f t="shared" si="16"/>
        <v/>
      </c>
      <c r="P69" t="str">
        <f>IFERROR(IF(VLOOKUP($E69,clients_special_commissions!$B:$E,3,0), "yes","no"),"no")</f>
        <v>no</v>
      </c>
      <c r="Q69" s="3" t="str">
        <f>IF($P69="yes", VLOOKUP($E69,clients_special_commissions!$B:$C,2,0),"")</f>
        <v/>
      </c>
      <c r="R69" t="str">
        <f t="shared" si="17"/>
        <v>no</v>
      </c>
      <c r="S69">
        <f>COUNTIFS($E$3:$E68,$E69,$D$3:$D68,$D69,$R$3:$R68,"yes")</f>
        <v>0</v>
      </c>
      <c r="U69" s="1" t="str">
        <f t="shared" ref="U69:U132" si="18">_xlfn.CONCAT("('", E69, "', '", TEXT(F69,"yyyy-mm-dd"), "', '", G69, "', '", H69, "', '", I69, "', '", J69, "', '", K69, "', '", L69, "'), ")</f>
        <v xml:space="preserve">('6', '2021-07-16', '6834', 'HRK', '902.71', '4.52', 'EUR', '7.570559'), </v>
      </c>
      <c r="V69" s="1" t="str">
        <f t="shared" ref="V69:V132" si="19">_xlfn.CONCAT(V68,U69)</f>
        <v xml:space="preserve">('42', '2021-06-09', '1338', 'ERN', '80.96', '0.05',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'0.04',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v>
      </c>
    </row>
    <row r="70" spans="2:22" ht="30" x14ac:dyDescent="0.25">
      <c r="B70">
        <f t="shared" si="10"/>
        <v>2021</v>
      </c>
      <c r="C70">
        <f t="shared" si="11"/>
        <v>7</v>
      </c>
      <c r="D70" t="str">
        <f t="shared" si="12"/>
        <v>2021 7</v>
      </c>
      <c r="E70">
        <v>50</v>
      </c>
      <c r="F70" s="2">
        <v>44393</v>
      </c>
      <c r="G70">
        <v>6876</v>
      </c>
      <c r="H70" t="s">
        <v>104</v>
      </c>
      <c r="I70" s="3">
        <f t="shared" si="13"/>
        <v>43.739999999999995</v>
      </c>
      <c r="J70" s="3">
        <f t="shared" si="14"/>
        <v>0.22</v>
      </c>
      <c r="K70" t="s">
        <v>61</v>
      </c>
      <c r="L70" s="3">
        <f>VLOOKUP(H70,'fx rates'!$A:$B,2,0)</f>
        <v>157.21093400000001</v>
      </c>
      <c r="M70">
        <f>SUMIFS($I$3:$I70,$E$3:$E70,$E70,$D$3:$D70,$D70)</f>
        <v>43.739999999999995</v>
      </c>
      <c r="N70" s="3">
        <f t="shared" si="15"/>
        <v>0.22</v>
      </c>
      <c r="O70" s="3" t="str">
        <f t="shared" si="16"/>
        <v/>
      </c>
      <c r="P70" t="str">
        <f>IFERROR(IF(VLOOKUP($E70,clients_special_commissions!$B:$E,3,0), "yes","no"),"no")</f>
        <v>no</v>
      </c>
      <c r="Q70" s="3" t="str">
        <f>IF($P70="yes", VLOOKUP($E70,clients_special_commissions!$B:$C,2,0),"")</f>
        <v/>
      </c>
      <c r="R70" t="str">
        <f t="shared" si="17"/>
        <v>no</v>
      </c>
      <c r="S70">
        <f>COUNTIFS($E$3:$E69,$E70,$D$3:$D69,$D70,$R$3:$R69,"yes")</f>
        <v>0</v>
      </c>
      <c r="U70" s="1" t="str">
        <f t="shared" si="18"/>
        <v xml:space="preserve">('50', '2021-07-16', '6876', 'DZD', '43.74', '0.22', 'EUR', '157.210934'), </v>
      </c>
      <c r="V70" s="1" t="str">
        <f t="shared" si="19"/>
        <v xml:space="preserve">('42', '2021-06-09', '1338', 'ERN', '80.96', '0.05',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'0.04',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v>
      </c>
    </row>
    <row r="71" spans="2:22" ht="30" x14ac:dyDescent="0.25">
      <c r="B71">
        <f t="shared" si="10"/>
        <v>2021</v>
      </c>
      <c r="C71">
        <f t="shared" si="11"/>
        <v>7</v>
      </c>
      <c r="D71" t="str">
        <f t="shared" si="12"/>
        <v>2021 7</v>
      </c>
      <c r="E71">
        <v>48</v>
      </c>
      <c r="F71" s="2">
        <v>44394</v>
      </c>
      <c r="G71">
        <v>178470</v>
      </c>
      <c r="H71" t="s">
        <v>89</v>
      </c>
      <c r="I71" s="3">
        <f t="shared" si="13"/>
        <v>81.190000000000012</v>
      </c>
      <c r="J71" s="3">
        <f t="shared" si="14"/>
        <v>0.41000000000000003</v>
      </c>
      <c r="K71" t="s">
        <v>61</v>
      </c>
      <c r="L71" s="3">
        <f>VLOOKUP(H71,'fx rates'!$A:$B,2,0)</f>
        <v>2198.4194109999999</v>
      </c>
      <c r="M71">
        <f>SUMIFS($I$3:$I71,$E$3:$E71,$E71,$D$3:$D71,$D71)</f>
        <v>594.57000000000005</v>
      </c>
      <c r="N71" s="3">
        <f t="shared" si="15"/>
        <v>0.41000000000000003</v>
      </c>
      <c r="O71" s="3" t="str">
        <f t="shared" si="16"/>
        <v/>
      </c>
      <c r="P71" t="str">
        <f>IFERROR(IF(VLOOKUP($E71,clients_special_commissions!$B:$E,3,0), "yes","no"),"no")</f>
        <v>no</v>
      </c>
      <c r="Q71" s="3" t="str">
        <f>IF($P71="yes", VLOOKUP($E71,clients_special_commissions!$B:$C,2,0),"")</f>
        <v/>
      </c>
      <c r="R71" t="str">
        <f t="shared" si="17"/>
        <v>no</v>
      </c>
      <c r="S71">
        <f>COUNTIFS($E$3:$E70,$E71,$D$3:$D70,$D71,$R$3:$R70,"yes")</f>
        <v>0</v>
      </c>
      <c r="U71" s="1" t="str">
        <f t="shared" si="18"/>
        <v xml:space="preserve">('48', '2021-07-17', '178470', 'CDF', '81.19', '0.41', 'EUR', '2198.419411'), </v>
      </c>
      <c r="V71" s="1" t="str">
        <f t="shared" si="19"/>
        <v xml:space="preserve">('42', '2021-06-09', '1338', 'ERN', '80.96', '0.05',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'0.04',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v>
      </c>
    </row>
    <row r="72" spans="2:22" ht="30" x14ac:dyDescent="0.25">
      <c r="B72">
        <f t="shared" si="10"/>
        <v>2021</v>
      </c>
      <c r="C72">
        <f t="shared" si="11"/>
        <v>7</v>
      </c>
      <c r="D72" t="str">
        <f t="shared" si="12"/>
        <v>2021 7</v>
      </c>
      <c r="E72">
        <v>22</v>
      </c>
      <c r="F72" s="2">
        <v>44394</v>
      </c>
      <c r="G72">
        <v>27972</v>
      </c>
      <c r="H72" t="s">
        <v>104</v>
      </c>
      <c r="I72" s="3">
        <f t="shared" si="13"/>
        <v>177.92999999999998</v>
      </c>
      <c r="J72" s="3">
        <f t="shared" si="14"/>
        <v>0.89</v>
      </c>
      <c r="K72" t="s">
        <v>61</v>
      </c>
      <c r="L72" s="3">
        <f>VLOOKUP(H72,'fx rates'!$A:$B,2,0)</f>
        <v>157.21093400000001</v>
      </c>
      <c r="M72">
        <f>SUMIFS($I$3:$I72,$E$3:$E72,$E72,$D$3:$D72,$D72)</f>
        <v>177.92999999999998</v>
      </c>
      <c r="N72" s="3">
        <f t="shared" si="15"/>
        <v>0.89</v>
      </c>
      <c r="O72" s="3" t="str">
        <f t="shared" si="16"/>
        <v/>
      </c>
      <c r="P72" t="str">
        <f>IFERROR(IF(VLOOKUP($E72,clients_special_commissions!$B:$E,3,0), "yes","no"),"no")</f>
        <v>no</v>
      </c>
      <c r="Q72" s="3" t="str">
        <f>IF($P72="yes", VLOOKUP($E72,clients_special_commissions!$B:$C,2,0),"")</f>
        <v/>
      </c>
      <c r="R72" t="str">
        <f t="shared" si="17"/>
        <v>no</v>
      </c>
      <c r="S72">
        <f>COUNTIFS($E$3:$E71,$E72,$D$3:$D71,$D72,$R$3:$R71,"yes")</f>
        <v>0</v>
      </c>
      <c r="U72" s="1" t="str">
        <f t="shared" si="18"/>
        <v xml:space="preserve">('22', '2021-07-17', '27972', 'DZD', '177.93', '0.89', 'EUR', '157.210934'), </v>
      </c>
      <c r="V72" s="1" t="str">
        <f t="shared" si="19"/>
        <v xml:space="preserve">('42', '2021-06-09', '1338', 'ERN', '80.96', '0.05',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'0.04',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v>
      </c>
    </row>
    <row r="73" spans="2:22" ht="30" x14ac:dyDescent="0.25">
      <c r="B73">
        <f t="shared" si="10"/>
        <v>2021</v>
      </c>
      <c r="C73">
        <f t="shared" si="11"/>
        <v>7</v>
      </c>
      <c r="D73" t="str">
        <f t="shared" si="12"/>
        <v>2021 7</v>
      </c>
      <c r="E73">
        <v>31</v>
      </c>
      <c r="F73" s="2">
        <v>44395</v>
      </c>
      <c r="G73">
        <v>228</v>
      </c>
      <c r="H73" t="s">
        <v>82</v>
      </c>
      <c r="I73" s="3">
        <f t="shared" si="13"/>
        <v>206.76999999999998</v>
      </c>
      <c r="J73" s="3">
        <f t="shared" si="14"/>
        <v>1.04</v>
      </c>
      <c r="K73" t="s">
        <v>61</v>
      </c>
      <c r="L73" s="3">
        <f>VLOOKUP(H73,'fx rates'!$A:$B,2,0)</f>
        <v>1.1026929999999999</v>
      </c>
      <c r="M73">
        <f>SUMIFS($I$3:$I73,$E$3:$E73,$E73,$D$3:$D73,$D73)</f>
        <v>206.76999999999998</v>
      </c>
      <c r="N73" s="3">
        <f t="shared" si="15"/>
        <v>1.04</v>
      </c>
      <c r="O73" s="3" t="str">
        <f t="shared" si="16"/>
        <v/>
      </c>
      <c r="P73" t="str">
        <f>IFERROR(IF(VLOOKUP($E73,clients_special_commissions!$B:$E,3,0), "yes","no"),"no")</f>
        <v>no</v>
      </c>
      <c r="Q73" s="3" t="str">
        <f>IF($P73="yes", VLOOKUP($E73,clients_special_commissions!$B:$C,2,0),"")</f>
        <v/>
      </c>
      <c r="R73" t="str">
        <f t="shared" si="17"/>
        <v>no</v>
      </c>
      <c r="S73">
        <f>COUNTIFS($E$3:$E72,$E73,$D$3:$D72,$D73,$R$3:$R72,"yes")</f>
        <v>0</v>
      </c>
      <c r="U73" s="1" t="str">
        <f t="shared" si="18"/>
        <v xml:space="preserve">('31', '2021-07-18', '228', 'BSD', '206.77', '1.04', 'EUR', '1.102693'), </v>
      </c>
      <c r="V73" s="1" t="str">
        <f t="shared" si="19"/>
        <v xml:space="preserve">('42', '2021-06-09', '1338', 'ERN', '80.96', '0.05',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'0.04',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v>
      </c>
    </row>
    <row r="74" spans="2:22" ht="30" x14ac:dyDescent="0.25">
      <c r="B74">
        <f t="shared" si="10"/>
        <v>2021</v>
      </c>
      <c r="C74">
        <f t="shared" si="11"/>
        <v>7</v>
      </c>
      <c r="D74" t="str">
        <f t="shared" si="12"/>
        <v>2021 7</v>
      </c>
      <c r="E74">
        <v>7</v>
      </c>
      <c r="F74" s="2">
        <v>44395</v>
      </c>
      <c r="G74">
        <v>534</v>
      </c>
      <c r="H74" t="s">
        <v>119</v>
      </c>
      <c r="I74" s="3">
        <f t="shared" si="13"/>
        <v>61.93</v>
      </c>
      <c r="J74" s="3">
        <f t="shared" si="14"/>
        <v>0.31</v>
      </c>
      <c r="K74" t="s">
        <v>61</v>
      </c>
      <c r="L74" s="3">
        <f>VLOOKUP(H74,'fx rates'!$A:$B,2,0)</f>
        <v>8.6235870000000006</v>
      </c>
      <c r="M74">
        <f>SUMIFS($I$3:$I74,$E$3:$E74,$E74,$D$3:$D74,$D74)</f>
        <v>428.92</v>
      </c>
      <c r="N74" s="3">
        <f t="shared" si="15"/>
        <v>0.31</v>
      </c>
      <c r="O74" s="3" t="str">
        <f t="shared" si="16"/>
        <v/>
      </c>
      <c r="P74" t="str">
        <f>IFERROR(IF(VLOOKUP($E74,clients_special_commissions!$B:$E,3,0), "yes","no"),"no")</f>
        <v>no</v>
      </c>
      <c r="Q74" s="3" t="str">
        <f>IF($P74="yes", VLOOKUP($E74,clients_special_commissions!$B:$C,2,0),"")</f>
        <v/>
      </c>
      <c r="R74" t="str">
        <f t="shared" si="17"/>
        <v>no</v>
      </c>
      <c r="S74">
        <f>COUNTIFS($E$3:$E73,$E74,$D$3:$D73,$D74,$R$3:$R73,"yes")</f>
        <v>0</v>
      </c>
      <c r="U74" s="1" t="str">
        <f t="shared" si="18"/>
        <v xml:space="preserve">('7', '2021-07-18', '534', 'HKD', '61.93', '0.31', 'EUR', '8.623587'), </v>
      </c>
      <c r="V74" s="1" t="str">
        <f t="shared" si="19"/>
        <v xml:space="preserve">('42', '2021-06-09', '1338', 'ERN', '80.96', '0.05',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'0.04',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v>
      </c>
    </row>
    <row r="75" spans="2:22" ht="30" x14ac:dyDescent="0.25">
      <c r="B75">
        <f t="shared" si="10"/>
        <v>2021</v>
      </c>
      <c r="C75">
        <f t="shared" si="11"/>
        <v>7</v>
      </c>
      <c r="D75" t="str">
        <f t="shared" si="12"/>
        <v>2021 7</v>
      </c>
      <c r="E75">
        <v>36</v>
      </c>
      <c r="F75" s="2">
        <v>44396</v>
      </c>
      <c r="G75">
        <v>17406</v>
      </c>
      <c r="H75" t="s">
        <v>96</v>
      </c>
      <c r="I75" s="3">
        <f t="shared" si="13"/>
        <v>24.470000000000002</v>
      </c>
      <c r="J75" s="3">
        <f t="shared" si="14"/>
        <v>0.13</v>
      </c>
      <c r="K75" t="s">
        <v>61</v>
      </c>
      <c r="L75" s="3">
        <f>VLOOKUP(H75,'fx rates'!$A:$B,2,0)</f>
        <v>711.44640500000003</v>
      </c>
      <c r="M75">
        <f>SUMIFS($I$3:$I75,$E$3:$E75,$E75,$D$3:$D75,$D75)</f>
        <v>24.470000000000002</v>
      </c>
      <c r="N75" s="3">
        <f t="shared" si="15"/>
        <v>0.13</v>
      </c>
      <c r="O75" s="3" t="str">
        <f t="shared" si="16"/>
        <v/>
      </c>
      <c r="P75" t="str">
        <f>IFERROR(IF(VLOOKUP($E75,clients_special_commissions!$B:$E,3,0), "yes","no"),"no")</f>
        <v>no</v>
      </c>
      <c r="Q75" s="3" t="str">
        <f>IF($P75="yes", VLOOKUP($E75,clients_special_commissions!$B:$C,2,0),"")</f>
        <v/>
      </c>
      <c r="R75" t="str">
        <f t="shared" si="17"/>
        <v>no</v>
      </c>
      <c r="S75">
        <f>COUNTIFS($E$3:$E74,$E75,$D$3:$D74,$D75,$R$3:$R74,"yes")</f>
        <v>0</v>
      </c>
      <c r="U75" s="1" t="str">
        <f t="shared" si="18"/>
        <v xml:space="preserve">('36', '2021-07-19', '17406', 'CRC', '24.47', '0.13', 'EUR', '711.446405'), </v>
      </c>
      <c r="V75" s="1" t="str">
        <f t="shared" si="19"/>
        <v xml:space="preserve">('42', '2021-06-09', '1338', 'ERN', '80.96', '0.05',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'0.04',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v>
      </c>
    </row>
    <row r="76" spans="2:22" ht="30" x14ac:dyDescent="0.25">
      <c r="B76">
        <f t="shared" si="10"/>
        <v>2021</v>
      </c>
      <c r="C76">
        <f t="shared" si="11"/>
        <v>7</v>
      </c>
      <c r="D76" t="str">
        <f t="shared" si="12"/>
        <v>2021 7</v>
      </c>
      <c r="E76">
        <v>16</v>
      </c>
      <c r="F76" s="2">
        <v>44397</v>
      </c>
      <c r="G76">
        <v>174</v>
      </c>
      <c r="H76" t="s">
        <v>66</v>
      </c>
      <c r="I76" s="3">
        <f t="shared" si="13"/>
        <v>87.81</v>
      </c>
      <c r="J76" s="3">
        <f t="shared" si="14"/>
        <v>0.44</v>
      </c>
      <c r="K76" t="s">
        <v>61</v>
      </c>
      <c r="L76" s="3">
        <f>VLOOKUP(H76,'fx rates'!$A:$B,2,0)</f>
        <v>1.9815560000000001</v>
      </c>
      <c r="M76">
        <f>SUMIFS($I$3:$I76,$E$3:$E76,$E76,$D$3:$D76,$D76)</f>
        <v>395.46999999999997</v>
      </c>
      <c r="N76" s="3">
        <f t="shared" si="15"/>
        <v>0.44</v>
      </c>
      <c r="O76" s="3" t="str">
        <f t="shared" si="16"/>
        <v/>
      </c>
      <c r="P76" t="str">
        <f>IFERROR(IF(VLOOKUP($E76,clients_special_commissions!$B:$E,3,0), "yes","no"),"no")</f>
        <v>no</v>
      </c>
      <c r="Q76" s="3" t="str">
        <f>IF($P76="yes", VLOOKUP($E76,clients_special_commissions!$B:$C,2,0),"")</f>
        <v/>
      </c>
      <c r="R76" t="str">
        <f t="shared" si="17"/>
        <v>no</v>
      </c>
      <c r="S76">
        <f>COUNTIFS($E$3:$E75,$E76,$D$3:$D75,$D76,$R$3:$R75,"yes")</f>
        <v>0</v>
      </c>
      <c r="U76" s="1" t="str">
        <f t="shared" si="18"/>
        <v xml:space="preserve">('16', '2021-07-20', '174', 'ANG', '87.81', '0.44', 'EUR', '1.981556'), </v>
      </c>
      <c r="V76" s="1" t="str">
        <f t="shared" si="19"/>
        <v xml:space="preserve">('42', '2021-06-09', '1338', 'ERN', '80.96', '0.05',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'0.04',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v>
      </c>
    </row>
    <row r="77" spans="2:22" ht="30" x14ac:dyDescent="0.25">
      <c r="B77">
        <f t="shared" si="10"/>
        <v>2021</v>
      </c>
      <c r="C77">
        <f t="shared" si="11"/>
        <v>7</v>
      </c>
      <c r="D77" t="str">
        <f t="shared" si="12"/>
        <v>2021 7</v>
      </c>
      <c r="E77">
        <v>28</v>
      </c>
      <c r="F77" s="2">
        <v>44397</v>
      </c>
      <c r="G77">
        <v>20178</v>
      </c>
      <c r="H77" t="s">
        <v>65</v>
      </c>
      <c r="I77" s="3">
        <f t="shared" si="13"/>
        <v>37.589999999999996</v>
      </c>
      <c r="J77" s="3">
        <f t="shared" si="14"/>
        <v>0.19</v>
      </c>
      <c r="K77" t="s">
        <v>61</v>
      </c>
      <c r="L77" s="3">
        <f>VLOOKUP(H77,'fx rates'!$A:$B,2,0)</f>
        <v>536.92227000000003</v>
      </c>
      <c r="M77">
        <f>SUMIFS($I$3:$I77,$E$3:$E77,$E77,$D$3:$D77,$D77)</f>
        <v>227.57</v>
      </c>
      <c r="N77" s="3">
        <f t="shared" si="15"/>
        <v>0.19</v>
      </c>
      <c r="O77" s="3" t="str">
        <f t="shared" si="16"/>
        <v/>
      </c>
      <c r="P77" t="str">
        <f>IFERROR(IF(VLOOKUP($E77,clients_special_commissions!$B:$E,3,0), "yes","no"),"no")</f>
        <v>no</v>
      </c>
      <c r="Q77" s="3" t="str">
        <f>IF($P77="yes", VLOOKUP($E77,clients_special_commissions!$B:$C,2,0),"")</f>
        <v/>
      </c>
      <c r="R77" t="str">
        <f t="shared" si="17"/>
        <v>no</v>
      </c>
      <c r="S77">
        <f>COUNTIFS($E$3:$E76,$E77,$D$3:$D76,$D77,$R$3:$R76,"yes")</f>
        <v>0</v>
      </c>
      <c r="U77" s="1" t="str">
        <f t="shared" si="18"/>
        <v xml:space="preserve">('28', '2021-07-20', '20178', 'AMD', '37.59', '0.19', 'EUR', '536.92227'), </v>
      </c>
      <c r="V77" s="1" t="str">
        <f t="shared" si="19"/>
        <v xml:space="preserve">('42', '2021-06-09', '1338', 'ERN', '80.96', '0.05',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'0.04',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v>
      </c>
    </row>
    <row r="78" spans="2:22" ht="30" x14ac:dyDescent="0.25">
      <c r="B78">
        <f t="shared" si="10"/>
        <v>2021</v>
      </c>
      <c r="C78">
        <f t="shared" si="11"/>
        <v>7</v>
      </c>
      <c r="D78" t="str">
        <f t="shared" si="12"/>
        <v>2021 7</v>
      </c>
      <c r="E78">
        <v>22</v>
      </c>
      <c r="F78" s="2">
        <v>44398</v>
      </c>
      <c r="G78">
        <v>229554</v>
      </c>
      <c r="H78" t="s">
        <v>160</v>
      </c>
      <c r="I78" s="3">
        <f t="shared" si="13"/>
        <v>255.64999999999998</v>
      </c>
      <c r="J78" s="3">
        <f t="shared" si="14"/>
        <v>1.28</v>
      </c>
      <c r="K78" t="s">
        <v>61</v>
      </c>
      <c r="L78" s="3">
        <f>VLOOKUP(H78,'fx rates'!$A:$B,2,0)</f>
        <v>897.95754999999997</v>
      </c>
      <c r="M78">
        <f>SUMIFS($I$3:$I78,$E$3:$E78,$E78,$D$3:$D78,$D78)</f>
        <v>433.57999999999993</v>
      </c>
      <c r="N78" s="3">
        <f t="shared" si="15"/>
        <v>1.28</v>
      </c>
      <c r="O78" s="3" t="str">
        <f t="shared" si="16"/>
        <v/>
      </c>
      <c r="P78" t="str">
        <f>IFERROR(IF(VLOOKUP($E78,clients_special_commissions!$B:$E,3,0), "yes","no"),"no")</f>
        <v>no</v>
      </c>
      <c r="Q78" s="3" t="str">
        <f>IF($P78="yes", VLOOKUP($E78,clients_special_commissions!$B:$C,2,0),"")</f>
        <v/>
      </c>
      <c r="R78" t="str">
        <f t="shared" si="17"/>
        <v>no</v>
      </c>
      <c r="S78">
        <f>COUNTIFS($E$3:$E77,$E78,$D$3:$D77,$D78,$R$3:$R77,"yes")</f>
        <v>0</v>
      </c>
      <c r="U78" s="1" t="str">
        <f t="shared" si="18"/>
        <v xml:space="preserve">('22', '2021-07-21', '229554', 'MWK', '255.65', '1.28', 'EUR', '897.95755'), </v>
      </c>
      <c r="V78" s="1" t="str">
        <f t="shared" si="19"/>
        <v xml:space="preserve">('42', '2021-06-09', '1338', 'ERN', '80.96', '0.05',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'0.04',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v>
      </c>
    </row>
    <row r="79" spans="2:22" ht="30" x14ac:dyDescent="0.25">
      <c r="B79">
        <f t="shared" si="10"/>
        <v>2021</v>
      </c>
      <c r="C79">
        <f t="shared" si="11"/>
        <v>7</v>
      </c>
      <c r="D79" t="str">
        <f t="shared" si="12"/>
        <v>2021 7</v>
      </c>
      <c r="E79">
        <v>42</v>
      </c>
      <c r="F79" s="2">
        <v>44398</v>
      </c>
      <c r="G79">
        <v>15870</v>
      </c>
      <c r="H79" t="s">
        <v>160</v>
      </c>
      <c r="I79" s="3">
        <f t="shared" si="13"/>
        <v>17.680000000000003</v>
      </c>
      <c r="J79" s="3">
        <f t="shared" si="14"/>
        <v>0.05</v>
      </c>
      <c r="K79" t="s">
        <v>61</v>
      </c>
      <c r="L79" s="3">
        <f>VLOOKUP(H79,'fx rates'!$A:$B,2,0)</f>
        <v>897.95754999999997</v>
      </c>
      <c r="M79">
        <f>SUMIFS($I$3:$I79,$E$3:$E79,$E79,$D$3:$D79,$D79)</f>
        <v>17.680000000000003</v>
      </c>
      <c r="N79" s="3">
        <f t="shared" si="15"/>
        <v>0.09</v>
      </c>
      <c r="O79" s="3" t="str">
        <f t="shared" si="16"/>
        <v/>
      </c>
      <c r="P79" t="str">
        <f>IFERROR(IF(VLOOKUP($E79,clients_special_commissions!$B:$E,3,0), "yes","no"),"no")</f>
        <v>yes</v>
      </c>
      <c r="Q79" s="3">
        <f>IF($P79="yes", VLOOKUP($E79,clients_special_commissions!$B:$C,2,0),"")</f>
        <v>0.05</v>
      </c>
      <c r="R79" t="str">
        <f t="shared" si="17"/>
        <v>no</v>
      </c>
      <c r="S79">
        <f>COUNTIFS($E$3:$E78,$E79,$D$3:$D78,$D79,$R$3:$R78,"yes")</f>
        <v>0</v>
      </c>
      <c r="U79" s="1" t="str">
        <f t="shared" si="18"/>
        <v xml:space="preserve">('42', '2021-07-21', '15870', 'MWK', '17.68', '0.05', 'EUR', '897.95755'), </v>
      </c>
      <c r="V79" s="1" t="str">
        <f t="shared" si="19"/>
        <v xml:space="preserve">('42', '2021-06-09', '1338', 'ERN', '80.96', '0.05',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'0.04',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'0.05', 'EUR', '897.95755'), </v>
      </c>
    </row>
    <row r="80" spans="2:22" ht="30" x14ac:dyDescent="0.25">
      <c r="B80">
        <f t="shared" si="10"/>
        <v>2021</v>
      </c>
      <c r="C80">
        <f t="shared" si="11"/>
        <v>7</v>
      </c>
      <c r="D80" t="str">
        <f t="shared" si="12"/>
        <v>2021 7</v>
      </c>
      <c r="E80">
        <v>13</v>
      </c>
      <c r="F80" s="2">
        <v>44399</v>
      </c>
      <c r="G80">
        <v>29424</v>
      </c>
      <c r="H80" t="s">
        <v>138</v>
      </c>
      <c r="I80" s="3">
        <f t="shared" si="13"/>
        <v>59.73</v>
      </c>
      <c r="J80" s="3">
        <f t="shared" si="14"/>
        <v>0.03</v>
      </c>
      <c r="K80" t="s">
        <v>61</v>
      </c>
      <c r="L80" s="3">
        <f>VLOOKUP(H80,'fx rates'!$A:$B,2,0)</f>
        <v>492.67163199999999</v>
      </c>
      <c r="M80">
        <f>SUMIFS($I$3:$I80,$E$3:$E80,$E80,$D$3:$D80,$D80)</f>
        <v>1161.1400000000001</v>
      </c>
      <c r="N80" s="3">
        <f t="shared" si="15"/>
        <v>0.3</v>
      </c>
      <c r="O80" s="3">
        <f t="shared" si="16"/>
        <v>0.03</v>
      </c>
      <c r="P80" t="str">
        <f>IFERROR(IF(VLOOKUP($E80,clients_special_commissions!$B:$E,3,0), "yes","no"),"no")</f>
        <v>no</v>
      </c>
      <c r="Q80" s="3" t="str">
        <f>IF($P80="yes", VLOOKUP($E80,clients_special_commissions!$B:$C,2,0),"")</f>
        <v/>
      </c>
      <c r="R80" t="str">
        <f t="shared" si="17"/>
        <v>yes</v>
      </c>
      <c r="S80">
        <f>COUNTIFS($E$3:$E79,$E80,$D$3:$D79,$D80,$R$3:$R79,"yes")</f>
        <v>1</v>
      </c>
      <c r="U80" s="1" t="str">
        <f t="shared" si="18"/>
        <v xml:space="preserve">('13', '2021-07-22', '29424', 'KMF', '59.73', '0.03', 'EUR', '492.671632'), </v>
      </c>
      <c r="V80" s="1" t="str">
        <f t="shared" si="19"/>
        <v xml:space="preserve">('42', '2021-06-09', '1338', 'ERN', '80.96', '0.05',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'0.04',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'0.05', 'EUR', '897.95755'), ('13', '2021-07-22', '29424', 'KMF', '59.73', '0.03', 'EUR', '492.671632'), </v>
      </c>
    </row>
    <row r="81" spans="2:22" ht="30" x14ac:dyDescent="0.25">
      <c r="B81">
        <f t="shared" si="10"/>
        <v>2021</v>
      </c>
      <c r="C81">
        <f t="shared" si="11"/>
        <v>7</v>
      </c>
      <c r="D81" t="str">
        <f t="shared" si="12"/>
        <v>2021 7</v>
      </c>
      <c r="E81">
        <v>40</v>
      </c>
      <c r="F81" s="2">
        <v>44399</v>
      </c>
      <c r="G81">
        <v>25182</v>
      </c>
      <c r="H81" t="s">
        <v>153</v>
      </c>
      <c r="I81" s="3">
        <f t="shared" si="13"/>
        <v>409</v>
      </c>
      <c r="J81" s="3">
        <f t="shared" si="14"/>
        <v>2.0499999999999998</v>
      </c>
      <c r="K81" t="s">
        <v>61</v>
      </c>
      <c r="L81" s="3">
        <f>VLOOKUP(H81,'fx rates'!$A:$B,2,0)</f>
        <v>61.570877000000003</v>
      </c>
      <c r="M81">
        <f>SUMIFS($I$3:$I81,$E$3:$E81,$E81,$D$3:$D81,$D81)</f>
        <v>409</v>
      </c>
      <c r="N81" s="3">
        <f t="shared" si="15"/>
        <v>2.0499999999999998</v>
      </c>
      <c r="O81" s="3" t="str">
        <f t="shared" si="16"/>
        <v/>
      </c>
      <c r="P81" t="str">
        <f>IFERROR(IF(VLOOKUP($E81,clients_special_commissions!$B:$E,3,0), "yes","no"),"no")</f>
        <v>no</v>
      </c>
      <c r="Q81" s="3" t="str">
        <f>IF($P81="yes", VLOOKUP($E81,clients_special_commissions!$B:$C,2,0),"")</f>
        <v/>
      </c>
      <c r="R81" t="str">
        <f t="shared" si="17"/>
        <v>no</v>
      </c>
      <c r="S81">
        <f>COUNTIFS($E$3:$E80,$E81,$D$3:$D80,$D81,$R$3:$R80,"yes")</f>
        <v>0</v>
      </c>
      <c r="U81" s="1" t="str">
        <f t="shared" si="18"/>
        <v xml:space="preserve">('40', '2021-07-22', '25182', 'MKD', '409', '2.05', 'EUR', '61.570877'), </v>
      </c>
      <c r="V81" s="1" t="str">
        <f t="shared" si="19"/>
        <v xml:space="preserve">('42', '2021-06-09', '1338', 'ERN', '80.96', '0.05',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'0.04',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'0.05', 'EUR', '897.95755'), ('13', '2021-07-22', '29424', 'KMF', '59.73', '0.03', 'EUR', '492.671632'), ('40', '2021-07-22', '25182', 'MKD', '409', '2.05', 'EUR', '61.570877'), </v>
      </c>
    </row>
    <row r="82" spans="2:22" ht="30" x14ac:dyDescent="0.25">
      <c r="B82">
        <f t="shared" si="10"/>
        <v>2021</v>
      </c>
      <c r="C82">
        <f t="shared" si="11"/>
        <v>7</v>
      </c>
      <c r="D82" t="str">
        <f t="shared" si="12"/>
        <v>2021 7</v>
      </c>
      <c r="E82">
        <v>19</v>
      </c>
      <c r="F82" s="2">
        <v>44400</v>
      </c>
      <c r="G82">
        <v>510</v>
      </c>
      <c r="H82" t="s">
        <v>79</v>
      </c>
      <c r="I82" s="3">
        <f t="shared" si="13"/>
        <v>341.63</v>
      </c>
      <c r="J82" s="3">
        <f t="shared" si="14"/>
        <v>0.03</v>
      </c>
      <c r="K82" t="s">
        <v>61</v>
      </c>
      <c r="L82" s="3">
        <f>VLOOKUP(H82,'fx rates'!$A:$B,2,0)</f>
        <v>1.492847</v>
      </c>
      <c r="M82">
        <f>SUMIFS($I$3:$I82,$E$3:$E82,$E82,$D$3:$D82,$D82)</f>
        <v>1705.69</v>
      </c>
      <c r="N82" s="3">
        <f t="shared" si="15"/>
        <v>1.71</v>
      </c>
      <c r="O82" s="3">
        <f t="shared" si="16"/>
        <v>0.03</v>
      </c>
      <c r="P82" t="str">
        <f>IFERROR(IF(VLOOKUP($E82,clients_special_commissions!$B:$E,3,0), "yes","no"),"no")</f>
        <v>no</v>
      </c>
      <c r="Q82" s="3" t="str">
        <f>IF($P82="yes", VLOOKUP($E82,clients_special_commissions!$B:$C,2,0),"")</f>
        <v/>
      </c>
      <c r="R82" t="str">
        <f t="shared" si="17"/>
        <v>yes</v>
      </c>
      <c r="S82">
        <f>COUNTIFS($E$3:$E81,$E82,$D$3:$D81,$D82,$R$3:$R81,"yes")</f>
        <v>2</v>
      </c>
      <c r="U82" s="1" t="str">
        <f t="shared" si="18"/>
        <v xml:space="preserve">('19', '2021-07-23', '510', 'BND', '341.63', '0.03', 'EUR', '1.492847'), </v>
      </c>
      <c r="V82" s="1" t="str">
        <f t="shared" si="19"/>
        <v xml:space="preserve">('42', '2021-06-09', '1338', 'ERN', '80.96', '0.05',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'0.04',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'0.05', 'EUR', '897.95755'), ('13', '2021-07-22', '29424', 'KMF', '59.73', '0.03', 'EUR', '492.671632'), ('40', '2021-07-22', '25182', 'MKD', '409', '2.05', 'EUR', '61.570877'), ('19', '2021-07-23', '510', 'BND', '341.63', '0.03', 'EUR', '1.492847'), </v>
      </c>
    </row>
    <row r="83" spans="2:22" ht="30" x14ac:dyDescent="0.25">
      <c r="B83">
        <f t="shared" si="10"/>
        <v>2021</v>
      </c>
      <c r="C83">
        <f t="shared" si="11"/>
        <v>7</v>
      </c>
      <c r="D83" t="str">
        <f t="shared" si="12"/>
        <v>2021 7</v>
      </c>
      <c r="E83">
        <v>3</v>
      </c>
      <c r="F83" s="2">
        <v>44401</v>
      </c>
      <c r="G83">
        <v>144576</v>
      </c>
      <c r="H83" t="s">
        <v>155</v>
      </c>
      <c r="I83" s="3">
        <f t="shared" si="13"/>
        <v>45.29</v>
      </c>
      <c r="J83" s="3">
        <f t="shared" si="14"/>
        <v>0.23</v>
      </c>
      <c r="K83" t="s">
        <v>61</v>
      </c>
      <c r="L83" s="3">
        <f>VLOOKUP(H83,'fx rates'!$A:$B,2,0)</f>
        <v>3192.7552879999998</v>
      </c>
      <c r="M83">
        <f>SUMIFS($I$3:$I83,$E$3:$E83,$E83,$D$3:$D83,$D83)</f>
        <v>164.18</v>
      </c>
      <c r="N83" s="3">
        <f t="shared" si="15"/>
        <v>0.23</v>
      </c>
      <c r="O83" s="3" t="str">
        <f t="shared" si="16"/>
        <v/>
      </c>
      <c r="P83" t="str">
        <f>IFERROR(IF(VLOOKUP($E83,clients_special_commissions!$B:$E,3,0), "yes","no"),"no")</f>
        <v>no</v>
      </c>
      <c r="Q83" s="3" t="str">
        <f>IF($P83="yes", VLOOKUP($E83,clients_special_commissions!$B:$C,2,0),"")</f>
        <v/>
      </c>
      <c r="R83" t="str">
        <f t="shared" si="17"/>
        <v>no</v>
      </c>
      <c r="S83">
        <f>COUNTIFS($E$3:$E82,$E83,$D$3:$D82,$D83,$R$3:$R82,"yes")</f>
        <v>0</v>
      </c>
      <c r="U83" s="1" t="str">
        <f t="shared" si="18"/>
        <v xml:space="preserve">('3', '2021-07-24', '144576', 'MNT', '45.29', '0.23', 'EUR', '3192.755288'), </v>
      </c>
      <c r="V83" s="1" t="str">
        <f t="shared" si="19"/>
        <v xml:space="preserve">('42', '2021-06-09', '1338', 'ERN', '80.96', '0.05',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'0.04',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'0.05', 'EUR', '897.95755'), ('13', '2021-07-22', '29424', 'KMF', '59.73', '0.03', 'EUR', '492.671632'), ('40', '2021-07-22', '25182', 'MKD', '409', '2.05', 'EUR', '61.570877'), ('19', '2021-07-23', '510', 'BND', '341.63', '0.03', 'EUR', '1.492847'), ('3', '2021-07-24', '144576', 'MNT', '45.29', '0.23', 'EUR', '3192.755288'), </v>
      </c>
    </row>
    <row r="84" spans="2:22" ht="30" x14ac:dyDescent="0.25">
      <c r="B84">
        <f t="shared" si="10"/>
        <v>2021</v>
      </c>
      <c r="C84">
        <f t="shared" si="11"/>
        <v>7</v>
      </c>
      <c r="D84" t="str">
        <f t="shared" si="12"/>
        <v>2021 7</v>
      </c>
      <c r="E84">
        <v>7</v>
      </c>
      <c r="F84" s="2">
        <v>44402</v>
      </c>
      <c r="G84">
        <v>8730</v>
      </c>
      <c r="H84" t="s">
        <v>196</v>
      </c>
      <c r="I84" s="3">
        <f t="shared" si="13"/>
        <v>907.74</v>
      </c>
      <c r="J84" s="3">
        <f t="shared" si="14"/>
        <v>4.54</v>
      </c>
      <c r="K84" t="s">
        <v>61</v>
      </c>
      <c r="L84" s="3">
        <f>VLOOKUP(H84,'fx rates'!$A:$B,2,0)</f>
        <v>9.6173900000000003</v>
      </c>
      <c r="M84">
        <f>SUMIFS($I$3:$I84,$E$3:$E84,$E84,$D$3:$D84,$D84)</f>
        <v>1336.66</v>
      </c>
      <c r="N84" s="3">
        <f t="shared" si="15"/>
        <v>4.54</v>
      </c>
      <c r="O84" s="3" t="str">
        <f t="shared" si="16"/>
        <v/>
      </c>
      <c r="P84" t="str">
        <f>IFERROR(IF(VLOOKUP($E84,clients_special_commissions!$B:$E,3,0), "yes","no"),"no")</f>
        <v>no</v>
      </c>
      <c r="Q84" s="3" t="str">
        <f>IF($P84="yes", VLOOKUP($E84,clients_special_commissions!$B:$C,2,0),"")</f>
        <v/>
      </c>
      <c r="R84" t="str">
        <f t="shared" si="17"/>
        <v>yes</v>
      </c>
      <c r="S84">
        <f>COUNTIFS($E$3:$E83,$E84,$D$3:$D83,$D84,$R$3:$R83,"yes")</f>
        <v>0</v>
      </c>
      <c r="U84" s="1" t="str">
        <f t="shared" si="18"/>
        <v xml:space="preserve">('7', '2021-07-25', '8730', 'SVC', '907.74', '4.54', 'EUR', '9.61739'), </v>
      </c>
      <c r="V84" s="1" t="str">
        <f t="shared" si="19"/>
        <v xml:space="preserve">('42', '2021-06-09', '1338', 'ERN', '80.96', '0.05',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'0.04',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'0.05', 'EUR', '897.95755'), ('13', '2021-07-22', '29424', 'KMF', '59.73', '0.03', 'EUR', '492.671632'), ('40', '2021-07-22', '25182', 'MKD', '409', '2.05', 'EUR', '61.570877'), ('19', '2021-07-23', '510', 'BND', '341.63', '0.03', 'EUR', '1.492847'), ('3', '2021-07-24', '144576', 'MNT', '45.29', '0.23', 'EUR', '3192.755288'), ('7', '2021-07-25', '8730', 'SVC', '907.74', '4.54', 'EUR', '9.61739'), </v>
      </c>
    </row>
    <row r="85" spans="2:22" ht="30" x14ac:dyDescent="0.25">
      <c r="B85">
        <f t="shared" si="10"/>
        <v>2021</v>
      </c>
      <c r="C85">
        <f t="shared" si="11"/>
        <v>7</v>
      </c>
      <c r="D85" t="str">
        <f t="shared" si="12"/>
        <v>2021 7</v>
      </c>
      <c r="E85">
        <v>19</v>
      </c>
      <c r="F85" s="2">
        <v>44402</v>
      </c>
      <c r="G85">
        <v>13302</v>
      </c>
      <c r="H85" t="s">
        <v>106</v>
      </c>
      <c r="I85" s="3">
        <f t="shared" si="13"/>
        <v>804.88</v>
      </c>
      <c r="J85" s="3">
        <f t="shared" si="14"/>
        <v>0.03</v>
      </c>
      <c r="K85" t="s">
        <v>61</v>
      </c>
      <c r="L85" s="3">
        <f>VLOOKUP(H85,'fx rates'!$A:$B,2,0)</f>
        <v>16.526866999999999</v>
      </c>
      <c r="M85">
        <f>SUMIFS($I$3:$I85,$E$3:$E85,$E85,$D$3:$D85,$D85)</f>
        <v>2510.5700000000002</v>
      </c>
      <c r="N85" s="3">
        <f t="shared" si="15"/>
        <v>4.0299999999999994</v>
      </c>
      <c r="O85" s="3">
        <f t="shared" si="16"/>
        <v>0.03</v>
      </c>
      <c r="P85" t="str">
        <f>IFERROR(IF(VLOOKUP($E85,clients_special_commissions!$B:$E,3,0), "yes","no"),"no")</f>
        <v>no</v>
      </c>
      <c r="Q85" s="3" t="str">
        <f>IF($P85="yes", VLOOKUP($E85,clients_special_commissions!$B:$C,2,0),"")</f>
        <v/>
      </c>
      <c r="R85" t="str">
        <f t="shared" si="17"/>
        <v>yes</v>
      </c>
      <c r="S85">
        <f>COUNTIFS($E$3:$E84,$E85,$D$3:$D84,$D85,$R$3:$R84,"yes")</f>
        <v>3</v>
      </c>
      <c r="U85" s="1" t="str">
        <f t="shared" si="18"/>
        <v xml:space="preserve">('19', '2021-07-25', '13302', 'ERN', '804.88', '0.03', 'EUR', '16.526867'), </v>
      </c>
      <c r="V85" s="1" t="str">
        <f t="shared" si="19"/>
        <v xml:space="preserve">('42', '2021-06-09', '1338', 'ERN', '80.96', '0.05',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'0.04',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'0.05', 'EUR', '897.95755'), ('13', '2021-07-22', '29424', 'KMF', '59.73', '0.03', 'EUR', '492.671632'), ('40', '2021-07-22', '25182', 'MKD', '409', '2.05', 'EUR', '61.570877'), ('19', '2021-07-23', '510', 'BND', '341.63', '0.03', 'EUR', '1.492847'), ('3', '2021-07-24', '144576', 'MNT', '45.29', '0.23', 'EUR', '3192.755288'), ('7', '2021-07-25', '8730', 'SVC', '907.74', '4.54', 'EUR', '9.61739'), ('19', '2021-07-25', '13302', 'ERN', '804.88', '0.03', 'EUR', '16.526867'), </v>
      </c>
    </row>
    <row r="86" spans="2:22" ht="30" x14ac:dyDescent="0.25">
      <c r="B86">
        <f t="shared" si="10"/>
        <v>2021</v>
      </c>
      <c r="C86">
        <f t="shared" si="11"/>
        <v>7</v>
      </c>
      <c r="D86" t="str">
        <f t="shared" si="12"/>
        <v>2021 7</v>
      </c>
      <c r="E86">
        <v>50</v>
      </c>
      <c r="F86" s="2">
        <v>44403</v>
      </c>
      <c r="G86">
        <v>240</v>
      </c>
      <c r="H86" t="s">
        <v>90</v>
      </c>
      <c r="I86" s="3">
        <f t="shared" si="13"/>
        <v>232.82</v>
      </c>
      <c r="J86" s="3">
        <f t="shared" si="14"/>
        <v>1.17</v>
      </c>
      <c r="K86" t="s">
        <v>61</v>
      </c>
      <c r="L86" s="3">
        <f>VLOOKUP(H86,'fx rates'!$A:$B,2,0)</f>
        <v>1.0308459999999999</v>
      </c>
      <c r="M86">
        <f>SUMIFS($I$3:$I86,$E$3:$E86,$E86,$D$3:$D86,$D86)</f>
        <v>276.56</v>
      </c>
      <c r="N86" s="3">
        <f t="shared" si="15"/>
        <v>1.17</v>
      </c>
      <c r="O86" s="3" t="str">
        <f t="shared" si="16"/>
        <v/>
      </c>
      <c r="P86" t="str">
        <f>IFERROR(IF(VLOOKUP($E86,clients_special_commissions!$B:$E,3,0), "yes","no"),"no")</f>
        <v>no</v>
      </c>
      <c r="Q86" s="3" t="str">
        <f>IF($P86="yes", VLOOKUP($E86,clients_special_commissions!$B:$C,2,0),"")</f>
        <v/>
      </c>
      <c r="R86" t="str">
        <f t="shared" si="17"/>
        <v>no</v>
      </c>
      <c r="S86">
        <f>COUNTIFS($E$3:$E85,$E86,$D$3:$D85,$D86,$R$3:$R85,"yes")</f>
        <v>0</v>
      </c>
      <c r="U86" s="1" t="str">
        <f t="shared" si="18"/>
        <v xml:space="preserve">('50', '2021-07-26', '240', 'CHF', '232.82', '1.17', 'EUR', '1.030846'), </v>
      </c>
      <c r="V86" s="1" t="str">
        <f t="shared" si="19"/>
        <v xml:space="preserve">('42', '2021-06-09', '1338', 'ERN', '80.96', '0.05',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'0.04',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'0.05',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v>
      </c>
    </row>
    <row r="87" spans="2:22" ht="30" x14ac:dyDescent="0.25">
      <c r="B87">
        <f t="shared" si="10"/>
        <v>2021</v>
      </c>
      <c r="C87">
        <f t="shared" si="11"/>
        <v>7</v>
      </c>
      <c r="D87" t="str">
        <f t="shared" si="12"/>
        <v>2021 7</v>
      </c>
      <c r="E87">
        <v>41</v>
      </c>
      <c r="F87" s="2">
        <v>44403</v>
      </c>
      <c r="G87">
        <v>26286</v>
      </c>
      <c r="H87" t="s">
        <v>145</v>
      </c>
      <c r="I87" s="3">
        <f t="shared" si="13"/>
        <v>15.82</v>
      </c>
      <c r="J87" s="3">
        <f t="shared" si="14"/>
        <v>0.03</v>
      </c>
      <c r="K87" t="s">
        <v>61</v>
      </c>
      <c r="L87" s="3">
        <f>VLOOKUP(H87,'fx rates'!$A:$B,2,0)</f>
        <v>1662.1554180000001</v>
      </c>
      <c r="M87">
        <f>SUMIFS($I$3:$I87,$E$3:$E87,$E87,$D$3:$D87,$D87)</f>
        <v>1352.6299999999999</v>
      </c>
      <c r="N87" s="3">
        <f t="shared" si="15"/>
        <v>0.08</v>
      </c>
      <c r="O87" s="3">
        <f t="shared" si="16"/>
        <v>0.03</v>
      </c>
      <c r="P87" t="str">
        <f>IFERROR(IF(VLOOKUP($E87,clients_special_commissions!$B:$E,3,0), "yes","no"),"no")</f>
        <v>no</v>
      </c>
      <c r="Q87" s="3" t="str">
        <f>IF($P87="yes", VLOOKUP($E87,clients_special_commissions!$B:$C,2,0),"")</f>
        <v/>
      </c>
      <c r="R87" t="str">
        <f t="shared" si="17"/>
        <v>yes</v>
      </c>
      <c r="S87">
        <f>COUNTIFS($E$3:$E86,$E87,$D$3:$D86,$D87,$R$3:$R86,"yes")</f>
        <v>1</v>
      </c>
      <c r="U87" s="1" t="str">
        <f t="shared" si="18"/>
        <v xml:space="preserve">('41', '2021-07-26', '26286', 'LBP', '15.82', '0.03', 'EUR', '1662.155418'), </v>
      </c>
      <c r="V87" s="1" t="str">
        <f t="shared" si="19"/>
        <v xml:space="preserve">('42', '2021-06-09', '1338', 'ERN', '80.96', '0.05',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'0.04',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'0.05',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v>
      </c>
    </row>
    <row r="88" spans="2:22" ht="30" x14ac:dyDescent="0.25">
      <c r="B88">
        <f t="shared" si="10"/>
        <v>2021</v>
      </c>
      <c r="C88">
        <f t="shared" si="11"/>
        <v>7</v>
      </c>
      <c r="D88" t="str">
        <f t="shared" si="12"/>
        <v>2021 7</v>
      </c>
      <c r="E88">
        <v>14</v>
      </c>
      <c r="F88" s="2">
        <v>44404</v>
      </c>
      <c r="G88">
        <v>1416</v>
      </c>
      <c r="H88" t="s">
        <v>201</v>
      </c>
      <c r="I88" s="3">
        <f t="shared" si="13"/>
        <v>367.12</v>
      </c>
      <c r="J88" s="3">
        <f t="shared" si="14"/>
        <v>1.84</v>
      </c>
      <c r="K88" t="s">
        <v>61</v>
      </c>
      <c r="L88" s="3">
        <f>VLOOKUP(H88,'fx rates'!$A:$B,2,0)</f>
        <v>3.8571369999999998</v>
      </c>
      <c r="M88">
        <f>SUMIFS($I$3:$I88,$E$3:$E88,$E88,$D$3:$D88,$D88)</f>
        <v>367.12</v>
      </c>
      <c r="N88" s="3">
        <f t="shared" si="15"/>
        <v>1.84</v>
      </c>
      <c r="O88" s="3" t="str">
        <f t="shared" si="16"/>
        <v/>
      </c>
      <c r="P88" t="str">
        <f>IFERROR(IF(VLOOKUP($E88,clients_special_commissions!$B:$E,3,0), "yes","no"),"no")</f>
        <v>no</v>
      </c>
      <c r="Q88" s="3" t="str">
        <f>IF($P88="yes", VLOOKUP($E88,clients_special_commissions!$B:$C,2,0),"")</f>
        <v/>
      </c>
      <c r="R88" t="str">
        <f t="shared" si="17"/>
        <v>no</v>
      </c>
      <c r="S88">
        <f>COUNTIFS($E$3:$E87,$E88,$D$3:$D87,$D88,$R$3:$R87,"yes")</f>
        <v>0</v>
      </c>
      <c r="U88" s="1" t="str">
        <f t="shared" si="18"/>
        <v xml:space="preserve">('14', '2021-07-27', '1416', 'TMT', '367.12', '1.84', 'EUR', '3.857137'), </v>
      </c>
      <c r="V88" s="1" t="str">
        <f t="shared" si="19"/>
        <v xml:space="preserve">('42', '2021-06-09', '1338', 'ERN', '80.96', '0.05',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'0.04',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'0.05',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v>
      </c>
    </row>
    <row r="89" spans="2:22" ht="30" x14ac:dyDescent="0.25">
      <c r="B89">
        <f t="shared" si="10"/>
        <v>2021</v>
      </c>
      <c r="C89">
        <f t="shared" si="11"/>
        <v>7</v>
      </c>
      <c r="D89" t="str">
        <f t="shared" si="12"/>
        <v>2021 7</v>
      </c>
      <c r="E89">
        <v>50</v>
      </c>
      <c r="F89" s="2">
        <v>44404</v>
      </c>
      <c r="G89">
        <v>762</v>
      </c>
      <c r="H89" t="s">
        <v>176</v>
      </c>
      <c r="I89" s="3">
        <f t="shared" si="13"/>
        <v>162.95999999999998</v>
      </c>
      <c r="J89" s="3">
        <f t="shared" si="14"/>
        <v>0.82000000000000006</v>
      </c>
      <c r="K89" t="s">
        <v>61</v>
      </c>
      <c r="L89" s="3">
        <f>VLOOKUP(H89,'fx rates'!$A:$B,2,0)</f>
        <v>4.6761189999999999</v>
      </c>
      <c r="M89">
        <f>SUMIFS($I$3:$I89,$E$3:$E89,$E89,$D$3:$D89,$D89)</f>
        <v>439.52</v>
      </c>
      <c r="N89" s="3">
        <f t="shared" si="15"/>
        <v>0.82000000000000006</v>
      </c>
      <c r="O89" s="3" t="str">
        <f t="shared" si="16"/>
        <v/>
      </c>
      <c r="P89" t="str">
        <f>IFERROR(IF(VLOOKUP($E89,clients_special_commissions!$B:$E,3,0), "yes","no"),"no")</f>
        <v>no</v>
      </c>
      <c r="Q89" s="3" t="str">
        <f>IF($P89="yes", VLOOKUP($E89,clients_special_commissions!$B:$C,2,0),"")</f>
        <v/>
      </c>
      <c r="R89" t="str">
        <f t="shared" si="17"/>
        <v>no</v>
      </c>
      <c r="S89">
        <f>COUNTIFS($E$3:$E88,$E89,$D$3:$D88,$D89,$R$3:$R88,"yes")</f>
        <v>0</v>
      </c>
      <c r="U89" s="1" t="str">
        <f t="shared" si="18"/>
        <v xml:space="preserve">('50', '2021-07-27', '762', 'PLN', '162.96', '0.82', 'EUR', '4.676119'), </v>
      </c>
      <c r="V89" s="1" t="str">
        <f t="shared" si="19"/>
        <v xml:space="preserve">('42', '2021-06-09', '1338', 'ERN', '80.96', '0.05',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'0.04',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'0.05',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v>
      </c>
    </row>
    <row r="90" spans="2:22" ht="30" x14ac:dyDescent="0.25">
      <c r="B90">
        <f t="shared" si="10"/>
        <v>2021</v>
      </c>
      <c r="C90">
        <f t="shared" si="11"/>
        <v>7</v>
      </c>
      <c r="D90" t="str">
        <f t="shared" si="12"/>
        <v>2021 7</v>
      </c>
      <c r="E90">
        <v>4</v>
      </c>
      <c r="F90" s="2">
        <v>44404</v>
      </c>
      <c r="G90">
        <v>17502</v>
      </c>
      <c r="H90" t="s">
        <v>174</v>
      </c>
      <c r="I90" s="3">
        <f t="shared" si="13"/>
        <v>303.27</v>
      </c>
      <c r="J90" s="3">
        <f t="shared" si="14"/>
        <v>1.52</v>
      </c>
      <c r="K90" t="s">
        <v>61</v>
      </c>
      <c r="L90" s="3">
        <f>VLOOKUP(H90,'fx rates'!$A:$B,2,0)</f>
        <v>57.712770999999996</v>
      </c>
      <c r="M90">
        <f>SUMIFS($I$3:$I90,$E$3:$E90,$E90,$D$3:$D90,$D90)</f>
        <v>1071.0900000000001</v>
      </c>
      <c r="N90" s="3">
        <f t="shared" si="15"/>
        <v>1.52</v>
      </c>
      <c r="O90" s="3" t="str">
        <f t="shared" si="16"/>
        <v/>
      </c>
      <c r="P90" t="str">
        <f>IFERROR(IF(VLOOKUP($E90,clients_special_commissions!$B:$E,3,0), "yes","no"),"no")</f>
        <v>no</v>
      </c>
      <c r="Q90" s="3" t="str">
        <f>IF($P90="yes", VLOOKUP($E90,clients_special_commissions!$B:$C,2,0),"")</f>
        <v/>
      </c>
      <c r="R90" t="str">
        <f t="shared" si="17"/>
        <v>yes</v>
      </c>
      <c r="S90">
        <f>COUNTIFS($E$3:$E89,$E90,$D$3:$D89,$D90,$R$3:$R89,"yes")</f>
        <v>0</v>
      </c>
      <c r="U90" s="1" t="str">
        <f t="shared" si="18"/>
        <v xml:space="preserve">('4', '2021-07-27', '17502', 'PHP', '303.27', '1.52', 'EUR', '57.712771'), </v>
      </c>
      <c r="V90" s="1" t="str">
        <f t="shared" si="19"/>
        <v xml:space="preserve">('42', '2021-06-09', '1338', 'ERN', '80.96', '0.05',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'0.04',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'0.05',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v>
      </c>
    </row>
    <row r="91" spans="2:22" ht="30" x14ac:dyDescent="0.25">
      <c r="B91">
        <f t="shared" si="10"/>
        <v>2021</v>
      </c>
      <c r="C91">
        <f t="shared" si="11"/>
        <v>7</v>
      </c>
      <c r="D91" t="str">
        <f t="shared" si="12"/>
        <v>2021 7</v>
      </c>
      <c r="E91">
        <v>30</v>
      </c>
      <c r="F91" s="2">
        <v>44404</v>
      </c>
      <c r="G91">
        <v>1068</v>
      </c>
      <c r="H91" t="s">
        <v>61</v>
      </c>
      <c r="I91" s="3">
        <f t="shared" si="13"/>
        <v>1068</v>
      </c>
      <c r="J91" s="3">
        <f t="shared" si="14"/>
        <v>5.34</v>
      </c>
      <c r="K91" t="s">
        <v>61</v>
      </c>
      <c r="L91" s="3">
        <f>VLOOKUP(H91,'fx rates'!$A:$B,2,0)</f>
        <v>1</v>
      </c>
      <c r="M91">
        <f>SUMIFS($I$3:$I91,$E$3:$E91,$E91,$D$3:$D91,$D91)</f>
        <v>1174.28</v>
      </c>
      <c r="N91" s="3">
        <f t="shared" si="15"/>
        <v>5.34</v>
      </c>
      <c r="O91" s="3" t="str">
        <f t="shared" si="16"/>
        <v/>
      </c>
      <c r="P91" t="str">
        <f>IFERROR(IF(VLOOKUP($E91,clients_special_commissions!$B:$E,3,0), "yes","no"),"no")</f>
        <v>no</v>
      </c>
      <c r="Q91" s="3" t="str">
        <f>IF($P91="yes", VLOOKUP($E91,clients_special_commissions!$B:$C,2,0),"")</f>
        <v/>
      </c>
      <c r="R91" t="str">
        <f t="shared" si="17"/>
        <v>yes</v>
      </c>
      <c r="S91">
        <f>COUNTIFS($E$3:$E90,$E91,$D$3:$D90,$D91,$R$3:$R90,"yes")</f>
        <v>0</v>
      </c>
      <c r="U91" s="1" t="str">
        <f t="shared" si="18"/>
        <v xml:space="preserve">('30', '2021-07-27', '1068', 'EUR', '1068', '5.34', 'EUR', '1'), </v>
      </c>
      <c r="V91" s="1" t="str">
        <f t="shared" si="19"/>
        <v xml:space="preserve">('42', '2021-06-09', '1338', 'ERN', '80.96', '0.05',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'0.04',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'0.05',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v>
      </c>
    </row>
    <row r="92" spans="2:22" ht="30" x14ac:dyDescent="0.25">
      <c r="B92">
        <f t="shared" si="10"/>
        <v>2021</v>
      </c>
      <c r="C92">
        <f t="shared" si="11"/>
        <v>7</v>
      </c>
      <c r="D92" t="str">
        <f t="shared" si="12"/>
        <v>2021 7</v>
      </c>
      <c r="E92">
        <v>17</v>
      </c>
      <c r="F92" s="2">
        <v>44405</v>
      </c>
      <c r="G92">
        <v>948</v>
      </c>
      <c r="H92" t="s">
        <v>196</v>
      </c>
      <c r="I92" s="3">
        <f t="shared" si="13"/>
        <v>98.58</v>
      </c>
      <c r="J92" s="3">
        <f t="shared" si="14"/>
        <v>0.5</v>
      </c>
      <c r="K92" t="s">
        <v>61</v>
      </c>
      <c r="L92" s="3">
        <f>VLOOKUP(H92,'fx rates'!$A:$B,2,0)</f>
        <v>9.6173900000000003</v>
      </c>
      <c r="M92">
        <f>SUMIFS($I$3:$I92,$E$3:$E92,$E92,$D$3:$D92,$D92)</f>
        <v>98.58</v>
      </c>
      <c r="N92" s="3">
        <f t="shared" si="15"/>
        <v>0.5</v>
      </c>
      <c r="O92" s="3" t="str">
        <f t="shared" si="16"/>
        <v/>
      </c>
      <c r="P92" t="str">
        <f>IFERROR(IF(VLOOKUP($E92,clients_special_commissions!$B:$E,3,0), "yes","no"),"no")</f>
        <v>no</v>
      </c>
      <c r="Q92" s="3" t="str">
        <f>IF($P92="yes", VLOOKUP($E92,clients_special_commissions!$B:$C,2,0),"")</f>
        <v/>
      </c>
      <c r="R92" t="str">
        <f t="shared" si="17"/>
        <v>no</v>
      </c>
      <c r="S92">
        <f>COUNTIFS($E$3:$E91,$E92,$D$3:$D91,$D92,$R$3:$R91,"yes")</f>
        <v>0</v>
      </c>
      <c r="U92" s="1" t="str">
        <f t="shared" si="18"/>
        <v xml:space="preserve">('17', '2021-07-28', '948', 'SVC', '98.58', '0.5', 'EUR', '9.61739'), </v>
      </c>
      <c r="V92" s="1" t="str">
        <f t="shared" si="19"/>
        <v xml:space="preserve">('42', '2021-06-09', '1338', 'ERN', '80.96', '0.05',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'0.04',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'0.05',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v>
      </c>
    </row>
    <row r="93" spans="2:22" ht="30" x14ac:dyDescent="0.25">
      <c r="B93">
        <f t="shared" si="10"/>
        <v>2021</v>
      </c>
      <c r="C93">
        <f t="shared" si="11"/>
        <v>7</v>
      </c>
      <c r="D93" t="str">
        <f t="shared" si="12"/>
        <v>2021 7</v>
      </c>
      <c r="E93">
        <v>1</v>
      </c>
      <c r="F93" s="2">
        <v>44406</v>
      </c>
      <c r="G93">
        <v>387</v>
      </c>
      <c r="H93" t="s">
        <v>196</v>
      </c>
      <c r="I93" s="3">
        <f t="shared" si="13"/>
        <v>40.239999999999995</v>
      </c>
      <c r="J93" s="3">
        <f t="shared" si="14"/>
        <v>0.03</v>
      </c>
      <c r="K93" t="s">
        <v>61</v>
      </c>
      <c r="L93" s="3">
        <f>VLOOKUP(H93,'fx rates'!$A:$B,2,0)</f>
        <v>9.6173900000000003</v>
      </c>
      <c r="M93">
        <f>SUMIFS($I$3:$I93,$E$3:$E93,$E93,$D$3:$D93,$D93)</f>
        <v>1408.9999999999998</v>
      </c>
      <c r="N93" s="3">
        <f t="shared" si="15"/>
        <v>0.21000000000000002</v>
      </c>
      <c r="O93" s="3">
        <f t="shared" si="16"/>
        <v>0.03</v>
      </c>
      <c r="P93" t="str">
        <f>IFERROR(IF(VLOOKUP($E93,clients_special_commissions!$B:$E,3,0), "yes","no"),"no")</f>
        <v>no</v>
      </c>
      <c r="Q93" s="3" t="str">
        <f>IF($P93="yes", VLOOKUP($E93,clients_special_commissions!$B:$C,2,0),"")</f>
        <v/>
      </c>
      <c r="R93" t="str">
        <f t="shared" si="17"/>
        <v>yes</v>
      </c>
      <c r="S93">
        <f>COUNTIFS($E$3:$E92,$E93,$D$3:$D92,$D93,$R$3:$R92,"yes")</f>
        <v>2</v>
      </c>
      <c r="U93" s="1" t="str">
        <f t="shared" si="18"/>
        <v xml:space="preserve">('1', '2021-07-29', '387', 'SVC', '40.24', '0.03', 'EUR', '9.61739'), </v>
      </c>
      <c r="V93" s="1" t="str">
        <f t="shared" si="19"/>
        <v xml:space="preserve">('42', '2021-06-09', '1338', 'ERN', '80.96', '0.05',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'0.04',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'0.05',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v>
      </c>
    </row>
    <row r="94" spans="2:22" ht="30" x14ac:dyDescent="0.25">
      <c r="B94">
        <f t="shared" si="10"/>
        <v>2021</v>
      </c>
      <c r="C94">
        <f t="shared" si="11"/>
        <v>7</v>
      </c>
      <c r="D94" t="str">
        <f t="shared" si="12"/>
        <v>2021 7</v>
      </c>
      <c r="E94">
        <v>12</v>
      </c>
      <c r="F94" s="2">
        <v>44407</v>
      </c>
      <c r="G94">
        <v>22764</v>
      </c>
      <c r="H94" t="s">
        <v>145</v>
      </c>
      <c r="I94" s="3">
        <f t="shared" si="13"/>
        <v>13.7</v>
      </c>
      <c r="J94" s="3">
        <f t="shared" si="14"/>
        <v>6.9999999999999993E-2</v>
      </c>
      <c r="K94" t="s">
        <v>61</v>
      </c>
      <c r="L94" s="3">
        <f>VLOOKUP(H94,'fx rates'!$A:$B,2,0)</f>
        <v>1662.1554180000001</v>
      </c>
      <c r="M94">
        <f>SUMIFS($I$3:$I94,$E$3:$E94,$E94,$D$3:$D94,$D94)</f>
        <v>13.7</v>
      </c>
      <c r="N94" s="3">
        <f t="shared" si="15"/>
        <v>6.9999999999999993E-2</v>
      </c>
      <c r="O94" s="3" t="str">
        <f t="shared" si="16"/>
        <v/>
      </c>
      <c r="P94" t="str">
        <f>IFERROR(IF(VLOOKUP($E94,clients_special_commissions!$B:$E,3,0), "yes","no"),"no")</f>
        <v>no</v>
      </c>
      <c r="Q94" s="3" t="str">
        <f>IF($P94="yes", VLOOKUP($E94,clients_special_commissions!$B:$C,2,0),"")</f>
        <v/>
      </c>
      <c r="R94" t="str">
        <f t="shared" si="17"/>
        <v>no</v>
      </c>
      <c r="S94">
        <f>COUNTIFS($E$3:$E93,$E94,$D$3:$D93,$D94,$R$3:$R93,"yes")</f>
        <v>0</v>
      </c>
      <c r="U94" s="1" t="str">
        <f t="shared" si="18"/>
        <v xml:space="preserve">('12', '2021-07-30', '22764', 'LBP', '13.7', '0.07', 'EUR', '1662.155418'), </v>
      </c>
      <c r="V94" s="1" t="str">
        <f t="shared" si="19"/>
        <v xml:space="preserve">('42', '2021-06-09', '1338', 'ERN', '80.96', '0.05',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'0.04',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'0.05',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v>
      </c>
    </row>
    <row r="95" spans="2:22" ht="30" x14ac:dyDescent="0.25">
      <c r="B95">
        <f t="shared" si="10"/>
        <v>2021</v>
      </c>
      <c r="C95">
        <f t="shared" si="11"/>
        <v>7</v>
      </c>
      <c r="D95" t="str">
        <f t="shared" si="12"/>
        <v>2021 7</v>
      </c>
      <c r="E95">
        <v>47</v>
      </c>
      <c r="F95" s="2">
        <v>44407</v>
      </c>
      <c r="G95">
        <v>69702</v>
      </c>
      <c r="H95" t="s">
        <v>154</v>
      </c>
      <c r="I95" s="3">
        <f t="shared" si="13"/>
        <v>35.669999999999995</v>
      </c>
      <c r="J95" s="3">
        <f t="shared" si="14"/>
        <v>0.18000000000000002</v>
      </c>
      <c r="K95" t="s">
        <v>61</v>
      </c>
      <c r="L95" s="3">
        <f>VLOOKUP(H95,'fx rates'!$A:$B,2,0)</f>
        <v>1954.4450999999999</v>
      </c>
      <c r="M95">
        <f>SUMIFS($I$3:$I95,$E$3:$E95,$E95,$D$3:$D95,$D95)</f>
        <v>35.669999999999995</v>
      </c>
      <c r="N95" s="3">
        <f t="shared" si="15"/>
        <v>0.18000000000000002</v>
      </c>
      <c r="O95" s="3" t="str">
        <f t="shared" si="16"/>
        <v/>
      </c>
      <c r="P95" t="str">
        <f>IFERROR(IF(VLOOKUP($E95,clients_special_commissions!$B:$E,3,0), "yes","no"),"no")</f>
        <v>no</v>
      </c>
      <c r="Q95" s="3" t="str">
        <f>IF($P95="yes", VLOOKUP($E95,clients_special_commissions!$B:$C,2,0),"")</f>
        <v/>
      </c>
      <c r="R95" t="str">
        <f t="shared" si="17"/>
        <v>no</v>
      </c>
      <c r="S95">
        <f>COUNTIFS($E$3:$E94,$E95,$D$3:$D94,$D95,$R$3:$R94,"yes")</f>
        <v>0</v>
      </c>
      <c r="U95" s="1" t="str">
        <f t="shared" si="18"/>
        <v xml:space="preserve">('47', '2021-07-30', '69702', 'MMK', '35.67', '0.18', 'EUR', '1954.4451'), </v>
      </c>
      <c r="V95" s="1" t="str">
        <f t="shared" si="19"/>
        <v xml:space="preserve">('42', '2021-06-09', '1338', 'ERN', '80.96', '0.05',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'0.04',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'0.05',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v>
      </c>
    </row>
    <row r="96" spans="2:22" ht="30" x14ac:dyDescent="0.25">
      <c r="B96">
        <f t="shared" si="10"/>
        <v>2021</v>
      </c>
      <c r="C96">
        <f t="shared" si="11"/>
        <v>7</v>
      </c>
      <c r="D96" t="str">
        <f t="shared" si="12"/>
        <v>2021 7</v>
      </c>
      <c r="E96">
        <v>20</v>
      </c>
      <c r="F96" s="2">
        <v>44407</v>
      </c>
      <c r="G96">
        <v>966</v>
      </c>
      <c r="H96" t="s">
        <v>126</v>
      </c>
      <c r="I96" s="3">
        <f t="shared" si="13"/>
        <v>1164.51</v>
      </c>
      <c r="J96" s="3">
        <f t="shared" si="14"/>
        <v>0.05</v>
      </c>
      <c r="K96" t="s">
        <v>61</v>
      </c>
      <c r="L96" s="3">
        <f>VLOOKUP(H96,'fx rates'!$A:$B,2,0)</f>
        <v>0.82953600000000005</v>
      </c>
      <c r="M96">
        <f>SUMIFS($I$3:$I96,$E$3:$E96,$E96,$D$3:$D96,$D96)</f>
        <v>1164.51</v>
      </c>
      <c r="N96" s="3">
        <f t="shared" si="15"/>
        <v>5.83</v>
      </c>
      <c r="O96" s="3" t="str">
        <f t="shared" si="16"/>
        <v/>
      </c>
      <c r="P96" t="str">
        <f>IFERROR(IF(VLOOKUP($E96,clients_special_commissions!$B:$E,3,0), "yes","no"),"no")</f>
        <v>yes</v>
      </c>
      <c r="Q96" s="3">
        <f>IF($P96="yes", VLOOKUP($E96,clients_special_commissions!$B:$C,2,0),"")</f>
        <v>0.05</v>
      </c>
      <c r="R96" t="str">
        <f t="shared" si="17"/>
        <v>yes</v>
      </c>
      <c r="S96">
        <f>COUNTIFS($E$3:$E95,$E96,$D$3:$D95,$D96,$R$3:$R95,"yes")</f>
        <v>0</v>
      </c>
      <c r="U96" s="1" t="str">
        <f t="shared" si="18"/>
        <v xml:space="preserve">('20', '2021-07-30', '966', 'IMP', '1164.51', '0.05', 'EUR', '0.829536'), </v>
      </c>
      <c r="V96" s="1" t="str">
        <f t="shared" si="19"/>
        <v xml:space="preserve">('42', '2021-06-09', '1338', 'ERN', '80.96', '0.05',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'0.04',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'0.05',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'0.05', 'EUR', '0.829536'), </v>
      </c>
    </row>
    <row r="97" spans="2:22" ht="30" x14ac:dyDescent="0.25">
      <c r="B97">
        <f t="shared" si="10"/>
        <v>2021</v>
      </c>
      <c r="C97">
        <f t="shared" si="11"/>
        <v>7</v>
      </c>
      <c r="D97" t="str">
        <f t="shared" si="12"/>
        <v>2021 7</v>
      </c>
      <c r="E97">
        <v>49</v>
      </c>
      <c r="F97" s="2">
        <v>44408</v>
      </c>
      <c r="G97">
        <v>936</v>
      </c>
      <c r="H97" t="s">
        <v>111</v>
      </c>
      <c r="I97" s="3">
        <f t="shared" si="13"/>
        <v>263.8</v>
      </c>
      <c r="J97" s="3">
        <f t="shared" si="14"/>
        <v>1.32</v>
      </c>
      <c r="K97" t="s">
        <v>61</v>
      </c>
      <c r="L97" s="3">
        <f>VLOOKUP(H97,'fx rates'!$A:$B,2,0)</f>
        <v>3.5482680000000002</v>
      </c>
      <c r="M97">
        <f>SUMIFS($I$3:$I97,$E$3:$E97,$E97,$D$3:$D97,$D97)</f>
        <v>263.8</v>
      </c>
      <c r="N97" s="3">
        <f t="shared" si="15"/>
        <v>1.32</v>
      </c>
      <c r="O97" s="3" t="str">
        <f t="shared" si="16"/>
        <v/>
      </c>
      <c r="P97" t="str">
        <f>IFERROR(IF(VLOOKUP($E97,clients_special_commissions!$B:$E,3,0), "yes","no"),"no")</f>
        <v>no</v>
      </c>
      <c r="Q97" s="3" t="str">
        <f>IF($P97="yes", VLOOKUP($E97,clients_special_commissions!$B:$C,2,0),"")</f>
        <v/>
      </c>
      <c r="R97" t="str">
        <f t="shared" si="17"/>
        <v>no</v>
      </c>
      <c r="S97">
        <f>COUNTIFS($E$3:$E96,$E97,$D$3:$D96,$D97,$R$3:$R96,"yes")</f>
        <v>0</v>
      </c>
      <c r="U97" s="1" t="str">
        <f t="shared" si="18"/>
        <v xml:space="preserve">('49', '2021-07-31', '936', 'GEL', '263.8', '1.32', 'EUR', '3.548268'), </v>
      </c>
      <c r="V97" s="1" t="str">
        <f t="shared" si="19"/>
        <v xml:space="preserve">('42', '2021-06-09', '1338', 'ERN', '80.96', '0.05',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'0.04',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'0.05',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'0.05', 'EUR', '0.829536'), ('49', '2021-07-31', '936', 'GEL', '263.8', '1.32', 'EUR', '3.548268'), </v>
      </c>
    </row>
    <row r="98" spans="2:22" ht="30" x14ac:dyDescent="0.25">
      <c r="B98">
        <f t="shared" si="10"/>
        <v>2021</v>
      </c>
      <c r="C98">
        <f t="shared" si="11"/>
        <v>8</v>
      </c>
      <c r="D98" t="str">
        <f t="shared" si="12"/>
        <v>2021 8</v>
      </c>
      <c r="E98">
        <v>18</v>
      </c>
      <c r="F98" s="2">
        <v>44409</v>
      </c>
      <c r="G98">
        <v>24636</v>
      </c>
      <c r="H98" t="s">
        <v>157</v>
      </c>
      <c r="I98" s="3">
        <f t="shared" si="13"/>
        <v>614.02</v>
      </c>
      <c r="J98" s="3">
        <f t="shared" si="14"/>
        <v>3.0799999999999996</v>
      </c>
      <c r="K98" t="s">
        <v>61</v>
      </c>
      <c r="L98" s="3">
        <f>VLOOKUP(H98,'fx rates'!$A:$B,2,0)</f>
        <v>40.122998000000003</v>
      </c>
      <c r="M98">
        <f>SUMIFS($I$3:$I98,$E$3:$E98,$E98,$D$3:$D98,$D98)</f>
        <v>614.02</v>
      </c>
      <c r="N98" s="3">
        <f t="shared" si="15"/>
        <v>3.0799999999999996</v>
      </c>
      <c r="O98" s="3" t="str">
        <f t="shared" si="16"/>
        <v/>
      </c>
      <c r="P98" t="str">
        <f>IFERROR(IF(VLOOKUP($E98,clients_special_commissions!$B:$E,3,0), "yes","no"),"no")</f>
        <v>no</v>
      </c>
      <c r="Q98" s="3" t="str">
        <f>IF($P98="yes", VLOOKUP($E98,clients_special_commissions!$B:$C,2,0),"")</f>
        <v/>
      </c>
      <c r="R98" t="str">
        <f t="shared" si="17"/>
        <v>no</v>
      </c>
      <c r="S98">
        <f>COUNTIFS($E$3:$E97,$E98,$D$3:$D97,$D98,$R$3:$R97,"yes")</f>
        <v>0</v>
      </c>
      <c r="U98" s="1" t="str">
        <f t="shared" si="18"/>
        <v xml:space="preserve">('18', '2021-08-01', '24636', 'MRU', '614.02', '3.08', 'EUR', '40.122998'), </v>
      </c>
      <c r="V98" s="1" t="str">
        <f t="shared" si="19"/>
        <v xml:space="preserve">('42', '2021-06-09', '1338', 'ERN', '80.96', '0.05',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'0.04',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'0.05',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'0.05', 'EUR', '0.829536'), ('49', '2021-07-31', '936', 'GEL', '263.8', '1.32', 'EUR', '3.548268'), ('18', '2021-08-01', '24636', 'MRU', '614.02', '3.08', 'EUR', '40.122998'), </v>
      </c>
    </row>
    <row r="99" spans="2:22" ht="30" x14ac:dyDescent="0.25">
      <c r="B99">
        <f t="shared" si="10"/>
        <v>2021</v>
      </c>
      <c r="C99">
        <f t="shared" si="11"/>
        <v>8</v>
      </c>
      <c r="D99" t="str">
        <f t="shared" si="12"/>
        <v>2021 8</v>
      </c>
      <c r="E99">
        <v>6</v>
      </c>
      <c r="F99" s="2">
        <v>44410</v>
      </c>
      <c r="G99">
        <v>18240</v>
      </c>
      <c r="H99" t="s">
        <v>146</v>
      </c>
      <c r="I99" s="3">
        <f t="shared" si="13"/>
        <v>58.23</v>
      </c>
      <c r="J99" s="3">
        <f t="shared" si="14"/>
        <v>0.3</v>
      </c>
      <c r="K99" t="s">
        <v>61</v>
      </c>
      <c r="L99" s="3">
        <f>VLOOKUP(H99,'fx rates'!$A:$B,2,0)</f>
        <v>313.25171699999999</v>
      </c>
      <c r="M99">
        <f>SUMIFS($I$3:$I99,$E$3:$E99,$E99,$D$3:$D99,$D99)</f>
        <v>58.23</v>
      </c>
      <c r="N99" s="3">
        <f t="shared" si="15"/>
        <v>0.3</v>
      </c>
      <c r="O99" s="3" t="str">
        <f t="shared" si="16"/>
        <v/>
      </c>
      <c r="P99" t="str">
        <f>IFERROR(IF(VLOOKUP($E99,clients_special_commissions!$B:$E,3,0), "yes","no"),"no")</f>
        <v>no</v>
      </c>
      <c r="Q99" s="3" t="str">
        <f>IF($P99="yes", VLOOKUP($E99,clients_special_commissions!$B:$C,2,0),"")</f>
        <v/>
      </c>
      <c r="R99" t="str">
        <f t="shared" si="17"/>
        <v>no</v>
      </c>
      <c r="S99">
        <f>COUNTIFS($E$3:$E98,$E99,$D$3:$D98,$D99,$R$3:$R98,"yes")</f>
        <v>0</v>
      </c>
      <c r="U99" s="1" t="str">
        <f t="shared" si="18"/>
        <v xml:space="preserve">('6', '2021-08-02', '18240', 'LKR', '58.23', '0.3', 'EUR', '313.251717'), </v>
      </c>
      <c r="V99" s="1" t="str">
        <f t="shared" si="19"/>
        <v xml:space="preserve">('42', '2021-06-09', '1338', 'ERN', '80.96', '0.05',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'0.04',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'0.05',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'0.05', 'EUR', '0.829536'), ('49', '2021-07-31', '936', 'GEL', '263.8', '1.32', 'EUR', '3.548268'), ('18', '2021-08-01', '24636', 'MRU', '614.02', '3.08', 'EUR', '40.122998'), ('6', '2021-08-02', '18240', 'LKR', '58.23', '0.3', 'EUR', '313.251717'), </v>
      </c>
    </row>
    <row r="100" spans="2:22" ht="30" x14ac:dyDescent="0.25">
      <c r="B100">
        <f t="shared" si="10"/>
        <v>2021</v>
      </c>
      <c r="C100">
        <f t="shared" si="11"/>
        <v>8</v>
      </c>
      <c r="D100" t="str">
        <f t="shared" si="12"/>
        <v>2021 8</v>
      </c>
      <c r="E100">
        <v>15</v>
      </c>
      <c r="F100" s="2">
        <v>44410</v>
      </c>
      <c r="G100">
        <v>60666</v>
      </c>
      <c r="H100" t="s">
        <v>182</v>
      </c>
      <c r="I100" s="3">
        <f t="shared" si="13"/>
        <v>54.32</v>
      </c>
      <c r="J100" s="3">
        <f t="shared" si="14"/>
        <v>0.28000000000000003</v>
      </c>
      <c r="K100" t="s">
        <v>61</v>
      </c>
      <c r="L100" s="3">
        <f>VLOOKUP(H100,'fx rates'!$A:$B,2,0)</f>
        <v>1116.919707</v>
      </c>
      <c r="M100">
        <f>SUMIFS($I$3:$I100,$E$3:$E100,$E100,$D$3:$D100,$D100)</f>
        <v>54.32</v>
      </c>
      <c r="N100" s="3">
        <f t="shared" si="15"/>
        <v>0.28000000000000003</v>
      </c>
      <c r="O100" s="3" t="str">
        <f t="shared" si="16"/>
        <v/>
      </c>
      <c r="P100" t="str">
        <f>IFERROR(IF(VLOOKUP($E100,clients_special_commissions!$B:$E,3,0), "yes","no"),"no")</f>
        <v>no</v>
      </c>
      <c r="Q100" s="3" t="str">
        <f>IF($P100="yes", VLOOKUP($E100,clients_special_commissions!$B:$C,2,0),"")</f>
        <v/>
      </c>
      <c r="R100" t="str">
        <f t="shared" si="17"/>
        <v>no</v>
      </c>
      <c r="S100">
        <f>COUNTIFS($E$3:$E99,$E100,$D$3:$D99,$D100,$R$3:$R99,"yes")</f>
        <v>0</v>
      </c>
      <c r="U100" s="1" t="str">
        <f t="shared" si="18"/>
        <v xml:space="preserve">('15', '2021-08-02', '60666', 'RWF', '54.32', '0.28', 'EUR', '1116.919707'), </v>
      </c>
      <c r="V100" s="1" t="str">
        <f t="shared" si="19"/>
        <v xml:space="preserve">('42', '2021-06-09', '1338', 'ERN', '80.96', '0.05',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'0.04',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'0.05',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'0.05', 'EUR', '0.829536'), ('49', '2021-07-31', '936', 'GEL', '263.8', '1.32', 'EUR', '3.548268'), ('18', '2021-08-01', '24636', 'MRU', '614.02', '3.08', 'EUR', '40.122998'), ('6', '2021-08-02', '18240', 'LKR', '58.23', '0.3', 'EUR', '313.251717'), ('15', '2021-08-02', '60666', 'RWF', '54.32', '0.28', 'EUR', '1116.919707'), </v>
      </c>
    </row>
    <row r="101" spans="2:22" ht="30" x14ac:dyDescent="0.25">
      <c r="B101">
        <f t="shared" si="10"/>
        <v>2021</v>
      </c>
      <c r="C101">
        <f t="shared" si="11"/>
        <v>8</v>
      </c>
      <c r="D101" t="str">
        <f t="shared" si="12"/>
        <v>2021 8</v>
      </c>
      <c r="E101">
        <v>19</v>
      </c>
      <c r="F101" s="2">
        <v>44410</v>
      </c>
      <c r="G101">
        <v>4692</v>
      </c>
      <c r="H101" t="s">
        <v>146</v>
      </c>
      <c r="I101" s="3">
        <f t="shared" si="13"/>
        <v>14.98</v>
      </c>
      <c r="J101" s="3">
        <f t="shared" si="14"/>
        <v>0.08</v>
      </c>
      <c r="K101" t="s">
        <v>61</v>
      </c>
      <c r="L101" s="3">
        <f>VLOOKUP(H101,'fx rates'!$A:$B,2,0)</f>
        <v>313.25171699999999</v>
      </c>
      <c r="M101">
        <f>SUMIFS($I$3:$I101,$E$3:$E101,$E101,$D$3:$D101,$D101)</f>
        <v>14.98</v>
      </c>
      <c r="N101" s="3">
        <f t="shared" si="15"/>
        <v>0.08</v>
      </c>
      <c r="O101" s="3" t="str">
        <f t="shared" si="16"/>
        <v/>
      </c>
      <c r="P101" t="str">
        <f>IFERROR(IF(VLOOKUP($E101,clients_special_commissions!$B:$E,3,0), "yes","no"),"no")</f>
        <v>no</v>
      </c>
      <c r="Q101" s="3" t="str">
        <f>IF($P101="yes", VLOOKUP($E101,clients_special_commissions!$B:$C,2,0),"")</f>
        <v/>
      </c>
      <c r="R101" t="str">
        <f t="shared" si="17"/>
        <v>no</v>
      </c>
      <c r="S101">
        <f>COUNTIFS($E$3:$E100,$E101,$D$3:$D100,$D101,$R$3:$R100,"yes")</f>
        <v>0</v>
      </c>
      <c r="U101" s="1" t="str">
        <f t="shared" si="18"/>
        <v xml:space="preserve">('19', '2021-08-02', '4692', 'LKR', '14.98', '0.08', 'EUR', '313.251717'), </v>
      </c>
      <c r="V101" s="1" t="str">
        <f t="shared" si="19"/>
        <v xml:space="preserve">('42', '2021-06-09', '1338', 'ERN', '80.96', '0.05',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'0.04',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'0.05',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'0.05', 'EUR', '0.829536'), ('49', '2021-07-31', '936', 'GEL', '263.8', '1.32', 'EUR', '3.548268'), ('18', '2021-08-01', '24636', 'MRU', '614.02', '3.08', 'EUR', '40.122998'), ('6', '2021-08-02', '18240', 'LKR', '58.23', '0.3', 'EUR', '313.251717'), ('15', '2021-08-02', '60666', 'RWF', '54.32', '0.28', 'EUR', '1116.919707'), ('19', '2021-08-02', '4692', 'LKR', '14.98', '0.08', 'EUR', '313.251717'), </v>
      </c>
    </row>
    <row r="102" spans="2:22" ht="30" x14ac:dyDescent="0.25">
      <c r="B102">
        <f t="shared" si="10"/>
        <v>2021</v>
      </c>
      <c r="C102">
        <f t="shared" si="11"/>
        <v>8</v>
      </c>
      <c r="D102" t="str">
        <f t="shared" si="12"/>
        <v>2021 8</v>
      </c>
      <c r="E102">
        <v>23</v>
      </c>
      <c r="F102" s="2">
        <v>44411</v>
      </c>
      <c r="G102">
        <v>28020</v>
      </c>
      <c r="H102" t="s">
        <v>100</v>
      </c>
      <c r="I102" s="3">
        <f t="shared" si="13"/>
        <v>1136.81</v>
      </c>
      <c r="J102" s="3">
        <f t="shared" si="14"/>
        <v>5.6899999999999995</v>
      </c>
      <c r="K102" t="s">
        <v>61</v>
      </c>
      <c r="L102" s="3">
        <f>VLOOKUP(H102,'fx rates'!$A:$B,2,0)</f>
        <v>24.648029000000001</v>
      </c>
      <c r="M102">
        <f>SUMIFS($I$3:$I102,$E$3:$E102,$E102,$D$3:$D102,$D102)</f>
        <v>1136.81</v>
      </c>
      <c r="N102" s="3">
        <f t="shared" si="15"/>
        <v>5.6899999999999995</v>
      </c>
      <c r="O102" s="3" t="str">
        <f t="shared" si="16"/>
        <v/>
      </c>
      <c r="P102" t="str">
        <f>IFERROR(IF(VLOOKUP($E102,clients_special_commissions!$B:$E,3,0), "yes","no"),"no")</f>
        <v>no</v>
      </c>
      <c r="Q102" s="3" t="str">
        <f>IF($P102="yes", VLOOKUP($E102,clients_special_commissions!$B:$C,2,0),"")</f>
        <v/>
      </c>
      <c r="R102" t="str">
        <f t="shared" si="17"/>
        <v>yes</v>
      </c>
      <c r="S102">
        <f>COUNTIFS($E$3:$E101,$E102,$D$3:$D101,$D102,$R$3:$R101,"yes")</f>
        <v>0</v>
      </c>
      <c r="U102" s="1" t="str">
        <f t="shared" si="18"/>
        <v xml:space="preserve">('23', '2021-08-03', '28020', 'CZK', '1136.81', '5.69', 'EUR', '24.648029'), </v>
      </c>
      <c r="V102" s="1" t="str">
        <f t="shared" si="19"/>
        <v xml:space="preserve">('42', '2021-06-09', '1338', 'ERN', '80.96', '0.05',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'0.04',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'0.05',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'0.05', 'EUR', '0.829536'), ('49', '2021-07-31', '936', 'GEL', '263.8', '1.32', 'EUR', '3.548268'), ('18', '2021-08-01', '24636', 'MRU', '614.02', '3.08', 'EUR', '40.122998'), ('6', '2021-08-02', '18240', 'LKR', '58.23', '0.3', 'EUR', '313.251717'), ('15', '2021-08-02', '60666', 'RWF', '54.32', '0.28', 'EUR', '1116.919707'), ('19', '2021-08-02', '4692', 'LKR', '14.98', '0.08', 'EUR', '313.251717'), ('23', '2021-08-03', '28020', 'CZK', '1136.81', '5.69', 'EUR', '24.648029'), </v>
      </c>
    </row>
    <row r="103" spans="2:22" ht="30" x14ac:dyDescent="0.25">
      <c r="B103">
        <f t="shared" si="10"/>
        <v>2021</v>
      </c>
      <c r="C103">
        <f t="shared" si="11"/>
        <v>8</v>
      </c>
      <c r="D103" t="str">
        <f t="shared" si="12"/>
        <v>2021 8</v>
      </c>
      <c r="E103">
        <v>43</v>
      </c>
      <c r="F103" s="2">
        <v>44412</v>
      </c>
      <c r="G103">
        <v>1212</v>
      </c>
      <c r="H103" t="s">
        <v>172</v>
      </c>
      <c r="I103" s="3">
        <f t="shared" si="13"/>
        <v>291.24</v>
      </c>
      <c r="J103" s="3">
        <f t="shared" si="14"/>
        <v>1.46</v>
      </c>
      <c r="K103" t="s">
        <v>61</v>
      </c>
      <c r="L103" s="3">
        <f>VLOOKUP(H103,'fx rates'!$A:$B,2,0)</f>
        <v>4.1616299999999997</v>
      </c>
      <c r="M103">
        <f>SUMIFS($I$3:$I103,$E$3:$E103,$E103,$D$3:$D103,$D103)</f>
        <v>291.24</v>
      </c>
      <c r="N103" s="3">
        <f t="shared" si="15"/>
        <v>1.46</v>
      </c>
      <c r="O103" s="3" t="str">
        <f t="shared" si="16"/>
        <v/>
      </c>
      <c r="P103" t="str">
        <f>IFERROR(IF(VLOOKUP($E103,clients_special_commissions!$B:$E,3,0), "yes","no"),"no")</f>
        <v>no</v>
      </c>
      <c r="Q103" s="3" t="str">
        <f>IF($P103="yes", VLOOKUP($E103,clients_special_commissions!$B:$C,2,0),"")</f>
        <v/>
      </c>
      <c r="R103" t="str">
        <f t="shared" si="17"/>
        <v>no</v>
      </c>
      <c r="S103">
        <f>COUNTIFS($E$3:$E102,$E103,$D$3:$D102,$D103,$R$3:$R102,"yes")</f>
        <v>0</v>
      </c>
      <c r="U103" s="1" t="str">
        <f t="shared" si="18"/>
        <v xml:space="preserve">('43', '2021-08-04', '1212', 'PEN', '291.24', '1.46', 'EUR', '4.16163'), </v>
      </c>
      <c r="V103" s="1" t="str">
        <f t="shared" si="19"/>
        <v xml:space="preserve">('42', '2021-06-09', '1338', 'ERN', '80.96', '0.05',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'0.04',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'0.05',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'0.05',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v>
      </c>
    </row>
    <row r="104" spans="2:22" ht="30" x14ac:dyDescent="0.25">
      <c r="B104">
        <f t="shared" si="10"/>
        <v>2021</v>
      </c>
      <c r="C104">
        <f t="shared" si="11"/>
        <v>8</v>
      </c>
      <c r="D104" t="str">
        <f t="shared" si="12"/>
        <v>2021 8</v>
      </c>
      <c r="E104">
        <v>12</v>
      </c>
      <c r="F104" s="2">
        <v>44412</v>
      </c>
      <c r="G104">
        <v>1368</v>
      </c>
      <c r="H104" t="s">
        <v>87</v>
      </c>
      <c r="I104" s="3">
        <f t="shared" si="13"/>
        <v>617.26</v>
      </c>
      <c r="J104" s="3">
        <f t="shared" si="14"/>
        <v>3.09</v>
      </c>
      <c r="K104" t="s">
        <v>61</v>
      </c>
      <c r="L104" s="3">
        <f>VLOOKUP(H104,'fx rates'!$A:$B,2,0)</f>
        <v>2.216262</v>
      </c>
      <c r="M104">
        <f>SUMIFS($I$3:$I104,$E$3:$E104,$E104,$D$3:$D104,$D104)</f>
        <v>617.26</v>
      </c>
      <c r="N104" s="3">
        <f t="shared" si="15"/>
        <v>3.09</v>
      </c>
      <c r="O104" s="3" t="str">
        <f t="shared" si="16"/>
        <v/>
      </c>
      <c r="P104" t="str">
        <f>IFERROR(IF(VLOOKUP($E104,clients_special_commissions!$B:$E,3,0), "yes","no"),"no")</f>
        <v>no</v>
      </c>
      <c r="Q104" s="3" t="str">
        <f>IF($P104="yes", VLOOKUP($E104,clients_special_commissions!$B:$C,2,0),"")</f>
        <v/>
      </c>
      <c r="R104" t="str">
        <f t="shared" si="17"/>
        <v>no</v>
      </c>
      <c r="S104">
        <f>COUNTIFS($E$3:$E103,$E104,$D$3:$D103,$D104,$R$3:$R103,"yes")</f>
        <v>0</v>
      </c>
      <c r="U104" s="1" t="str">
        <f t="shared" si="18"/>
        <v xml:space="preserve">('12', '2021-08-04', '1368', 'BZD', '617.26', '3.09', 'EUR', '2.216262'), </v>
      </c>
      <c r="V104" s="1" t="str">
        <f t="shared" si="19"/>
        <v xml:space="preserve">('42', '2021-06-09', '1338', 'ERN', '80.96', '0.05',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'0.04',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'0.05',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'0.05',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v>
      </c>
    </row>
    <row r="105" spans="2:22" ht="30" x14ac:dyDescent="0.25">
      <c r="B105">
        <f t="shared" si="10"/>
        <v>2021</v>
      </c>
      <c r="C105">
        <f t="shared" si="11"/>
        <v>8</v>
      </c>
      <c r="D105" t="str">
        <f t="shared" si="12"/>
        <v>2021 8</v>
      </c>
      <c r="E105">
        <v>16</v>
      </c>
      <c r="F105" s="2">
        <v>44413</v>
      </c>
      <c r="G105">
        <v>6810</v>
      </c>
      <c r="H105" t="s">
        <v>196</v>
      </c>
      <c r="I105" s="3">
        <f t="shared" si="13"/>
        <v>708.1</v>
      </c>
      <c r="J105" s="3">
        <f t="shared" si="14"/>
        <v>3.55</v>
      </c>
      <c r="K105" t="s">
        <v>61</v>
      </c>
      <c r="L105" s="3">
        <f>VLOOKUP(H105,'fx rates'!$A:$B,2,0)</f>
        <v>9.6173900000000003</v>
      </c>
      <c r="M105">
        <f>SUMIFS($I$3:$I105,$E$3:$E105,$E105,$D$3:$D105,$D105)</f>
        <v>708.1</v>
      </c>
      <c r="N105" s="3">
        <f t="shared" si="15"/>
        <v>3.55</v>
      </c>
      <c r="O105" s="3" t="str">
        <f t="shared" si="16"/>
        <v/>
      </c>
      <c r="P105" t="str">
        <f>IFERROR(IF(VLOOKUP($E105,clients_special_commissions!$B:$E,3,0), "yes","no"),"no")</f>
        <v>no</v>
      </c>
      <c r="Q105" s="3" t="str">
        <f>IF($P105="yes", VLOOKUP($E105,clients_special_commissions!$B:$C,2,0),"")</f>
        <v/>
      </c>
      <c r="R105" t="str">
        <f t="shared" si="17"/>
        <v>no</v>
      </c>
      <c r="S105">
        <f>COUNTIFS($E$3:$E104,$E105,$D$3:$D104,$D105,$R$3:$R104,"yes")</f>
        <v>0</v>
      </c>
      <c r="U105" s="1" t="str">
        <f t="shared" si="18"/>
        <v xml:space="preserve">('16', '2021-08-05', '6810', 'SVC', '708.1', '3.55', 'EUR', '9.61739'), </v>
      </c>
      <c r="V105" s="1" t="str">
        <f t="shared" si="19"/>
        <v xml:space="preserve">('42', '2021-06-09', '1338', 'ERN', '80.96', '0.05',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'0.04',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'0.05',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'0.05',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v>
      </c>
    </row>
    <row r="106" spans="2:22" ht="30" x14ac:dyDescent="0.25">
      <c r="B106">
        <f t="shared" si="10"/>
        <v>2021</v>
      </c>
      <c r="C106">
        <f t="shared" si="11"/>
        <v>8</v>
      </c>
      <c r="D106" t="str">
        <f t="shared" si="12"/>
        <v>2021 8</v>
      </c>
      <c r="E106">
        <v>28</v>
      </c>
      <c r="F106" s="2">
        <v>44413</v>
      </c>
      <c r="G106">
        <v>23370</v>
      </c>
      <c r="H106" t="s">
        <v>227</v>
      </c>
      <c r="I106" s="3">
        <f t="shared" si="13"/>
        <v>1432.57</v>
      </c>
      <c r="J106" s="3">
        <f t="shared" si="14"/>
        <v>7.17</v>
      </c>
      <c r="K106" t="s">
        <v>61</v>
      </c>
      <c r="L106" s="3">
        <f>VLOOKUP(H106,'fx rates'!$A:$B,2,0)</f>
        <v>16.313403999999998</v>
      </c>
      <c r="M106">
        <f>SUMIFS($I$3:$I106,$E$3:$E106,$E106,$D$3:$D106,$D106)</f>
        <v>1432.57</v>
      </c>
      <c r="N106" s="3">
        <f t="shared" si="15"/>
        <v>7.17</v>
      </c>
      <c r="O106" s="3" t="str">
        <f t="shared" si="16"/>
        <v/>
      </c>
      <c r="P106" t="str">
        <f>IFERROR(IF(VLOOKUP($E106,clients_special_commissions!$B:$E,3,0), "yes","no"),"no")</f>
        <v>no</v>
      </c>
      <c r="Q106" s="3" t="str">
        <f>IF($P106="yes", VLOOKUP($E106,clients_special_commissions!$B:$C,2,0),"")</f>
        <v/>
      </c>
      <c r="R106" t="str">
        <f t="shared" si="17"/>
        <v>yes</v>
      </c>
      <c r="S106">
        <f>COUNTIFS($E$3:$E105,$E106,$D$3:$D105,$D106,$R$3:$R105,"yes")</f>
        <v>0</v>
      </c>
      <c r="U106" s="1" t="str">
        <f t="shared" si="18"/>
        <v xml:space="preserve">('28', '2021-08-05', '23370', 'ZAR', '1432.57', '7.17', 'EUR', '16.313404'), </v>
      </c>
      <c r="V106" s="1" t="str">
        <f t="shared" si="19"/>
        <v xml:space="preserve">('42', '2021-06-09', '1338', 'ERN', '80.96', '0.05',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'0.04',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'0.05',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'0.05',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v>
      </c>
    </row>
    <row r="107" spans="2:22" ht="30" x14ac:dyDescent="0.25">
      <c r="B107">
        <f t="shared" si="10"/>
        <v>2021</v>
      </c>
      <c r="C107">
        <f t="shared" si="11"/>
        <v>8</v>
      </c>
      <c r="D107" t="str">
        <f t="shared" si="12"/>
        <v>2021 8</v>
      </c>
      <c r="E107">
        <v>20</v>
      </c>
      <c r="F107" s="2">
        <v>44413</v>
      </c>
      <c r="G107">
        <v>7970</v>
      </c>
      <c r="H107" t="s">
        <v>185</v>
      </c>
      <c r="I107" s="3">
        <f t="shared" si="13"/>
        <v>501.84999999999997</v>
      </c>
      <c r="J107" s="3">
        <f t="shared" si="14"/>
        <v>0.05</v>
      </c>
      <c r="K107" t="s">
        <v>61</v>
      </c>
      <c r="L107" s="3">
        <f>VLOOKUP(H107,'fx rates'!$A:$B,2,0)</f>
        <v>15.881424000000001</v>
      </c>
      <c r="M107">
        <f>SUMIFS($I$3:$I107,$E$3:$E107,$E107,$D$3:$D107,$D107)</f>
        <v>501.84999999999997</v>
      </c>
      <c r="N107" s="3">
        <f t="shared" si="15"/>
        <v>2.5099999999999998</v>
      </c>
      <c r="O107" s="3" t="str">
        <f t="shared" si="16"/>
        <v/>
      </c>
      <c r="P107" t="str">
        <f>IFERROR(IF(VLOOKUP($E107,clients_special_commissions!$B:$E,3,0), "yes","no"),"no")</f>
        <v>yes</v>
      </c>
      <c r="Q107" s="3">
        <f>IF($P107="yes", VLOOKUP($E107,clients_special_commissions!$B:$C,2,0),"")</f>
        <v>0.05</v>
      </c>
      <c r="R107" t="str">
        <f t="shared" si="17"/>
        <v>no</v>
      </c>
      <c r="S107">
        <f>COUNTIFS($E$3:$E106,$E107,$D$3:$D106,$D107,$R$3:$R106,"yes")</f>
        <v>0</v>
      </c>
      <c r="U107" s="1" t="str">
        <f t="shared" si="18"/>
        <v xml:space="preserve">('20', '2021-08-05', '7970', 'SCR', '501.85', '0.05', 'EUR', '15.881424'), </v>
      </c>
      <c r="V107" s="1" t="str">
        <f t="shared" si="19"/>
        <v xml:space="preserve">('42', '2021-06-09', '1338', 'ERN', '80.96', '0.05',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'0.04',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'0.05',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'0.05',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'0.05', 'EUR', '15.881424'), </v>
      </c>
    </row>
    <row r="108" spans="2:22" ht="30" x14ac:dyDescent="0.25">
      <c r="B108">
        <f t="shared" si="10"/>
        <v>2021</v>
      </c>
      <c r="C108">
        <f t="shared" si="11"/>
        <v>8</v>
      </c>
      <c r="D108" t="str">
        <f t="shared" si="12"/>
        <v>2021 8</v>
      </c>
      <c r="E108">
        <v>24</v>
      </c>
      <c r="F108" s="2">
        <v>44414</v>
      </c>
      <c r="G108">
        <v>882</v>
      </c>
      <c r="H108" t="s">
        <v>114</v>
      </c>
      <c r="I108" s="3">
        <f t="shared" si="13"/>
        <v>1063.24</v>
      </c>
      <c r="J108" s="3">
        <f t="shared" si="14"/>
        <v>5.3199999999999994</v>
      </c>
      <c r="K108" t="s">
        <v>61</v>
      </c>
      <c r="L108" s="3">
        <f>VLOOKUP(H108,'fx rates'!$A:$B,2,0)</f>
        <v>0.82954600000000001</v>
      </c>
      <c r="M108">
        <f>SUMIFS($I$3:$I108,$E$3:$E108,$E108,$D$3:$D108,$D108)</f>
        <v>1063.24</v>
      </c>
      <c r="N108" s="3">
        <f t="shared" si="15"/>
        <v>5.3199999999999994</v>
      </c>
      <c r="O108" s="3" t="str">
        <f t="shared" si="16"/>
        <v/>
      </c>
      <c r="P108" t="str">
        <f>IFERROR(IF(VLOOKUP($E108,clients_special_commissions!$B:$E,3,0), "yes","no"),"no")</f>
        <v>no</v>
      </c>
      <c r="Q108" s="3" t="str">
        <f>IF($P108="yes", VLOOKUP($E108,clients_special_commissions!$B:$C,2,0),"")</f>
        <v/>
      </c>
      <c r="R108" t="str">
        <f t="shared" si="17"/>
        <v>yes</v>
      </c>
      <c r="S108">
        <f>COUNTIFS($E$3:$E107,$E108,$D$3:$D107,$D108,$R$3:$R107,"yes")</f>
        <v>0</v>
      </c>
      <c r="U108" s="1" t="str">
        <f t="shared" si="18"/>
        <v xml:space="preserve">('24', '2021-08-06', '882', 'GIP', '1063.24', '5.32', 'EUR', '0.829546'), </v>
      </c>
      <c r="V108" s="1" t="str">
        <f t="shared" si="19"/>
        <v xml:space="preserve">('42', '2021-06-09', '1338', 'ERN', '80.96', '0.05',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'0.04',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'0.05',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'0.05',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'0.05', 'EUR', '15.881424'), ('24', '2021-08-06', '882', 'GIP', '1063.24', '5.32', 'EUR', '0.829546'), </v>
      </c>
    </row>
    <row r="109" spans="2:22" ht="30" x14ac:dyDescent="0.25">
      <c r="B109">
        <f t="shared" si="10"/>
        <v>2021</v>
      </c>
      <c r="C109">
        <f t="shared" si="11"/>
        <v>8</v>
      </c>
      <c r="D109" t="str">
        <f t="shared" si="12"/>
        <v>2021 8</v>
      </c>
      <c r="E109">
        <v>50</v>
      </c>
      <c r="F109" s="2">
        <v>44415</v>
      </c>
      <c r="G109">
        <v>23730</v>
      </c>
      <c r="H109" t="s">
        <v>143</v>
      </c>
      <c r="I109" s="3">
        <f t="shared" si="13"/>
        <v>42.44</v>
      </c>
      <c r="J109" s="3">
        <f t="shared" si="14"/>
        <v>0.22</v>
      </c>
      <c r="K109" t="s">
        <v>61</v>
      </c>
      <c r="L109" s="3">
        <f>VLOOKUP(H109,'fx rates'!$A:$B,2,0)</f>
        <v>559.20678399999997</v>
      </c>
      <c r="M109">
        <f>SUMIFS($I$3:$I109,$E$3:$E109,$E109,$D$3:$D109,$D109)</f>
        <v>42.44</v>
      </c>
      <c r="N109" s="3">
        <f t="shared" si="15"/>
        <v>0.22</v>
      </c>
      <c r="O109" s="3" t="str">
        <f t="shared" si="16"/>
        <v/>
      </c>
      <c r="P109" t="str">
        <f>IFERROR(IF(VLOOKUP($E109,clients_special_commissions!$B:$E,3,0), "yes","no"),"no")</f>
        <v>no</v>
      </c>
      <c r="Q109" s="3" t="str">
        <f>IF($P109="yes", VLOOKUP($E109,clients_special_commissions!$B:$C,2,0),"")</f>
        <v/>
      </c>
      <c r="R109" t="str">
        <f t="shared" si="17"/>
        <v>no</v>
      </c>
      <c r="S109">
        <f>COUNTIFS($E$3:$E108,$E109,$D$3:$D108,$D109,$R$3:$R108,"yes")</f>
        <v>0</v>
      </c>
      <c r="U109" s="1" t="str">
        <f t="shared" si="18"/>
        <v xml:space="preserve">('50', '2021-08-07', '23730', 'KZT', '42.44', '0.22', 'EUR', '559.206784'), </v>
      </c>
      <c r="V109" s="1" t="str">
        <f t="shared" si="19"/>
        <v xml:space="preserve">('42', '2021-06-09', '1338', 'ERN', '80.96', '0.05',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'0.04',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'0.05',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'0.05',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'0.05', 'EUR', '15.881424'), ('24', '2021-08-06', '882', 'GIP', '1063.24', '5.32', 'EUR', '0.829546'), ('50', '2021-08-07', '23730', 'KZT', '42.44', '0.22', 'EUR', '559.206784'), </v>
      </c>
    </row>
    <row r="110" spans="2:22" ht="30" x14ac:dyDescent="0.25">
      <c r="B110">
        <f t="shared" si="10"/>
        <v>2021</v>
      </c>
      <c r="C110">
        <f t="shared" si="11"/>
        <v>8</v>
      </c>
      <c r="D110" t="str">
        <f t="shared" si="12"/>
        <v>2021 8</v>
      </c>
      <c r="E110">
        <v>14</v>
      </c>
      <c r="F110" s="2">
        <v>44416</v>
      </c>
      <c r="G110">
        <v>9930</v>
      </c>
      <c r="H110" t="s">
        <v>104</v>
      </c>
      <c r="I110" s="3">
        <f t="shared" si="13"/>
        <v>63.169999999999995</v>
      </c>
      <c r="J110" s="3">
        <f t="shared" si="14"/>
        <v>0.32</v>
      </c>
      <c r="K110" t="s">
        <v>61</v>
      </c>
      <c r="L110" s="3">
        <f>VLOOKUP(H110,'fx rates'!$A:$B,2,0)</f>
        <v>157.21093400000001</v>
      </c>
      <c r="M110">
        <f>SUMIFS($I$3:$I110,$E$3:$E110,$E110,$D$3:$D110,$D110)</f>
        <v>63.169999999999995</v>
      </c>
      <c r="N110" s="3">
        <f t="shared" si="15"/>
        <v>0.32</v>
      </c>
      <c r="O110" s="3" t="str">
        <f t="shared" si="16"/>
        <v/>
      </c>
      <c r="P110" t="str">
        <f>IFERROR(IF(VLOOKUP($E110,clients_special_commissions!$B:$E,3,0), "yes","no"),"no")</f>
        <v>no</v>
      </c>
      <c r="Q110" s="3" t="str">
        <f>IF($P110="yes", VLOOKUP($E110,clients_special_commissions!$B:$C,2,0),"")</f>
        <v/>
      </c>
      <c r="R110" t="str">
        <f t="shared" si="17"/>
        <v>no</v>
      </c>
      <c r="S110">
        <f>COUNTIFS($E$3:$E109,$E110,$D$3:$D109,$D110,$R$3:$R109,"yes")</f>
        <v>0</v>
      </c>
      <c r="U110" s="1" t="str">
        <f t="shared" si="18"/>
        <v xml:space="preserve">('14', '2021-08-08', '9930', 'DZD', '63.17', '0.32', 'EUR', '157.210934'), </v>
      </c>
      <c r="V110" s="1" t="str">
        <f t="shared" si="19"/>
        <v xml:space="preserve">('42', '2021-06-09', '1338', 'ERN', '80.96', '0.05',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'0.04',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'0.05',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'0.05',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'0.05', 'EUR', '15.881424'), ('24', '2021-08-06', '882', 'GIP', '1063.24', '5.32', 'EUR', '0.829546'), ('50', '2021-08-07', '23730', 'KZT', '42.44', '0.22', 'EUR', '559.206784'), ('14', '2021-08-08', '9930', 'DZD', '63.17', '0.32', 'EUR', '157.210934'), </v>
      </c>
    </row>
    <row r="111" spans="2:22" ht="30" x14ac:dyDescent="0.25">
      <c r="B111">
        <f t="shared" si="10"/>
        <v>2021</v>
      </c>
      <c r="C111">
        <f t="shared" si="11"/>
        <v>8</v>
      </c>
      <c r="D111" t="str">
        <f t="shared" si="12"/>
        <v>2021 8</v>
      </c>
      <c r="E111">
        <v>26</v>
      </c>
      <c r="F111" s="2">
        <v>44417</v>
      </c>
      <c r="G111">
        <v>300</v>
      </c>
      <c r="H111" t="s">
        <v>210</v>
      </c>
      <c r="I111" s="3">
        <f t="shared" si="13"/>
        <v>272.09999999999997</v>
      </c>
      <c r="J111" s="3">
        <f t="shared" si="14"/>
        <v>1.37</v>
      </c>
      <c r="K111" t="s">
        <v>61</v>
      </c>
      <c r="L111" s="3">
        <f>VLOOKUP(H111,'fx rates'!$A:$B,2,0)</f>
        <v>1.102541</v>
      </c>
      <c r="M111">
        <f>SUMIFS($I$3:$I111,$E$3:$E111,$E111,$D$3:$D111,$D111)</f>
        <v>272.09999999999997</v>
      </c>
      <c r="N111" s="3">
        <f t="shared" si="15"/>
        <v>1.37</v>
      </c>
      <c r="O111" s="3" t="str">
        <f t="shared" si="16"/>
        <v/>
      </c>
      <c r="P111" t="str">
        <f>IFERROR(IF(VLOOKUP($E111,clients_special_commissions!$B:$E,3,0), "yes","no"),"no")</f>
        <v>no</v>
      </c>
      <c r="Q111" s="3" t="str">
        <f>IF($P111="yes", VLOOKUP($E111,clients_special_commissions!$B:$C,2,0),"")</f>
        <v/>
      </c>
      <c r="R111" t="str">
        <f t="shared" si="17"/>
        <v>no</v>
      </c>
      <c r="S111">
        <f>COUNTIFS($E$3:$E110,$E111,$D$3:$D110,$D111,$R$3:$R110,"yes")</f>
        <v>0</v>
      </c>
      <c r="U111" s="1" t="str">
        <f t="shared" si="18"/>
        <v xml:space="preserve">('26', '2021-08-09', '300', 'USD', '272.1', '1.37', 'EUR', '1.102541'), </v>
      </c>
      <c r="V111" s="1" t="str">
        <f t="shared" si="19"/>
        <v xml:space="preserve">('42', '2021-06-09', '1338', 'ERN', '80.96', '0.05',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'0.04',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'0.05',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'0.05',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'0.05', 'EUR', '15.881424'), ('24', '2021-08-06', '882', 'GIP', '1063.24', '5.32', 'EUR', '0.829546'), ('50', '2021-08-07', '23730', 'KZT', '42.44', '0.22', 'EUR', '559.206784'), ('14', '2021-08-08', '9930', 'DZD', '63.17', '0.32', 'EUR', '157.210934'), ('26', '2021-08-09', '300', 'USD', '272.1', '1.37', 'EUR', '1.102541'), </v>
      </c>
    </row>
    <row r="112" spans="2:22" ht="30" x14ac:dyDescent="0.25">
      <c r="B112">
        <f t="shared" si="10"/>
        <v>2021</v>
      </c>
      <c r="C112">
        <f t="shared" si="11"/>
        <v>8</v>
      </c>
      <c r="D112" t="str">
        <f t="shared" si="12"/>
        <v>2021 8</v>
      </c>
      <c r="E112">
        <v>48</v>
      </c>
      <c r="F112" s="2">
        <v>44418</v>
      </c>
      <c r="G112">
        <v>13242</v>
      </c>
      <c r="H112" t="s">
        <v>186</v>
      </c>
      <c r="I112" s="3">
        <f t="shared" si="13"/>
        <v>26.92</v>
      </c>
      <c r="J112" s="3">
        <f t="shared" si="14"/>
        <v>0.14000000000000001</v>
      </c>
      <c r="K112" t="s">
        <v>61</v>
      </c>
      <c r="L112" s="3">
        <f>VLOOKUP(H112,'fx rates'!$A:$B,2,0)</f>
        <v>491.95615400000003</v>
      </c>
      <c r="M112">
        <f>SUMIFS($I$3:$I112,$E$3:$E112,$E112,$D$3:$D112,$D112)</f>
        <v>26.92</v>
      </c>
      <c r="N112" s="3">
        <f t="shared" si="15"/>
        <v>0.14000000000000001</v>
      </c>
      <c r="O112" s="3" t="str">
        <f t="shared" si="16"/>
        <v/>
      </c>
      <c r="P112" t="str">
        <f>IFERROR(IF(VLOOKUP($E112,clients_special_commissions!$B:$E,3,0), "yes","no"),"no")</f>
        <v>no</v>
      </c>
      <c r="Q112" s="3" t="str">
        <f>IF($P112="yes", VLOOKUP($E112,clients_special_commissions!$B:$C,2,0),"")</f>
        <v/>
      </c>
      <c r="R112" t="str">
        <f t="shared" si="17"/>
        <v>no</v>
      </c>
      <c r="S112">
        <f>COUNTIFS($E$3:$E111,$E112,$D$3:$D111,$D112,$R$3:$R111,"yes")</f>
        <v>0</v>
      </c>
      <c r="U112" s="1" t="str">
        <f t="shared" si="18"/>
        <v xml:space="preserve">('48', '2021-08-10', '13242', 'SDG', '26.92', '0.14', 'EUR', '491.956154'), </v>
      </c>
      <c r="V112" s="1" t="str">
        <f t="shared" si="19"/>
        <v xml:space="preserve">('42', '2021-06-09', '1338', 'ERN', '80.96', '0.05',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'0.04',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'0.05',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'0.05',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'0.05', 'EUR', '15.881424'), ('24', '2021-08-06', '882', 'GIP', '1063.24', '5.32', 'EUR', '0.829546'), ('50', '2021-08-07', '23730', 'KZT', '42.44', '0.22', 'EUR', '559.206784'), ('14', '2021-08-08', '9930', 'DZD', '63.17', '0.32', 'EUR', '157.210934'), ('26', '2021-08-09', '300', 'USD', '272.1', '1.37', 'EUR', '1.102541'), ('48', '2021-08-10', '13242', 'SDG', '26.92', '0.14', 'EUR', '491.956154'), </v>
      </c>
    </row>
    <row r="113" spans="2:22" ht="30" x14ac:dyDescent="0.25">
      <c r="B113">
        <f t="shared" si="10"/>
        <v>2021</v>
      </c>
      <c r="C113">
        <f t="shared" si="11"/>
        <v>8</v>
      </c>
      <c r="D113" t="str">
        <f t="shared" si="12"/>
        <v>2021 8</v>
      </c>
      <c r="E113">
        <v>40</v>
      </c>
      <c r="F113" s="2">
        <v>44418</v>
      </c>
      <c r="G113">
        <v>222</v>
      </c>
      <c r="H113" t="s">
        <v>82</v>
      </c>
      <c r="I113" s="3">
        <f t="shared" si="13"/>
        <v>201.32999999999998</v>
      </c>
      <c r="J113" s="3">
        <f t="shared" si="14"/>
        <v>1.01</v>
      </c>
      <c r="K113" t="s">
        <v>61</v>
      </c>
      <c r="L113" s="3">
        <f>VLOOKUP(H113,'fx rates'!$A:$B,2,0)</f>
        <v>1.1026929999999999</v>
      </c>
      <c r="M113">
        <f>SUMIFS($I$3:$I113,$E$3:$E113,$E113,$D$3:$D113,$D113)</f>
        <v>201.32999999999998</v>
      </c>
      <c r="N113" s="3">
        <f t="shared" si="15"/>
        <v>1.01</v>
      </c>
      <c r="O113" s="3" t="str">
        <f t="shared" si="16"/>
        <v/>
      </c>
      <c r="P113" t="str">
        <f>IFERROR(IF(VLOOKUP($E113,clients_special_commissions!$B:$E,3,0), "yes","no"),"no")</f>
        <v>no</v>
      </c>
      <c r="Q113" s="3" t="str">
        <f>IF($P113="yes", VLOOKUP($E113,clients_special_commissions!$B:$C,2,0),"")</f>
        <v/>
      </c>
      <c r="R113" t="str">
        <f t="shared" si="17"/>
        <v>no</v>
      </c>
      <c r="S113">
        <f>COUNTIFS($E$3:$E112,$E113,$D$3:$D112,$D113,$R$3:$R112,"yes")</f>
        <v>0</v>
      </c>
      <c r="U113" s="1" t="str">
        <f t="shared" si="18"/>
        <v xml:space="preserve">('40', '2021-08-10', '222', 'BSD', '201.33', '1.01', 'EUR', '1.102693'), </v>
      </c>
      <c r="V113" s="1" t="str">
        <f t="shared" si="19"/>
        <v xml:space="preserve">('42', '2021-06-09', '1338', 'ERN', '80.96', '0.05',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'0.04',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'0.05',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'0.05',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'0.05', 'EUR', '15.881424'), ('24', '2021-08-06', '882', 'GIP', '1063.24', '5.32', 'EUR', '0.829546'), ('50', '2021-08-07', '23730', 'KZT', '42.44', '0.22', 'EUR', '559.206784'), ('14', '2021-08-08', '9930', 'DZD', '63.17', '0.32', 'EUR', '157.210934'), ('26', '2021-08-09', '300', 'USD', '272.1', '1.37', 'EUR', '1.102541'), ('48', '2021-08-10', '13242', 'SDG', '26.92', '0.14', 'EUR', '491.956154'), ('40', '2021-08-10', '222', 'BSD', '201.33', '1.01', 'EUR', '1.102693'), </v>
      </c>
    </row>
    <row r="114" spans="2:22" ht="30" x14ac:dyDescent="0.25">
      <c r="B114">
        <f t="shared" si="10"/>
        <v>2021</v>
      </c>
      <c r="C114">
        <f t="shared" si="11"/>
        <v>8</v>
      </c>
      <c r="D114" t="str">
        <f t="shared" si="12"/>
        <v>2021 8</v>
      </c>
      <c r="E114">
        <v>3</v>
      </c>
      <c r="F114" s="2">
        <v>44418</v>
      </c>
      <c r="G114">
        <v>10314</v>
      </c>
      <c r="H114" t="s">
        <v>104</v>
      </c>
      <c r="I114" s="3">
        <f t="shared" si="13"/>
        <v>65.61</v>
      </c>
      <c r="J114" s="3">
        <f t="shared" si="14"/>
        <v>0.33</v>
      </c>
      <c r="K114" t="s">
        <v>61</v>
      </c>
      <c r="L114" s="3">
        <f>VLOOKUP(H114,'fx rates'!$A:$B,2,0)</f>
        <v>157.21093400000001</v>
      </c>
      <c r="M114">
        <f>SUMIFS($I$3:$I114,$E$3:$E114,$E114,$D$3:$D114,$D114)</f>
        <v>65.61</v>
      </c>
      <c r="N114" s="3">
        <f t="shared" si="15"/>
        <v>0.33</v>
      </c>
      <c r="O114" s="3" t="str">
        <f t="shared" si="16"/>
        <v/>
      </c>
      <c r="P114" t="str">
        <f>IFERROR(IF(VLOOKUP($E114,clients_special_commissions!$B:$E,3,0), "yes","no"),"no")</f>
        <v>no</v>
      </c>
      <c r="Q114" s="3" t="str">
        <f>IF($P114="yes", VLOOKUP($E114,clients_special_commissions!$B:$C,2,0),"")</f>
        <v/>
      </c>
      <c r="R114" t="str">
        <f t="shared" si="17"/>
        <v>no</v>
      </c>
      <c r="S114">
        <f>COUNTIFS($E$3:$E113,$E114,$D$3:$D113,$D114,$R$3:$R113,"yes")</f>
        <v>0</v>
      </c>
      <c r="U114" s="1" t="str">
        <f t="shared" si="18"/>
        <v xml:space="preserve">('3', '2021-08-10', '10314', 'DZD', '65.61', '0.33', 'EUR', '157.210934'), </v>
      </c>
      <c r="V114" s="1" t="str">
        <f t="shared" si="19"/>
        <v xml:space="preserve">('42', '2021-06-09', '1338', 'ERN', '80.96', '0.05',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'0.04',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'0.05',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'0.05',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'0.05',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v>
      </c>
    </row>
    <row r="115" spans="2:22" ht="30" x14ac:dyDescent="0.25">
      <c r="B115">
        <f t="shared" si="10"/>
        <v>2021</v>
      </c>
      <c r="C115">
        <f t="shared" si="11"/>
        <v>8</v>
      </c>
      <c r="D115" t="str">
        <f t="shared" si="12"/>
        <v>2021 8</v>
      </c>
      <c r="E115">
        <v>33</v>
      </c>
      <c r="F115" s="2">
        <v>44419</v>
      </c>
      <c r="G115">
        <v>1709</v>
      </c>
      <c r="H115" t="s">
        <v>171</v>
      </c>
      <c r="I115" s="3">
        <f t="shared" si="13"/>
        <v>1549.64</v>
      </c>
      <c r="J115" s="3">
        <f t="shared" si="14"/>
        <v>7.75</v>
      </c>
      <c r="K115" t="s">
        <v>61</v>
      </c>
      <c r="L115" s="3">
        <f>VLOOKUP(H115,'fx rates'!$A:$B,2,0)</f>
        <v>1.102838</v>
      </c>
      <c r="M115">
        <f>SUMIFS($I$3:$I115,$E$3:$E115,$E115,$D$3:$D115,$D115)</f>
        <v>1549.64</v>
      </c>
      <c r="N115" s="3">
        <f t="shared" si="15"/>
        <v>7.75</v>
      </c>
      <c r="O115" s="3" t="str">
        <f t="shared" si="16"/>
        <v/>
      </c>
      <c r="P115" t="str">
        <f>IFERROR(IF(VLOOKUP($E115,clients_special_commissions!$B:$E,3,0), "yes","no"),"no")</f>
        <v>no</v>
      </c>
      <c r="Q115" s="3" t="str">
        <f>IF($P115="yes", VLOOKUP($E115,clients_special_commissions!$B:$C,2,0),"")</f>
        <v/>
      </c>
      <c r="R115" t="str">
        <f t="shared" si="17"/>
        <v>yes</v>
      </c>
      <c r="S115">
        <f>COUNTIFS($E$3:$E114,$E115,$D$3:$D114,$D115,$R$3:$R114,"yes")</f>
        <v>0</v>
      </c>
      <c r="U115" s="1" t="str">
        <f t="shared" si="18"/>
        <v xml:space="preserve">('33', '2021-08-11', '1709', 'PAB', '1549.64', '7.75', 'EUR', '1.102838'), </v>
      </c>
      <c r="V115" s="1" t="str">
        <f t="shared" si="19"/>
        <v xml:space="preserve">('42', '2021-06-09', '1338', 'ERN', '80.96', '0.05',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'0.04',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'0.05',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'0.05',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'0.05',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v>
      </c>
    </row>
    <row r="116" spans="2:22" ht="30" x14ac:dyDescent="0.25">
      <c r="B116">
        <f t="shared" si="10"/>
        <v>2021</v>
      </c>
      <c r="C116">
        <f t="shared" si="11"/>
        <v>8</v>
      </c>
      <c r="D116" t="str">
        <f t="shared" si="12"/>
        <v>2021 8</v>
      </c>
      <c r="E116">
        <v>35</v>
      </c>
      <c r="F116" s="2">
        <v>44419</v>
      </c>
      <c r="G116">
        <v>6828</v>
      </c>
      <c r="H116" t="s">
        <v>102</v>
      </c>
      <c r="I116" s="3">
        <f t="shared" si="13"/>
        <v>918.58</v>
      </c>
      <c r="J116" s="3">
        <f t="shared" si="14"/>
        <v>4.5999999999999996</v>
      </c>
      <c r="K116" t="s">
        <v>61</v>
      </c>
      <c r="L116" s="3">
        <f>VLOOKUP(H116,'fx rates'!$A:$B,2,0)</f>
        <v>7.4332419999999999</v>
      </c>
      <c r="M116">
        <f>SUMIFS($I$3:$I116,$E$3:$E116,$E116,$D$3:$D116,$D116)</f>
        <v>918.58</v>
      </c>
      <c r="N116" s="3">
        <f t="shared" si="15"/>
        <v>4.5999999999999996</v>
      </c>
      <c r="O116" s="3" t="str">
        <f t="shared" si="16"/>
        <v/>
      </c>
      <c r="P116" t="str">
        <f>IFERROR(IF(VLOOKUP($E116,clients_special_commissions!$B:$E,3,0), "yes","no"),"no")</f>
        <v>no</v>
      </c>
      <c r="Q116" s="3" t="str">
        <f>IF($P116="yes", VLOOKUP($E116,clients_special_commissions!$B:$C,2,0),"")</f>
        <v/>
      </c>
      <c r="R116" t="str">
        <f t="shared" si="17"/>
        <v>no</v>
      </c>
      <c r="S116">
        <f>COUNTIFS($E$3:$E115,$E116,$D$3:$D115,$D116,$R$3:$R115,"yes")</f>
        <v>0</v>
      </c>
      <c r="U116" s="1" t="str">
        <f t="shared" si="18"/>
        <v xml:space="preserve">('35', '2021-08-11', '6828', 'DKK', '918.58', '4.6', 'EUR', '7.433242'), </v>
      </c>
      <c r="V116" s="1" t="str">
        <f t="shared" si="19"/>
        <v xml:space="preserve">('42', '2021-06-09', '1338', 'ERN', '80.96', '0.05',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'0.04',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'0.05',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'0.05',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'0.05',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v>
      </c>
    </row>
    <row r="117" spans="2:22" ht="30" x14ac:dyDescent="0.25">
      <c r="B117">
        <f t="shared" si="10"/>
        <v>2021</v>
      </c>
      <c r="C117">
        <f t="shared" si="11"/>
        <v>8</v>
      </c>
      <c r="D117" t="str">
        <f t="shared" si="12"/>
        <v>2021 8</v>
      </c>
      <c r="E117">
        <v>40</v>
      </c>
      <c r="F117" s="2">
        <v>44420</v>
      </c>
      <c r="G117">
        <v>774</v>
      </c>
      <c r="H117" t="s">
        <v>66</v>
      </c>
      <c r="I117" s="3">
        <f t="shared" si="13"/>
        <v>390.61</v>
      </c>
      <c r="J117" s="3">
        <f t="shared" si="14"/>
        <v>1.96</v>
      </c>
      <c r="K117" t="s">
        <v>61</v>
      </c>
      <c r="L117" s="3">
        <f>VLOOKUP(H117,'fx rates'!$A:$B,2,0)</f>
        <v>1.9815560000000001</v>
      </c>
      <c r="M117">
        <f>SUMIFS($I$3:$I117,$E$3:$E117,$E117,$D$3:$D117,$D117)</f>
        <v>591.94000000000005</v>
      </c>
      <c r="N117" s="3">
        <f t="shared" si="15"/>
        <v>1.96</v>
      </c>
      <c r="O117" s="3" t="str">
        <f t="shared" si="16"/>
        <v/>
      </c>
      <c r="P117" t="str">
        <f>IFERROR(IF(VLOOKUP($E117,clients_special_commissions!$B:$E,3,0), "yes","no"),"no")</f>
        <v>no</v>
      </c>
      <c r="Q117" s="3" t="str">
        <f>IF($P117="yes", VLOOKUP($E117,clients_special_commissions!$B:$C,2,0),"")</f>
        <v/>
      </c>
      <c r="R117" t="str">
        <f t="shared" si="17"/>
        <v>no</v>
      </c>
      <c r="S117">
        <f>COUNTIFS($E$3:$E116,$E117,$D$3:$D116,$D117,$R$3:$R116,"yes")</f>
        <v>0</v>
      </c>
      <c r="U117" s="1" t="str">
        <f t="shared" si="18"/>
        <v xml:space="preserve">('40', '2021-08-12', '774', 'ANG', '390.61', '1.96', 'EUR', '1.981556'), </v>
      </c>
      <c r="V117" s="1" t="str">
        <f t="shared" si="19"/>
        <v xml:space="preserve">('42', '2021-06-09', '1338', 'ERN', '80.96', '0.05',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'0.04',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'0.05',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'0.05',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'0.05',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v>
      </c>
    </row>
    <row r="118" spans="2:22" ht="30" x14ac:dyDescent="0.25">
      <c r="B118">
        <f t="shared" si="10"/>
        <v>2021</v>
      </c>
      <c r="C118">
        <f t="shared" si="11"/>
        <v>8</v>
      </c>
      <c r="D118" t="str">
        <f t="shared" si="12"/>
        <v>2021 8</v>
      </c>
      <c r="E118">
        <v>48</v>
      </c>
      <c r="F118" s="2">
        <v>44422</v>
      </c>
      <c r="G118">
        <v>6244</v>
      </c>
      <c r="H118" t="s">
        <v>117</v>
      </c>
      <c r="I118" s="3">
        <f t="shared" si="13"/>
        <v>737.76</v>
      </c>
      <c r="J118" s="3">
        <f t="shared" si="14"/>
        <v>3.69</v>
      </c>
      <c r="K118" t="s">
        <v>61</v>
      </c>
      <c r="L118" s="3">
        <f>VLOOKUP(H118,'fx rates'!$A:$B,2,0)</f>
        <v>8.4635580000000008</v>
      </c>
      <c r="M118">
        <f>SUMIFS($I$3:$I118,$E$3:$E118,$E118,$D$3:$D118,$D118)</f>
        <v>764.68</v>
      </c>
      <c r="N118" s="3">
        <f t="shared" si="15"/>
        <v>3.69</v>
      </c>
      <c r="O118" s="3" t="str">
        <f t="shared" si="16"/>
        <v/>
      </c>
      <c r="P118" t="str">
        <f>IFERROR(IF(VLOOKUP($E118,clients_special_commissions!$B:$E,3,0), "yes","no"),"no")</f>
        <v>no</v>
      </c>
      <c r="Q118" s="3" t="str">
        <f>IF($P118="yes", VLOOKUP($E118,clients_special_commissions!$B:$C,2,0),"")</f>
        <v/>
      </c>
      <c r="R118" t="str">
        <f t="shared" si="17"/>
        <v>no</v>
      </c>
      <c r="S118">
        <f>COUNTIFS($E$3:$E117,$E118,$D$3:$D117,$D118,$R$3:$R117,"yes")</f>
        <v>0</v>
      </c>
      <c r="U118" s="1" t="str">
        <f t="shared" si="18"/>
        <v xml:space="preserve">('48', '2021-08-14', '6244', 'GTQ', '737.76', '3.69', 'EUR', '8.463558'), </v>
      </c>
      <c r="V118" s="1" t="str">
        <f t="shared" si="19"/>
        <v xml:space="preserve">('42', '2021-06-09', '1338', 'ERN', '80.96', '0.05',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'0.04',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'0.05',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'0.05',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'0.05',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v>
      </c>
    </row>
    <row r="119" spans="2:22" ht="30" x14ac:dyDescent="0.25">
      <c r="B119">
        <f t="shared" si="10"/>
        <v>2021</v>
      </c>
      <c r="C119">
        <f t="shared" si="11"/>
        <v>8</v>
      </c>
      <c r="D119" t="str">
        <f t="shared" si="12"/>
        <v>2021 8</v>
      </c>
      <c r="E119">
        <v>22</v>
      </c>
      <c r="F119" s="2">
        <v>44423</v>
      </c>
      <c r="G119">
        <v>1206</v>
      </c>
      <c r="H119" t="s">
        <v>81</v>
      </c>
      <c r="I119" s="3">
        <f t="shared" si="13"/>
        <v>222.87</v>
      </c>
      <c r="J119" s="3">
        <f t="shared" si="14"/>
        <v>1.1200000000000001</v>
      </c>
      <c r="K119" t="s">
        <v>61</v>
      </c>
      <c r="L119" s="3">
        <f>VLOOKUP(H119,'fx rates'!$A:$B,2,0)</f>
        <v>5.411435</v>
      </c>
      <c r="M119">
        <f>SUMIFS($I$3:$I119,$E$3:$E119,$E119,$D$3:$D119,$D119)</f>
        <v>222.87</v>
      </c>
      <c r="N119" s="3">
        <f t="shared" si="15"/>
        <v>1.1200000000000001</v>
      </c>
      <c r="O119" s="3" t="str">
        <f t="shared" si="16"/>
        <v/>
      </c>
      <c r="P119" t="str">
        <f>IFERROR(IF(VLOOKUP($E119,clients_special_commissions!$B:$E,3,0), "yes","no"),"no")</f>
        <v>no</v>
      </c>
      <c r="Q119" s="3" t="str">
        <f>IF($P119="yes", VLOOKUP($E119,clients_special_commissions!$B:$C,2,0),"")</f>
        <v/>
      </c>
      <c r="R119" t="str">
        <f t="shared" si="17"/>
        <v>no</v>
      </c>
      <c r="S119">
        <f>COUNTIFS($E$3:$E118,$E119,$D$3:$D118,$D119,$R$3:$R118,"yes")</f>
        <v>0</v>
      </c>
      <c r="U119" s="1" t="str">
        <f t="shared" si="18"/>
        <v xml:space="preserve">('22', '2021-08-15', '1206', 'BRL', '222.87', '1.12', 'EUR', '5.411435'), </v>
      </c>
      <c r="V119" s="1" t="str">
        <f t="shared" si="19"/>
        <v xml:space="preserve">('42', '2021-06-09', '1338', 'ERN', '80.96', '0.05',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'0.04',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'0.05',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'0.05',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'0.05',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v>
      </c>
    </row>
    <row r="120" spans="2:22" ht="30" x14ac:dyDescent="0.25">
      <c r="B120">
        <f t="shared" si="10"/>
        <v>2021</v>
      </c>
      <c r="C120">
        <f t="shared" si="11"/>
        <v>8</v>
      </c>
      <c r="D120" t="str">
        <f t="shared" si="12"/>
        <v>2021 8</v>
      </c>
      <c r="E120">
        <v>7</v>
      </c>
      <c r="F120" s="2">
        <v>44423</v>
      </c>
      <c r="G120">
        <v>26928</v>
      </c>
      <c r="H120" t="s">
        <v>107</v>
      </c>
      <c r="I120" s="3">
        <f t="shared" si="13"/>
        <v>477.25</v>
      </c>
      <c r="J120" s="3">
        <f t="shared" si="14"/>
        <v>2.3899999999999997</v>
      </c>
      <c r="K120" t="s">
        <v>61</v>
      </c>
      <c r="L120" s="3">
        <f>VLOOKUP(H120,'fx rates'!$A:$B,2,0)</f>
        <v>56.424061000000002</v>
      </c>
      <c r="M120">
        <f>SUMIFS($I$3:$I120,$E$3:$E120,$E120,$D$3:$D120,$D120)</f>
        <v>477.25</v>
      </c>
      <c r="N120" s="3">
        <f t="shared" si="15"/>
        <v>2.3899999999999997</v>
      </c>
      <c r="O120" s="3" t="str">
        <f t="shared" si="16"/>
        <v/>
      </c>
      <c r="P120" t="str">
        <f>IFERROR(IF(VLOOKUP($E120,clients_special_commissions!$B:$E,3,0), "yes","no"),"no")</f>
        <v>no</v>
      </c>
      <c r="Q120" s="3" t="str">
        <f>IF($P120="yes", VLOOKUP($E120,clients_special_commissions!$B:$C,2,0),"")</f>
        <v/>
      </c>
      <c r="R120" t="str">
        <f t="shared" si="17"/>
        <v>no</v>
      </c>
      <c r="S120">
        <f>COUNTIFS($E$3:$E119,$E120,$D$3:$D119,$D120,$R$3:$R119,"yes")</f>
        <v>0</v>
      </c>
      <c r="U120" s="1" t="str">
        <f t="shared" si="18"/>
        <v xml:space="preserve">('7', '2021-08-15', '26928', 'ETB', '477.25', '2.39', 'EUR', '56.424061'), </v>
      </c>
      <c r="V120" s="1" t="str">
        <f t="shared" si="19"/>
        <v xml:space="preserve">('42', '2021-06-09', '1338', 'ERN', '80.96', '0.05',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'0.04',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'0.05',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'0.05',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'0.05',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v>
      </c>
    </row>
    <row r="121" spans="2:22" ht="30" x14ac:dyDescent="0.25">
      <c r="B121">
        <f t="shared" si="10"/>
        <v>2021</v>
      </c>
      <c r="C121">
        <f t="shared" si="11"/>
        <v>8</v>
      </c>
      <c r="D121" t="str">
        <f t="shared" si="12"/>
        <v>2021 8</v>
      </c>
      <c r="E121">
        <v>24</v>
      </c>
      <c r="F121" s="2">
        <v>44424</v>
      </c>
      <c r="G121">
        <v>11940</v>
      </c>
      <c r="H121" t="s">
        <v>186</v>
      </c>
      <c r="I121" s="3">
        <f t="shared" si="13"/>
        <v>24.28</v>
      </c>
      <c r="J121" s="3">
        <f t="shared" si="14"/>
        <v>0.03</v>
      </c>
      <c r="K121" t="s">
        <v>61</v>
      </c>
      <c r="L121" s="3">
        <f>VLOOKUP(H121,'fx rates'!$A:$B,2,0)</f>
        <v>491.95615400000003</v>
      </c>
      <c r="M121">
        <f>SUMIFS($I$3:$I121,$E$3:$E121,$E121,$D$3:$D121,$D121)</f>
        <v>1087.52</v>
      </c>
      <c r="N121" s="3">
        <f t="shared" si="15"/>
        <v>0.13</v>
      </c>
      <c r="O121" s="3">
        <f t="shared" si="16"/>
        <v>0.03</v>
      </c>
      <c r="P121" t="str">
        <f>IFERROR(IF(VLOOKUP($E121,clients_special_commissions!$B:$E,3,0), "yes","no"),"no")</f>
        <v>no</v>
      </c>
      <c r="Q121" s="3" t="str">
        <f>IF($P121="yes", VLOOKUP($E121,clients_special_commissions!$B:$C,2,0),"")</f>
        <v/>
      </c>
      <c r="R121" t="str">
        <f t="shared" si="17"/>
        <v>yes</v>
      </c>
      <c r="S121">
        <f>COUNTIFS($E$3:$E120,$E121,$D$3:$D120,$D121,$R$3:$R120,"yes")</f>
        <v>1</v>
      </c>
      <c r="U121" s="1" t="str">
        <f t="shared" si="18"/>
        <v xml:space="preserve">('24', '2021-08-16', '11940', 'SDG', '24.28', '0.03', 'EUR', '491.956154'), </v>
      </c>
      <c r="V121" s="1" t="str">
        <f t="shared" si="19"/>
        <v xml:space="preserve">('42', '2021-06-09', '1338', 'ERN', '80.96', '0.05',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'0.04',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'0.05',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'0.05',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'0.05',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v>
      </c>
    </row>
    <row r="122" spans="2:22" ht="30" x14ac:dyDescent="0.25">
      <c r="B122">
        <f t="shared" si="10"/>
        <v>2021</v>
      </c>
      <c r="C122">
        <f t="shared" si="11"/>
        <v>8</v>
      </c>
      <c r="D122" t="str">
        <f t="shared" si="12"/>
        <v>2021 8</v>
      </c>
      <c r="E122">
        <v>23</v>
      </c>
      <c r="F122" s="2">
        <v>44425</v>
      </c>
      <c r="G122">
        <v>27768</v>
      </c>
      <c r="H122" t="s">
        <v>89</v>
      </c>
      <c r="I122" s="3">
        <f t="shared" si="13"/>
        <v>12.64</v>
      </c>
      <c r="J122" s="3">
        <f t="shared" si="14"/>
        <v>0.03</v>
      </c>
      <c r="K122" t="s">
        <v>61</v>
      </c>
      <c r="L122" s="3">
        <f>VLOOKUP(H122,'fx rates'!$A:$B,2,0)</f>
        <v>2198.4194109999999</v>
      </c>
      <c r="M122">
        <f>SUMIFS($I$3:$I122,$E$3:$E122,$E122,$D$3:$D122,$D122)</f>
        <v>1149.45</v>
      </c>
      <c r="N122" s="3">
        <f t="shared" si="15"/>
        <v>6.9999999999999993E-2</v>
      </c>
      <c r="O122" s="3">
        <f t="shared" si="16"/>
        <v>0.03</v>
      </c>
      <c r="P122" t="str">
        <f>IFERROR(IF(VLOOKUP($E122,clients_special_commissions!$B:$E,3,0), "yes","no"),"no")</f>
        <v>no</v>
      </c>
      <c r="Q122" s="3" t="str">
        <f>IF($P122="yes", VLOOKUP($E122,clients_special_commissions!$B:$C,2,0),"")</f>
        <v/>
      </c>
      <c r="R122" t="str">
        <f t="shared" si="17"/>
        <v>yes</v>
      </c>
      <c r="S122">
        <f>COUNTIFS($E$3:$E121,$E122,$D$3:$D121,$D122,$R$3:$R121,"yes")</f>
        <v>1</v>
      </c>
      <c r="U122" s="1" t="str">
        <f t="shared" si="18"/>
        <v xml:space="preserve">('23', '2021-08-17', '27768', 'CDF', '12.64', '0.03', 'EUR', '2198.419411'), </v>
      </c>
      <c r="V122" s="1" t="str">
        <f t="shared" si="19"/>
        <v xml:space="preserve">('42', '2021-06-09', '1338', 'ERN', '80.96', '0.05',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'0.04',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'0.05',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'0.05',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'0.05',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v>
      </c>
    </row>
    <row r="123" spans="2:22" ht="30" x14ac:dyDescent="0.25">
      <c r="B123">
        <f t="shared" si="10"/>
        <v>2021</v>
      </c>
      <c r="C123">
        <f t="shared" si="11"/>
        <v>8</v>
      </c>
      <c r="D123" t="str">
        <f t="shared" si="12"/>
        <v>2021 8</v>
      </c>
      <c r="E123">
        <v>9</v>
      </c>
      <c r="F123" s="2">
        <v>44425</v>
      </c>
      <c r="G123">
        <v>954</v>
      </c>
      <c r="H123" t="s">
        <v>220</v>
      </c>
      <c r="I123" s="3">
        <f t="shared" si="13"/>
        <v>320.38</v>
      </c>
      <c r="J123" s="3">
        <f t="shared" si="14"/>
        <v>0.04</v>
      </c>
      <c r="K123" t="s">
        <v>61</v>
      </c>
      <c r="L123" s="3">
        <f>VLOOKUP(H123,'fx rates'!$A:$B,2,0)</f>
        <v>2.9778020000000001</v>
      </c>
      <c r="M123">
        <f>SUMIFS($I$3:$I123,$E$3:$E123,$E123,$D$3:$D123,$D123)</f>
        <v>320.38</v>
      </c>
      <c r="N123" s="3">
        <f t="shared" si="15"/>
        <v>1.61</v>
      </c>
      <c r="O123" s="3" t="str">
        <f t="shared" si="16"/>
        <v/>
      </c>
      <c r="P123" t="str">
        <f>IFERROR(IF(VLOOKUP($E123,clients_special_commissions!$B:$E,3,0), "yes","no"),"no")</f>
        <v>yes</v>
      </c>
      <c r="Q123" s="3">
        <f>IF($P123="yes", VLOOKUP($E123,clients_special_commissions!$B:$C,2,0),"")</f>
        <v>0.04</v>
      </c>
      <c r="R123" t="str">
        <f t="shared" si="17"/>
        <v>no</v>
      </c>
      <c r="S123">
        <f>COUNTIFS($E$3:$E122,$E123,$D$3:$D122,$D123,$R$3:$R122,"yes")</f>
        <v>0</v>
      </c>
      <c r="U123" s="1" t="str">
        <f t="shared" si="18"/>
        <v xml:space="preserve">('9', '2021-08-17', '954', 'XCD', '320.38', '0.04', 'EUR', '2.977802'), </v>
      </c>
      <c r="V123" s="1" t="str">
        <f t="shared" si="19"/>
        <v xml:space="preserve">('42', '2021-06-09', '1338', 'ERN', '80.96', '0.05',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'0.04',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'0.05',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'0.05',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'0.05',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'0.04', 'EUR', '2.977802'), </v>
      </c>
    </row>
    <row r="124" spans="2:22" ht="30" x14ac:dyDescent="0.25">
      <c r="B124">
        <f t="shared" si="10"/>
        <v>2021</v>
      </c>
      <c r="C124">
        <f t="shared" si="11"/>
        <v>8</v>
      </c>
      <c r="D124" t="str">
        <f t="shared" si="12"/>
        <v>2021 8</v>
      </c>
      <c r="E124">
        <v>34</v>
      </c>
      <c r="F124" s="2">
        <v>44425</v>
      </c>
      <c r="G124">
        <v>18846</v>
      </c>
      <c r="H124" t="s">
        <v>118</v>
      </c>
      <c r="I124" s="3">
        <f t="shared" si="13"/>
        <v>81.960000000000008</v>
      </c>
      <c r="J124" s="3">
        <f t="shared" si="14"/>
        <v>0.41000000000000003</v>
      </c>
      <c r="K124" t="s">
        <v>61</v>
      </c>
      <c r="L124" s="3">
        <f>VLOOKUP(H124,'fx rates'!$A:$B,2,0)</f>
        <v>229.954813</v>
      </c>
      <c r="M124">
        <f>SUMIFS($I$3:$I124,$E$3:$E124,$E124,$D$3:$D124,$D124)</f>
        <v>81.960000000000008</v>
      </c>
      <c r="N124" s="3">
        <f t="shared" si="15"/>
        <v>0.41000000000000003</v>
      </c>
      <c r="O124" s="3" t="str">
        <f t="shared" si="16"/>
        <v/>
      </c>
      <c r="P124" t="str">
        <f>IFERROR(IF(VLOOKUP($E124,clients_special_commissions!$B:$E,3,0), "yes","no"),"no")</f>
        <v>no</v>
      </c>
      <c r="Q124" s="3" t="str">
        <f>IF($P124="yes", VLOOKUP($E124,clients_special_commissions!$B:$C,2,0),"")</f>
        <v/>
      </c>
      <c r="R124" t="str">
        <f t="shared" si="17"/>
        <v>no</v>
      </c>
      <c r="S124">
        <f>COUNTIFS($E$3:$E123,$E124,$D$3:$D123,$D124,$R$3:$R123,"yes")</f>
        <v>0</v>
      </c>
      <c r="U124" s="1" t="str">
        <f t="shared" si="18"/>
        <v xml:space="preserve">('34', '2021-08-17', '18846', 'GYD', '81.96', '0.41', 'EUR', '229.954813'), </v>
      </c>
      <c r="V124" s="1" t="str">
        <f t="shared" si="19"/>
        <v xml:space="preserve">('42', '2021-06-09', '1338', 'ERN', '80.96', '0.05',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'0.04',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'0.05',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'0.05',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'0.05',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'0.04', 'EUR', '2.977802'), ('34', '2021-08-17', '18846', 'GYD', '81.96', '0.41', 'EUR', '229.954813'), </v>
      </c>
    </row>
    <row r="125" spans="2:22" ht="30" x14ac:dyDescent="0.25">
      <c r="B125">
        <f t="shared" si="10"/>
        <v>2021</v>
      </c>
      <c r="C125">
        <f t="shared" si="11"/>
        <v>8</v>
      </c>
      <c r="D125" t="str">
        <f t="shared" si="12"/>
        <v>2021 8</v>
      </c>
      <c r="E125">
        <v>36</v>
      </c>
      <c r="F125" s="2">
        <v>44426</v>
      </c>
      <c r="G125">
        <v>1446</v>
      </c>
      <c r="H125" t="s">
        <v>61</v>
      </c>
      <c r="I125" s="3">
        <f t="shared" si="13"/>
        <v>1446</v>
      </c>
      <c r="J125" s="3">
        <f t="shared" si="14"/>
        <v>7.23</v>
      </c>
      <c r="K125" t="s">
        <v>61</v>
      </c>
      <c r="L125" s="3">
        <f>VLOOKUP(H125,'fx rates'!$A:$B,2,0)</f>
        <v>1</v>
      </c>
      <c r="M125">
        <f>SUMIFS($I$3:$I125,$E$3:$E125,$E125,$D$3:$D125,$D125)</f>
        <v>1446</v>
      </c>
      <c r="N125" s="3">
        <f t="shared" si="15"/>
        <v>7.23</v>
      </c>
      <c r="O125" s="3" t="str">
        <f t="shared" si="16"/>
        <v/>
      </c>
      <c r="P125" t="str">
        <f>IFERROR(IF(VLOOKUP($E125,clients_special_commissions!$B:$E,3,0), "yes","no"),"no")</f>
        <v>no</v>
      </c>
      <c r="Q125" s="3" t="str">
        <f>IF($P125="yes", VLOOKUP($E125,clients_special_commissions!$B:$C,2,0),"")</f>
        <v/>
      </c>
      <c r="R125" t="str">
        <f t="shared" si="17"/>
        <v>yes</v>
      </c>
      <c r="S125">
        <f>COUNTIFS($E$3:$E124,$E125,$D$3:$D124,$D125,$R$3:$R124,"yes")</f>
        <v>0</v>
      </c>
      <c r="U125" s="1" t="str">
        <f t="shared" si="18"/>
        <v xml:space="preserve">('36', '2021-08-18', '1446', 'EUR', '1446', '7.23', 'EUR', '1'), </v>
      </c>
      <c r="V125" s="1" t="str">
        <f t="shared" si="19"/>
        <v xml:space="preserve">('42', '2021-06-09', '1338', 'ERN', '80.96', '0.05',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'0.04',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'0.05',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'0.05',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'0.05',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'0.04', 'EUR', '2.977802'), ('34', '2021-08-17', '18846', 'GYD', '81.96', '0.41', 'EUR', '229.954813'), ('36', '2021-08-18', '1446', 'EUR', '1446', '7.23', 'EUR', '1'), </v>
      </c>
    </row>
    <row r="126" spans="2:22" ht="30" x14ac:dyDescent="0.25">
      <c r="B126">
        <f t="shared" si="10"/>
        <v>2021</v>
      </c>
      <c r="C126">
        <f t="shared" si="11"/>
        <v>8</v>
      </c>
      <c r="D126" t="str">
        <f t="shared" si="12"/>
        <v>2021 8</v>
      </c>
      <c r="E126">
        <v>37</v>
      </c>
      <c r="F126" s="2">
        <v>44426</v>
      </c>
      <c r="G126">
        <v>9126</v>
      </c>
      <c r="H126" t="s">
        <v>151</v>
      </c>
      <c r="I126" s="3">
        <f t="shared" si="13"/>
        <v>451.24</v>
      </c>
      <c r="J126" s="3">
        <f t="shared" si="14"/>
        <v>2.2599999999999998</v>
      </c>
      <c r="K126" t="s">
        <v>61</v>
      </c>
      <c r="L126" s="3">
        <f>VLOOKUP(H126,'fx rates'!$A:$B,2,0)</f>
        <v>20.224588000000001</v>
      </c>
      <c r="M126">
        <f>SUMIFS($I$3:$I126,$E$3:$E126,$E126,$D$3:$D126,$D126)</f>
        <v>451.24</v>
      </c>
      <c r="N126" s="3">
        <f t="shared" si="15"/>
        <v>2.2599999999999998</v>
      </c>
      <c r="O126" s="3" t="str">
        <f t="shared" si="16"/>
        <v/>
      </c>
      <c r="P126" t="str">
        <f>IFERROR(IF(VLOOKUP($E126,clients_special_commissions!$B:$E,3,0), "yes","no"),"no")</f>
        <v>no</v>
      </c>
      <c r="Q126" s="3" t="str">
        <f>IF($P126="yes", VLOOKUP($E126,clients_special_commissions!$B:$C,2,0),"")</f>
        <v/>
      </c>
      <c r="R126" t="str">
        <f t="shared" si="17"/>
        <v>no</v>
      </c>
      <c r="S126">
        <f>COUNTIFS($E$3:$E125,$E126,$D$3:$D125,$D126,$R$3:$R125,"yes")</f>
        <v>0</v>
      </c>
      <c r="U126" s="1" t="str">
        <f t="shared" si="18"/>
        <v xml:space="preserve">('37', '2021-08-18', '9126', 'MDL', '451.24', '2.26', 'EUR', '20.224588'), </v>
      </c>
      <c r="V126" s="1" t="str">
        <f t="shared" si="19"/>
        <v xml:space="preserve">('42', '2021-06-09', '1338', 'ERN', '80.96', '0.05',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'0.04',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'0.05',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'0.05',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'0.05',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'0.04', 'EUR', '2.977802'), ('34', '2021-08-17', '18846', 'GYD', '81.96', '0.41', 'EUR', '229.954813'), ('36', '2021-08-18', '1446', 'EUR', '1446', '7.23', 'EUR', '1'), ('37', '2021-08-18', '9126', 'MDL', '451.24', '2.26', 'EUR', '20.224588'), </v>
      </c>
    </row>
    <row r="127" spans="2:22" ht="30" x14ac:dyDescent="0.25">
      <c r="B127">
        <f t="shared" si="10"/>
        <v>2021</v>
      </c>
      <c r="C127">
        <f t="shared" si="11"/>
        <v>8</v>
      </c>
      <c r="D127" t="str">
        <f t="shared" si="12"/>
        <v>2021 8</v>
      </c>
      <c r="E127">
        <v>23</v>
      </c>
      <c r="F127" s="2">
        <v>44426</v>
      </c>
      <c r="G127">
        <v>21120</v>
      </c>
      <c r="H127" t="s">
        <v>181</v>
      </c>
      <c r="I127" s="3">
        <f t="shared" si="13"/>
        <v>180.84</v>
      </c>
      <c r="J127" s="3">
        <f t="shared" si="14"/>
        <v>0.03</v>
      </c>
      <c r="K127" t="s">
        <v>61</v>
      </c>
      <c r="L127" s="3">
        <f>VLOOKUP(H127,'fx rates'!$A:$B,2,0)</f>
        <v>116.791701</v>
      </c>
      <c r="M127">
        <f>SUMIFS($I$3:$I127,$E$3:$E127,$E127,$D$3:$D127,$D127)</f>
        <v>1330.29</v>
      </c>
      <c r="N127" s="3">
        <f t="shared" si="15"/>
        <v>0.91</v>
      </c>
      <c r="O127" s="3">
        <f t="shared" si="16"/>
        <v>0.03</v>
      </c>
      <c r="P127" t="str">
        <f>IFERROR(IF(VLOOKUP($E127,clients_special_commissions!$B:$E,3,0), "yes","no"),"no")</f>
        <v>no</v>
      </c>
      <c r="Q127" s="3" t="str">
        <f>IF($P127="yes", VLOOKUP($E127,clients_special_commissions!$B:$C,2,0),"")</f>
        <v/>
      </c>
      <c r="R127" t="str">
        <f t="shared" si="17"/>
        <v>yes</v>
      </c>
      <c r="S127">
        <f>COUNTIFS($E$3:$E126,$E127,$D$3:$D126,$D127,$R$3:$R126,"yes")</f>
        <v>2</v>
      </c>
      <c r="U127" s="1" t="str">
        <f t="shared" si="18"/>
        <v xml:space="preserve">('23', '2021-08-18', '21120', 'RUB', '180.84', '0.03', 'EUR', '116.791701'), </v>
      </c>
      <c r="V127" s="1" t="str">
        <f t="shared" si="19"/>
        <v xml:space="preserve">('42', '2021-06-09', '1338', 'ERN', '80.96', '0.05',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'0.04',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'0.05',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'0.05',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'0.05',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'0.04', 'EUR', '2.977802'), ('34', '2021-08-17', '18846', 'GYD', '81.96', '0.41', 'EUR', '229.954813'), ('36', '2021-08-18', '1446', 'EUR', '1446', '7.23', 'EUR', '1'), ('37', '2021-08-18', '9126', 'MDL', '451.24', '2.26', 'EUR', '20.224588'), ('23', '2021-08-18', '21120', 'RUB', '180.84', '0.03', 'EUR', '116.791701'), </v>
      </c>
    </row>
    <row r="128" spans="2:22" ht="30" x14ac:dyDescent="0.25">
      <c r="B128">
        <f t="shared" si="10"/>
        <v>2021</v>
      </c>
      <c r="C128">
        <f t="shared" si="11"/>
        <v>8</v>
      </c>
      <c r="D128" t="str">
        <f t="shared" si="12"/>
        <v>2021 8</v>
      </c>
      <c r="E128">
        <v>22</v>
      </c>
      <c r="F128" s="2">
        <v>44427</v>
      </c>
      <c r="G128">
        <v>642</v>
      </c>
      <c r="H128" t="s">
        <v>97</v>
      </c>
      <c r="I128" s="3">
        <f t="shared" si="13"/>
        <v>582.5</v>
      </c>
      <c r="J128" s="3">
        <f t="shared" si="14"/>
        <v>2.92</v>
      </c>
      <c r="K128" t="s">
        <v>61</v>
      </c>
      <c r="L128" s="3">
        <f>VLOOKUP(H128,'fx rates'!$A:$B,2,0)</f>
        <v>1.102163</v>
      </c>
      <c r="M128">
        <f>SUMIFS($I$3:$I128,$E$3:$E128,$E128,$D$3:$D128,$D128)</f>
        <v>805.37</v>
      </c>
      <c r="N128" s="3">
        <f t="shared" si="15"/>
        <v>2.92</v>
      </c>
      <c r="O128" s="3" t="str">
        <f t="shared" si="16"/>
        <v/>
      </c>
      <c r="P128" t="str">
        <f>IFERROR(IF(VLOOKUP($E128,clients_special_commissions!$B:$E,3,0), "yes","no"),"no")</f>
        <v>no</v>
      </c>
      <c r="Q128" s="3" t="str">
        <f>IF($P128="yes", VLOOKUP($E128,clients_special_commissions!$B:$C,2,0),"")</f>
        <v/>
      </c>
      <c r="R128" t="str">
        <f t="shared" si="17"/>
        <v>no</v>
      </c>
      <c r="S128">
        <f>COUNTIFS($E$3:$E127,$E128,$D$3:$D127,$D128,$R$3:$R127,"yes")</f>
        <v>0</v>
      </c>
      <c r="U128" s="1" t="str">
        <f t="shared" si="18"/>
        <v xml:space="preserve">('22', '2021-08-19', '642', 'CUC', '582.5', '2.92', 'EUR', '1.102163'), </v>
      </c>
      <c r="V128" s="1" t="str">
        <f t="shared" si="19"/>
        <v xml:space="preserve">('42', '2021-06-09', '1338', 'ERN', '80.96', '0.05',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'0.04',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'0.05',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'0.05',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'0.05',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'0.04', 'EUR', '2.977802'), ('34', '2021-08-17', '18846', 'GYD', '81.96', '0.41', 'EUR', '229.954813'), ('36', '2021-08-18', '1446', 'EUR', '1446', '7.23', 'EUR', '1'), ('37', '2021-08-18', '9126', 'MDL', '451.24', '2.26', 'EUR', '20.224588'), ('23', '2021-08-18', '21120', 'RUB', '180.84', '0.03', 'EUR', '116.791701'), ('22', '2021-08-19', '642', 'CUC', '582.5', '2.92', 'EUR', '1.102163'), </v>
      </c>
    </row>
    <row r="129" spans="2:22" ht="30" x14ac:dyDescent="0.25">
      <c r="B129">
        <f t="shared" si="10"/>
        <v>2021</v>
      </c>
      <c r="C129">
        <f t="shared" si="11"/>
        <v>8</v>
      </c>
      <c r="D129" t="str">
        <f t="shared" si="12"/>
        <v>2021 8</v>
      </c>
      <c r="E129">
        <v>16</v>
      </c>
      <c r="F129" s="2">
        <v>44427</v>
      </c>
      <c r="G129">
        <v>984</v>
      </c>
      <c r="H129" t="s">
        <v>61</v>
      </c>
      <c r="I129" s="3">
        <f t="shared" si="13"/>
        <v>984</v>
      </c>
      <c r="J129" s="3">
        <f t="shared" si="14"/>
        <v>4.92</v>
      </c>
      <c r="K129" t="s">
        <v>61</v>
      </c>
      <c r="L129" s="3">
        <f>VLOOKUP(H129,'fx rates'!$A:$B,2,0)</f>
        <v>1</v>
      </c>
      <c r="M129">
        <f>SUMIFS($I$3:$I129,$E$3:$E129,$E129,$D$3:$D129,$D129)</f>
        <v>1692.1</v>
      </c>
      <c r="N129" s="3">
        <f t="shared" si="15"/>
        <v>4.92</v>
      </c>
      <c r="O129" s="3" t="str">
        <f t="shared" si="16"/>
        <v/>
      </c>
      <c r="P129" t="str">
        <f>IFERROR(IF(VLOOKUP($E129,clients_special_commissions!$B:$E,3,0), "yes","no"),"no")</f>
        <v>no</v>
      </c>
      <c r="Q129" s="3" t="str">
        <f>IF($P129="yes", VLOOKUP($E129,clients_special_commissions!$B:$C,2,0),"")</f>
        <v/>
      </c>
      <c r="R129" t="str">
        <f t="shared" si="17"/>
        <v>yes</v>
      </c>
      <c r="S129">
        <f>COUNTIFS($E$3:$E128,$E129,$D$3:$D128,$D129,$R$3:$R128,"yes")</f>
        <v>0</v>
      </c>
      <c r="U129" s="1" t="str">
        <f t="shared" si="18"/>
        <v xml:space="preserve">('16', '2021-08-19', '984', 'EUR', '984', '4.92', 'EUR', '1'), </v>
      </c>
      <c r="V129" s="1" t="str">
        <f t="shared" si="19"/>
        <v xml:space="preserve">('42', '2021-06-09', '1338', 'ERN', '80.96', '0.05',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'0.04',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'0.05',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'0.05',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'0.05',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'0.04', 'EUR', '2.977802'), ('34', '2021-08-17', '18846', 'GYD', '81.96', '0.41', 'EUR', '229.954813'), ('36', '2021-08-18', '1446', 'EUR', '1446', '7.23', 'EUR', '1'), ('37', '2021-08-18', '9126', 'MDL', '451.24', '2.26', 'EUR', '20.224588'), ('23', '2021-08-18', '21120', 'RUB', '180.84', '0.03', 'EUR', '116.791701'), ('22', '2021-08-19', '642', 'CUC', '582.5', '2.92', 'EUR', '1.102163'), ('16', '2021-08-19', '984', 'EUR', '984', '4.92', 'EUR', '1'), </v>
      </c>
    </row>
    <row r="130" spans="2:22" ht="30" x14ac:dyDescent="0.25">
      <c r="B130">
        <f t="shared" si="10"/>
        <v>2021</v>
      </c>
      <c r="C130">
        <f t="shared" si="11"/>
        <v>8</v>
      </c>
      <c r="D130" t="str">
        <f t="shared" si="12"/>
        <v>2021 8</v>
      </c>
      <c r="E130" s="6">
        <v>33</v>
      </c>
      <c r="F130" s="2">
        <v>44428</v>
      </c>
      <c r="G130">
        <v>4146</v>
      </c>
      <c r="H130" t="s">
        <v>67</v>
      </c>
      <c r="I130" s="3">
        <f t="shared" si="13"/>
        <v>8.2999999999999989</v>
      </c>
      <c r="J130" s="3">
        <f t="shared" si="14"/>
        <v>0.03</v>
      </c>
      <c r="K130" t="s">
        <v>61</v>
      </c>
      <c r="L130" s="3">
        <f>VLOOKUP(H130,'fx rates'!$A:$B,2,0)</f>
        <v>500.07535200000001</v>
      </c>
      <c r="M130">
        <f>SUMIFS($I$3:$I130,$E$3:$E130,$E130,$D$3:$D130,$D130)</f>
        <v>1557.94</v>
      </c>
      <c r="N130" s="3">
        <f t="shared" si="15"/>
        <v>0.05</v>
      </c>
      <c r="O130" s="3">
        <f t="shared" si="16"/>
        <v>0.03</v>
      </c>
      <c r="P130" t="str">
        <f>IFERROR(IF(VLOOKUP($E130,clients_special_commissions!$B:$E,3,0), "yes","no"),"no")</f>
        <v>no</v>
      </c>
      <c r="Q130" s="3" t="str">
        <f>IF($P130="yes", VLOOKUP($E130,clients_special_commissions!$B:$C,2,0),"")</f>
        <v/>
      </c>
      <c r="R130" t="str">
        <f t="shared" si="17"/>
        <v>yes</v>
      </c>
      <c r="S130">
        <f>COUNTIFS($E$3:$E129,$E130,$D$3:$D129,$D130,$R$3:$R129,"yes")</f>
        <v>1</v>
      </c>
      <c r="U130" s="1" t="str">
        <f t="shared" si="18"/>
        <v xml:space="preserve">('33', '2021-08-20', '4146', 'AOA', '8.3', '0.03', 'EUR', '500.075352'), </v>
      </c>
      <c r="V130" s="1" t="str">
        <f t="shared" si="19"/>
        <v xml:space="preserve">('42', '2021-06-09', '1338', 'ERN', '80.96', '0.05',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'0.04',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'0.05',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'0.05',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'0.05',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'0.04',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v>
      </c>
    </row>
    <row r="131" spans="2:22" ht="30" x14ac:dyDescent="0.25">
      <c r="B131">
        <f t="shared" si="10"/>
        <v>2021</v>
      </c>
      <c r="C131">
        <f t="shared" si="11"/>
        <v>8</v>
      </c>
      <c r="D131" t="str">
        <f t="shared" si="12"/>
        <v>2021 8</v>
      </c>
      <c r="E131">
        <v>9</v>
      </c>
      <c r="F131" s="2">
        <v>44428</v>
      </c>
      <c r="G131">
        <v>36000000</v>
      </c>
      <c r="H131" t="s">
        <v>214</v>
      </c>
      <c r="I131" s="3">
        <f t="shared" si="13"/>
        <v>1428.17</v>
      </c>
      <c r="J131" s="3">
        <f t="shared" si="14"/>
        <v>0.04</v>
      </c>
      <c r="K131" t="s">
        <v>61</v>
      </c>
      <c r="L131" s="3">
        <f>VLOOKUP(H131,'fx rates'!$A:$B,2,0)</f>
        <v>25207.144585999999</v>
      </c>
      <c r="M131">
        <f>SUMIFS($I$3:$I131,$E$3:$E131,$E131,$D$3:$D131,$D131)</f>
        <v>1748.5500000000002</v>
      </c>
      <c r="N131" s="3">
        <f t="shared" si="15"/>
        <v>7.1499999999999995</v>
      </c>
      <c r="O131" s="3" t="str">
        <f t="shared" si="16"/>
        <v/>
      </c>
      <c r="P131" t="str">
        <f>IFERROR(IF(VLOOKUP($E131,clients_special_commissions!$B:$E,3,0), "yes","no"),"no")</f>
        <v>yes</v>
      </c>
      <c r="Q131" s="3">
        <f>IF($P131="yes", VLOOKUP($E131,clients_special_commissions!$B:$C,2,0),"")</f>
        <v>0.04</v>
      </c>
      <c r="R131" t="str">
        <f t="shared" si="17"/>
        <v>yes</v>
      </c>
      <c r="S131">
        <f>COUNTIFS($E$3:$E130,$E131,$D$3:$D130,$D131,$R$3:$R130,"yes")</f>
        <v>0</v>
      </c>
      <c r="U131" s="1" t="str">
        <f t="shared" si="18"/>
        <v xml:space="preserve">('9', '2021-08-20', '36000000', 'VND', '1428.17', '0.04', 'EUR', '25207.144586'), </v>
      </c>
      <c r="V131" s="1" t="str">
        <f t="shared" si="19"/>
        <v xml:space="preserve">('42', '2021-06-09', '1338', 'ERN', '80.96', '0.05',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'0.04',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'0.05',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'0.05',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'0.05',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'0.04',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'0.04', 'EUR', '25207.144586'), </v>
      </c>
    </row>
    <row r="132" spans="2:22" ht="30" x14ac:dyDescent="0.25">
      <c r="B132">
        <f t="shared" ref="B132:B195" si="20">YEAR(F132)</f>
        <v>2021</v>
      </c>
      <c r="C132">
        <f t="shared" ref="C132:C195" si="21">MONTH(F132)</f>
        <v>8</v>
      </c>
      <c r="D132" t="str">
        <f t="shared" ref="D132:D195" si="22">_xlfn.CONCAT(B132, " ", C132)</f>
        <v>2021 8</v>
      </c>
      <c r="E132">
        <v>1</v>
      </c>
      <c r="F132" s="2">
        <v>44428</v>
      </c>
      <c r="G132">
        <v>10284</v>
      </c>
      <c r="H132" t="s">
        <v>100</v>
      </c>
      <c r="I132" s="3">
        <f t="shared" ref="I132:I195" si="23">ROUNDUP(G132/L132,2)</f>
        <v>417.24</v>
      </c>
      <c r="J132" s="3">
        <f t="shared" ref="J132:J195" si="24">MIN(N132,O132,Q132)</f>
        <v>2.09</v>
      </c>
      <c r="K132" t="s">
        <v>61</v>
      </c>
      <c r="L132" s="3">
        <f>VLOOKUP(H132,'fx rates'!$A:$B,2,0)</f>
        <v>24.648029000000001</v>
      </c>
      <c r="M132">
        <f>SUMIFS($I$3:$I132,$E$3:$E132,$E132,$D$3:$D132,$D132)</f>
        <v>417.24</v>
      </c>
      <c r="N132" s="3">
        <f t="shared" ref="N132:N195" si="25">IF(I132*0.005&lt;0.05,0.05,ROUNDUP(I132*0.005,2))</f>
        <v>2.09</v>
      </c>
      <c r="O132" s="3" t="str">
        <f t="shared" ref="O132:O195" si="26">IF(S132&gt;0, 0.03, "")</f>
        <v/>
      </c>
      <c r="P132" t="str">
        <f>IFERROR(IF(VLOOKUP($E132,clients_special_commissions!$B:$E,3,0), "yes","no"),"no")</f>
        <v>no</v>
      </c>
      <c r="Q132" s="3" t="str">
        <f>IF($P132="yes", VLOOKUP($E132,clients_special_commissions!$B:$C,2,0),"")</f>
        <v/>
      </c>
      <c r="R132" t="str">
        <f t="shared" ref="R132:R195" si="27">IF(M132&gt;=1000,"yes","no")</f>
        <v>no</v>
      </c>
      <c r="S132">
        <f>COUNTIFS($E$3:$E131,$E132,$D$3:$D131,$D132,$R$3:$R131,"yes")</f>
        <v>0</v>
      </c>
      <c r="U132" s="1" t="str">
        <f t="shared" si="18"/>
        <v xml:space="preserve">('1', '2021-08-20', '10284', 'CZK', '417.24', '2.09', 'EUR', '24.648029'), </v>
      </c>
      <c r="V132" s="1" t="str">
        <f t="shared" si="19"/>
        <v xml:space="preserve">('42', '2021-06-09', '1338', 'ERN', '80.96', '0.05',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'0.04',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'0.05',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'0.05',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'0.05',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'0.04',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'0.04', 'EUR', '25207.144586'), ('1', '2021-08-20', '10284', 'CZK', '417.24', '2.09', 'EUR', '24.648029'), </v>
      </c>
    </row>
    <row r="133" spans="2:22" ht="30" x14ac:dyDescent="0.25">
      <c r="B133">
        <f t="shared" si="20"/>
        <v>2021</v>
      </c>
      <c r="C133">
        <f t="shared" si="21"/>
        <v>8</v>
      </c>
      <c r="D133" t="str">
        <f t="shared" si="22"/>
        <v>2021 8</v>
      </c>
      <c r="E133">
        <v>39</v>
      </c>
      <c r="F133" s="2">
        <v>44429</v>
      </c>
      <c r="G133">
        <v>4132</v>
      </c>
      <c r="H133" t="s">
        <v>172</v>
      </c>
      <c r="I133" s="3">
        <f t="shared" si="23"/>
        <v>992.89</v>
      </c>
      <c r="J133" s="3">
        <f t="shared" si="24"/>
        <v>4.97</v>
      </c>
      <c r="K133" t="s">
        <v>61</v>
      </c>
      <c r="L133" s="3">
        <f>VLOOKUP(H133,'fx rates'!$A:$B,2,0)</f>
        <v>4.1616299999999997</v>
      </c>
      <c r="M133">
        <f>SUMIFS($I$3:$I133,$E$3:$E133,$E133,$D$3:$D133,$D133)</f>
        <v>992.89</v>
      </c>
      <c r="N133" s="3">
        <f t="shared" si="25"/>
        <v>4.97</v>
      </c>
      <c r="O133" s="3" t="str">
        <f t="shared" si="26"/>
        <v/>
      </c>
      <c r="P133" t="str">
        <f>IFERROR(IF(VLOOKUP($E133,clients_special_commissions!$B:$E,3,0), "yes","no"),"no")</f>
        <v>no</v>
      </c>
      <c r="Q133" s="3" t="str">
        <f>IF($P133="yes", VLOOKUP($E133,clients_special_commissions!$B:$C,2,0),"")</f>
        <v/>
      </c>
      <c r="R133" t="str">
        <f t="shared" si="27"/>
        <v>no</v>
      </c>
      <c r="S133">
        <f>COUNTIFS($E$3:$E132,$E133,$D$3:$D132,$D133,$R$3:$R132,"yes")</f>
        <v>0</v>
      </c>
      <c r="U133" s="1" t="str">
        <f t="shared" ref="U133:U196" si="28">_xlfn.CONCAT("('", E133, "', '", TEXT(F133,"yyyy-mm-dd"), "', '", G133, "', '", H133, "', '", I133, "', '", J133, "', '", K133, "', '", L133, "'), ")</f>
        <v xml:space="preserve">('39', '2021-08-21', '4132', 'PEN', '992.89', '4.97', 'EUR', '4.16163'), </v>
      </c>
      <c r="V133" s="1" t="str">
        <f t="shared" ref="V133:V196" si="29">_xlfn.CONCAT(V132,U133)</f>
        <v xml:space="preserve">('42', '2021-06-09', '1338', 'ERN', '80.96', '0.05',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'0.04',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'0.05',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'0.05',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'0.05',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'0.04',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'0.04', 'EUR', '25207.144586'), ('1', '2021-08-20', '10284', 'CZK', '417.24', '2.09', 'EUR', '24.648029'), ('39', '2021-08-21', '4132', 'PEN', '992.89', '4.97', 'EUR', '4.16163'), </v>
      </c>
    </row>
    <row r="134" spans="2:22" ht="30" x14ac:dyDescent="0.25">
      <c r="B134">
        <f t="shared" si="20"/>
        <v>2021</v>
      </c>
      <c r="C134">
        <f t="shared" si="21"/>
        <v>8</v>
      </c>
      <c r="D134" t="str">
        <f t="shared" si="22"/>
        <v>2021 8</v>
      </c>
      <c r="E134">
        <v>11</v>
      </c>
      <c r="F134" s="2">
        <v>44429</v>
      </c>
      <c r="G134">
        <v>438</v>
      </c>
      <c r="H134" t="s">
        <v>109</v>
      </c>
      <c r="I134" s="3">
        <f t="shared" si="23"/>
        <v>528.01</v>
      </c>
      <c r="J134" s="3">
        <f t="shared" si="24"/>
        <v>2.65</v>
      </c>
      <c r="K134" t="s">
        <v>61</v>
      </c>
      <c r="L134" s="3">
        <f>VLOOKUP(H134,'fx rates'!$A:$B,2,0)</f>
        <v>0.82952999999999999</v>
      </c>
      <c r="M134">
        <f>SUMIFS($I$3:$I134,$E$3:$E134,$E134,$D$3:$D134,$D134)</f>
        <v>528.01</v>
      </c>
      <c r="N134" s="3">
        <f t="shared" si="25"/>
        <v>2.65</v>
      </c>
      <c r="O134" s="3" t="str">
        <f t="shared" si="26"/>
        <v/>
      </c>
      <c r="P134" t="str">
        <f>IFERROR(IF(VLOOKUP($E134,clients_special_commissions!$B:$E,3,0), "yes","no"),"no")</f>
        <v>no</v>
      </c>
      <c r="Q134" s="3" t="str">
        <f>IF($P134="yes", VLOOKUP($E134,clients_special_commissions!$B:$C,2,0),"")</f>
        <v/>
      </c>
      <c r="R134" t="str">
        <f t="shared" si="27"/>
        <v>no</v>
      </c>
      <c r="S134">
        <f>COUNTIFS($E$3:$E133,$E134,$D$3:$D133,$D134,$R$3:$R133,"yes")</f>
        <v>0</v>
      </c>
      <c r="U134" s="1" t="str">
        <f t="shared" si="28"/>
        <v xml:space="preserve">('11', '2021-08-21', '438', 'FKP', '528.01', '2.65', 'EUR', '0.82953'), </v>
      </c>
      <c r="V134" s="1" t="str">
        <f t="shared" si="29"/>
        <v xml:space="preserve">('42', '2021-06-09', '1338', 'ERN', '80.96', '0.05',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'0.04',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'0.05',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'0.05',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'0.05',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'0.04',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'0.04', 'EUR', '25207.144586'), ('1', '2021-08-20', '10284', 'CZK', '417.24', '2.09', 'EUR', '24.648029'), ('39', '2021-08-21', '4132', 'PEN', '992.89', '4.97', 'EUR', '4.16163'), ('11', '2021-08-21', '438', 'FKP', '528.01', '2.65', 'EUR', '0.82953'), </v>
      </c>
    </row>
    <row r="135" spans="2:22" ht="30" x14ac:dyDescent="0.25">
      <c r="B135">
        <f t="shared" si="20"/>
        <v>2021</v>
      </c>
      <c r="C135">
        <f t="shared" si="21"/>
        <v>8</v>
      </c>
      <c r="D135" t="str">
        <f t="shared" si="22"/>
        <v>2021 8</v>
      </c>
      <c r="E135">
        <v>45</v>
      </c>
      <c r="F135" s="2">
        <v>44429</v>
      </c>
      <c r="G135">
        <v>282</v>
      </c>
      <c r="H135" t="s">
        <v>173</v>
      </c>
      <c r="I135" s="3">
        <f t="shared" si="23"/>
        <v>72.800000000000011</v>
      </c>
      <c r="J135" s="3">
        <f t="shared" si="24"/>
        <v>0.37</v>
      </c>
      <c r="K135" t="s">
        <v>61</v>
      </c>
      <c r="L135" s="3">
        <f>VLOOKUP(H135,'fx rates'!$A:$B,2,0)</f>
        <v>3.8738779999999999</v>
      </c>
      <c r="M135">
        <f>SUMIFS($I$3:$I135,$E$3:$E135,$E135,$D$3:$D135,$D135)</f>
        <v>72.800000000000011</v>
      </c>
      <c r="N135" s="3">
        <f t="shared" si="25"/>
        <v>0.37</v>
      </c>
      <c r="O135" s="3" t="str">
        <f t="shared" si="26"/>
        <v/>
      </c>
      <c r="P135" t="str">
        <f>IFERROR(IF(VLOOKUP($E135,clients_special_commissions!$B:$E,3,0), "yes","no"),"no")</f>
        <v>no</v>
      </c>
      <c r="Q135" s="3" t="str">
        <f>IF($P135="yes", VLOOKUP($E135,clients_special_commissions!$B:$C,2,0),"")</f>
        <v/>
      </c>
      <c r="R135" t="str">
        <f t="shared" si="27"/>
        <v>no</v>
      </c>
      <c r="S135">
        <f>COUNTIFS($E$3:$E134,$E135,$D$3:$D134,$D135,$R$3:$R134,"yes")</f>
        <v>0</v>
      </c>
      <c r="U135" s="1" t="str">
        <f t="shared" si="28"/>
        <v xml:space="preserve">('45', '2021-08-21', '282', 'PGK', '72.8', '0.37', 'EUR', '3.873878'), </v>
      </c>
      <c r="V135" s="1" t="str">
        <f t="shared" si="29"/>
        <v xml:space="preserve">('42', '2021-06-09', '1338', 'ERN', '80.96', '0.05',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'0.04',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'0.05',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'0.05',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'0.05',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'0.04',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'0.04', 'EUR', '25207.144586'), ('1', '2021-08-20', '10284', 'CZK', '417.24', '2.09', 'EUR', '24.648029'), ('39', '2021-08-21', '4132', 'PEN', '992.89', '4.97', 'EUR', '4.16163'), ('11', '2021-08-21', '438', 'FKP', '528.01', '2.65', 'EUR', '0.82953'), ('45', '2021-08-21', '282', 'PGK', '72.8', '0.37', 'EUR', '3.873878'), </v>
      </c>
    </row>
    <row r="136" spans="2:22" ht="30" x14ac:dyDescent="0.25">
      <c r="B136">
        <f t="shared" si="20"/>
        <v>2021</v>
      </c>
      <c r="C136">
        <f t="shared" si="21"/>
        <v>8</v>
      </c>
      <c r="D136" t="str">
        <f t="shared" si="22"/>
        <v>2021 8</v>
      </c>
      <c r="E136">
        <v>14</v>
      </c>
      <c r="F136" s="2">
        <v>44429</v>
      </c>
      <c r="G136">
        <v>25128</v>
      </c>
      <c r="H136" t="s">
        <v>168</v>
      </c>
      <c r="I136" s="3">
        <f t="shared" si="23"/>
        <v>187.63</v>
      </c>
      <c r="J136" s="3">
        <f t="shared" si="24"/>
        <v>0.94000000000000006</v>
      </c>
      <c r="K136" t="s">
        <v>61</v>
      </c>
      <c r="L136" s="3">
        <f>VLOOKUP(H136,'fx rates'!$A:$B,2,0)</f>
        <v>133.92914099999999</v>
      </c>
      <c r="M136">
        <f>SUMIFS($I$3:$I136,$E$3:$E136,$E136,$D$3:$D136,$D136)</f>
        <v>250.79999999999998</v>
      </c>
      <c r="N136" s="3">
        <f t="shared" si="25"/>
        <v>0.94000000000000006</v>
      </c>
      <c r="O136" s="3" t="str">
        <f t="shared" si="26"/>
        <v/>
      </c>
      <c r="P136" t="str">
        <f>IFERROR(IF(VLOOKUP($E136,clients_special_commissions!$B:$E,3,0), "yes","no"),"no")</f>
        <v>no</v>
      </c>
      <c r="Q136" s="3" t="str">
        <f>IF($P136="yes", VLOOKUP($E136,clients_special_commissions!$B:$C,2,0),"")</f>
        <v/>
      </c>
      <c r="R136" t="str">
        <f t="shared" si="27"/>
        <v>no</v>
      </c>
      <c r="S136">
        <f>COUNTIFS($E$3:$E135,$E136,$D$3:$D135,$D136,$R$3:$R135,"yes")</f>
        <v>0</v>
      </c>
      <c r="U136" s="1" t="str">
        <f t="shared" si="28"/>
        <v xml:space="preserve">('14', '2021-08-21', '25128', 'NPR', '187.63', '0.94', 'EUR', '133.929141'), </v>
      </c>
      <c r="V136" s="1" t="str">
        <f t="shared" si="29"/>
        <v xml:space="preserve">('42', '2021-06-09', '1338', 'ERN', '80.96', '0.05',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'0.04',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'0.05',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'0.05',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'0.05',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'0.04',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'0.04', 'EUR', '25207.144586'), ('1', '2021-08-20', '10284', 'CZK', '417.24', '2.09', 'EUR', '24.648029'), ('39', '2021-08-21', '4132', 'PEN', '992.89', '4.97', 'EUR', '4.16163'), ('11', '2021-08-21', '438', 'FKP', '528.01', '2.65', 'EUR', '0.82953'), ('45', '2021-08-21', '282', 'PGK', '72.8', '0.37', 'EUR', '3.873878'), ('14', '2021-08-21', '25128', 'NPR', '187.63', '0.94', 'EUR', '133.929141'), </v>
      </c>
    </row>
    <row r="137" spans="2:22" ht="30" x14ac:dyDescent="0.25">
      <c r="B137">
        <f t="shared" si="20"/>
        <v>2021</v>
      </c>
      <c r="C137">
        <f t="shared" si="21"/>
        <v>8</v>
      </c>
      <c r="D137" t="str">
        <f t="shared" si="22"/>
        <v>2021 8</v>
      </c>
      <c r="E137">
        <v>17</v>
      </c>
      <c r="F137" s="2">
        <v>44429</v>
      </c>
      <c r="G137">
        <v>144888</v>
      </c>
      <c r="H137" t="s">
        <v>197</v>
      </c>
      <c r="I137" s="3">
        <f t="shared" si="23"/>
        <v>52.35</v>
      </c>
      <c r="J137" s="3">
        <f t="shared" si="24"/>
        <v>0.27</v>
      </c>
      <c r="K137" t="s">
        <v>61</v>
      </c>
      <c r="L137" s="3">
        <f>VLOOKUP(H137,'fx rates'!$A:$B,2,0)</f>
        <v>2767.7328120000002</v>
      </c>
      <c r="M137">
        <f>SUMIFS($I$3:$I137,$E$3:$E137,$E137,$D$3:$D137,$D137)</f>
        <v>52.35</v>
      </c>
      <c r="N137" s="3">
        <f t="shared" si="25"/>
        <v>0.27</v>
      </c>
      <c r="O137" s="3" t="str">
        <f t="shared" si="26"/>
        <v/>
      </c>
      <c r="P137" t="str">
        <f>IFERROR(IF(VLOOKUP($E137,clients_special_commissions!$B:$E,3,0), "yes","no"),"no")</f>
        <v>no</v>
      </c>
      <c r="Q137" s="3" t="str">
        <f>IF($P137="yes", VLOOKUP($E137,clients_special_commissions!$B:$C,2,0),"")</f>
        <v/>
      </c>
      <c r="R137" t="str">
        <f t="shared" si="27"/>
        <v>no</v>
      </c>
      <c r="S137">
        <f>COUNTIFS($E$3:$E136,$E137,$D$3:$D136,$D137,$R$3:$R136,"yes")</f>
        <v>0</v>
      </c>
      <c r="U137" s="1" t="str">
        <f t="shared" si="28"/>
        <v xml:space="preserve">('17', '2021-08-21', '144888', 'SYP', '52.35', '0.27', 'EUR', '2767.732812'), </v>
      </c>
      <c r="V137" s="1" t="str">
        <f t="shared" si="29"/>
        <v xml:space="preserve">('42', '2021-06-09', '1338', 'ERN', '80.96', '0.05',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'0.04',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'0.05',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'0.05',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'0.05',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'0.04',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'0.04', 'EUR', '25207.144586'), ('1', '2021-08-20', '10284', 'CZK', '417.24', '2.09', 'EUR', '24.648029'), ('39', '2021-08-21', '4132', 'PEN', '992.89', '4.97', 'EUR', '4.16163'), ('11', '2021-08-21', '438', 'FKP', '528.01', '2.65', 'EUR', '0.82953'), ('45', '2021-08-21', '282', 'PGK', '72.8', '0.37', 'EUR', '3.873878'), ('14', '2021-08-21', '25128', 'NPR', '187.63', '0.94', 'EUR', '133.929141'), ('17', '2021-08-21', '144888', 'SYP', '52.35', '0.27', 'EUR', '2767.732812'), </v>
      </c>
    </row>
    <row r="138" spans="2:22" ht="30" x14ac:dyDescent="0.25">
      <c r="B138">
        <f t="shared" si="20"/>
        <v>2021</v>
      </c>
      <c r="C138">
        <f t="shared" si="21"/>
        <v>8</v>
      </c>
      <c r="D138" t="str">
        <f t="shared" si="22"/>
        <v>2021 8</v>
      </c>
      <c r="E138">
        <v>3</v>
      </c>
      <c r="F138" s="2">
        <v>44430</v>
      </c>
      <c r="G138">
        <v>936</v>
      </c>
      <c r="H138" t="s">
        <v>79</v>
      </c>
      <c r="I138" s="3">
        <f t="shared" si="23"/>
        <v>626.99</v>
      </c>
      <c r="J138" s="3">
        <f t="shared" si="24"/>
        <v>3.1399999999999997</v>
      </c>
      <c r="K138" t="s">
        <v>61</v>
      </c>
      <c r="L138" s="3">
        <f>VLOOKUP(H138,'fx rates'!$A:$B,2,0)</f>
        <v>1.492847</v>
      </c>
      <c r="M138">
        <f>SUMIFS($I$3:$I138,$E$3:$E138,$E138,$D$3:$D138,$D138)</f>
        <v>692.6</v>
      </c>
      <c r="N138" s="3">
        <f t="shared" si="25"/>
        <v>3.1399999999999997</v>
      </c>
      <c r="O138" s="3" t="str">
        <f t="shared" si="26"/>
        <v/>
      </c>
      <c r="P138" t="str">
        <f>IFERROR(IF(VLOOKUP($E138,clients_special_commissions!$B:$E,3,0), "yes","no"),"no")</f>
        <v>no</v>
      </c>
      <c r="Q138" s="3" t="str">
        <f>IF($P138="yes", VLOOKUP($E138,clients_special_commissions!$B:$C,2,0),"")</f>
        <v/>
      </c>
      <c r="R138" t="str">
        <f t="shared" si="27"/>
        <v>no</v>
      </c>
      <c r="S138">
        <f>COUNTIFS($E$3:$E137,$E138,$D$3:$D137,$D138,$R$3:$R137,"yes")</f>
        <v>0</v>
      </c>
      <c r="U138" s="1" t="str">
        <f t="shared" si="28"/>
        <v xml:space="preserve">('3', '2021-08-22', '936', 'BND', '626.99', '3.14', 'EUR', '1.492847'), </v>
      </c>
      <c r="V138" s="1" t="str">
        <f t="shared" si="29"/>
        <v xml:space="preserve">('42', '2021-06-09', '1338', 'ERN', '80.96', '0.05',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'0.04',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'0.05',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'0.05',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'0.05',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'0.04',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'0.04',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v>
      </c>
    </row>
    <row r="139" spans="2:22" ht="30" x14ac:dyDescent="0.25">
      <c r="B139">
        <f t="shared" si="20"/>
        <v>2021</v>
      </c>
      <c r="C139">
        <f t="shared" si="21"/>
        <v>8</v>
      </c>
      <c r="D139" t="str">
        <f t="shared" si="22"/>
        <v>2021 8</v>
      </c>
      <c r="E139">
        <v>5</v>
      </c>
      <c r="F139" s="2">
        <v>44430</v>
      </c>
      <c r="G139">
        <v>26004</v>
      </c>
      <c r="H139" t="s">
        <v>65</v>
      </c>
      <c r="I139" s="3">
        <f t="shared" si="23"/>
        <v>48.44</v>
      </c>
      <c r="J139" s="3">
        <f t="shared" si="24"/>
        <v>0.25</v>
      </c>
      <c r="K139" t="s">
        <v>61</v>
      </c>
      <c r="L139" s="3">
        <f>VLOOKUP(H139,'fx rates'!$A:$B,2,0)</f>
        <v>536.92227000000003</v>
      </c>
      <c r="M139">
        <f>SUMIFS($I$3:$I139,$E$3:$E139,$E139,$D$3:$D139,$D139)</f>
        <v>48.44</v>
      </c>
      <c r="N139" s="3">
        <f t="shared" si="25"/>
        <v>0.25</v>
      </c>
      <c r="O139" s="3" t="str">
        <f t="shared" si="26"/>
        <v/>
      </c>
      <c r="P139" t="str">
        <f>IFERROR(IF(VLOOKUP($E139,clients_special_commissions!$B:$E,3,0), "yes","no"),"no")</f>
        <v>no</v>
      </c>
      <c r="Q139" s="3" t="str">
        <f>IF($P139="yes", VLOOKUP($E139,clients_special_commissions!$B:$C,2,0),"")</f>
        <v/>
      </c>
      <c r="R139" t="str">
        <f t="shared" si="27"/>
        <v>no</v>
      </c>
      <c r="S139">
        <f>COUNTIFS($E$3:$E138,$E139,$D$3:$D138,$D139,$R$3:$R138,"yes")</f>
        <v>0</v>
      </c>
      <c r="U139" s="1" t="str">
        <f t="shared" si="28"/>
        <v xml:space="preserve">('5', '2021-08-22', '26004', 'AMD', '48.44', '0.25', 'EUR', '536.92227'), </v>
      </c>
      <c r="V139" s="1" t="str">
        <f t="shared" si="29"/>
        <v xml:space="preserve">('42', '2021-06-09', '1338', 'ERN', '80.96', '0.05',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'0.04',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'0.05',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'0.05',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'0.05',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'0.04',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'0.04',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v>
      </c>
    </row>
    <row r="140" spans="2:22" ht="30" x14ac:dyDescent="0.25">
      <c r="B140">
        <f t="shared" si="20"/>
        <v>2021</v>
      </c>
      <c r="C140">
        <f t="shared" si="21"/>
        <v>8</v>
      </c>
      <c r="D140" t="str">
        <f t="shared" si="22"/>
        <v>2021 8</v>
      </c>
      <c r="E140">
        <v>5</v>
      </c>
      <c r="F140" s="2">
        <v>44432</v>
      </c>
      <c r="G140">
        <v>86820</v>
      </c>
      <c r="H140" t="s">
        <v>209</v>
      </c>
      <c r="I140" s="3">
        <f t="shared" si="23"/>
        <v>21.950000000000003</v>
      </c>
      <c r="J140" s="3">
        <f t="shared" si="24"/>
        <v>0.11</v>
      </c>
      <c r="K140" t="s">
        <v>61</v>
      </c>
      <c r="L140" s="3">
        <f>VLOOKUP(H140,'fx rates'!$A:$B,2,0)</f>
        <v>3955.7357969999998</v>
      </c>
      <c r="M140">
        <f>SUMIFS($I$3:$I140,$E$3:$E140,$E140,$D$3:$D140,$D140)</f>
        <v>70.39</v>
      </c>
      <c r="N140" s="3">
        <f t="shared" si="25"/>
        <v>0.11</v>
      </c>
      <c r="O140" s="3" t="str">
        <f t="shared" si="26"/>
        <v/>
      </c>
      <c r="P140" t="str">
        <f>IFERROR(IF(VLOOKUP($E140,clients_special_commissions!$B:$E,3,0), "yes","no"),"no")</f>
        <v>no</v>
      </c>
      <c r="Q140" s="3" t="str">
        <f>IF($P140="yes", VLOOKUP($E140,clients_special_commissions!$B:$C,2,0),"")</f>
        <v/>
      </c>
      <c r="R140" t="str">
        <f t="shared" si="27"/>
        <v>no</v>
      </c>
      <c r="S140">
        <f>COUNTIFS($E$3:$E139,$E140,$D$3:$D139,$D140,$R$3:$R139,"yes")</f>
        <v>0</v>
      </c>
      <c r="U140" s="1" t="str">
        <f t="shared" si="28"/>
        <v xml:space="preserve">('5', '2021-08-24', '86820', 'UGX', '21.95', '0.11', 'EUR', '3955.735797'), </v>
      </c>
      <c r="V140" s="1" t="str">
        <f t="shared" si="29"/>
        <v xml:space="preserve">('42', '2021-06-09', '1338', 'ERN', '80.96', '0.05',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'0.04',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'0.05',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'0.05',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'0.05',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'0.04',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'0.04',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v>
      </c>
    </row>
    <row r="141" spans="2:22" ht="30" x14ac:dyDescent="0.25">
      <c r="B141">
        <f t="shared" si="20"/>
        <v>2021</v>
      </c>
      <c r="C141">
        <f t="shared" si="21"/>
        <v>8</v>
      </c>
      <c r="D141" t="str">
        <f t="shared" si="22"/>
        <v>2021 8</v>
      </c>
      <c r="E141">
        <v>45</v>
      </c>
      <c r="F141" s="2">
        <v>44433</v>
      </c>
      <c r="G141">
        <v>6354</v>
      </c>
      <c r="H141" t="s">
        <v>120</v>
      </c>
      <c r="I141" s="3">
        <f t="shared" si="23"/>
        <v>235.53</v>
      </c>
      <c r="J141" s="3">
        <f t="shared" si="24"/>
        <v>1.18</v>
      </c>
      <c r="K141" t="s">
        <v>61</v>
      </c>
      <c r="L141" s="3">
        <f>VLOOKUP(H141,'fx rates'!$A:$B,2,0)</f>
        <v>26.978393000000001</v>
      </c>
      <c r="M141">
        <f>SUMIFS($I$3:$I141,$E$3:$E141,$E141,$D$3:$D141,$D141)</f>
        <v>308.33000000000004</v>
      </c>
      <c r="N141" s="3">
        <f t="shared" si="25"/>
        <v>1.18</v>
      </c>
      <c r="O141" s="3" t="str">
        <f t="shared" si="26"/>
        <v/>
      </c>
      <c r="P141" t="str">
        <f>IFERROR(IF(VLOOKUP($E141,clients_special_commissions!$B:$E,3,0), "yes","no"),"no")</f>
        <v>no</v>
      </c>
      <c r="Q141" s="3" t="str">
        <f>IF($P141="yes", VLOOKUP($E141,clients_special_commissions!$B:$C,2,0),"")</f>
        <v/>
      </c>
      <c r="R141" t="str">
        <f t="shared" si="27"/>
        <v>no</v>
      </c>
      <c r="S141">
        <f>COUNTIFS($E$3:$E140,$E141,$D$3:$D140,$D141,$R$3:$R140,"yes")</f>
        <v>0</v>
      </c>
      <c r="U141" s="1" t="str">
        <f t="shared" si="28"/>
        <v xml:space="preserve">('45', '2021-08-25', '6354', 'HNL', '235.53', '1.18', 'EUR', '26.978393'), </v>
      </c>
      <c r="V141" s="1" t="str">
        <f t="shared" si="29"/>
        <v xml:space="preserve">('42', '2021-06-09', '1338', 'ERN', '80.96', '0.05',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'0.04',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'0.05',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'0.05',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'0.05',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'0.04',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'0.04',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v>
      </c>
    </row>
    <row r="142" spans="2:22" ht="30" x14ac:dyDescent="0.25">
      <c r="B142">
        <f t="shared" si="20"/>
        <v>2021</v>
      </c>
      <c r="C142">
        <f t="shared" si="21"/>
        <v>8</v>
      </c>
      <c r="D142" t="str">
        <f t="shared" si="22"/>
        <v>2021 8</v>
      </c>
      <c r="E142">
        <v>20</v>
      </c>
      <c r="F142" s="2">
        <v>44433</v>
      </c>
      <c r="G142">
        <v>29148</v>
      </c>
      <c r="H142" t="s">
        <v>154</v>
      </c>
      <c r="I142" s="3">
        <f t="shared" si="23"/>
        <v>14.92</v>
      </c>
      <c r="J142" s="3">
        <f t="shared" si="24"/>
        <v>0.05</v>
      </c>
      <c r="K142" t="s">
        <v>61</v>
      </c>
      <c r="L142" s="3">
        <f>VLOOKUP(H142,'fx rates'!$A:$B,2,0)</f>
        <v>1954.4450999999999</v>
      </c>
      <c r="M142">
        <f>SUMIFS($I$3:$I142,$E$3:$E142,$E142,$D$3:$D142,$D142)</f>
        <v>516.77</v>
      </c>
      <c r="N142" s="3">
        <f t="shared" si="25"/>
        <v>0.08</v>
      </c>
      <c r="O142" s="3" t="str">
        <f t="shared" si="26"/>
        <v/>
      </c>
      <c r="P142" t="str">
        <f>IFERROR(IF(VLOOKUP($E142,clients_special_commissions!$B:$E,3,0), "yes","no"),"no")</f>
        <v>yes</v>
      </c>
      <c r="Q142" s="3">
        <f>IF($P142="yes", VLOOKUP($E142,clients_special_commissions!$B:$C,2,0),"")</f>
        <v>0.05</v>
      </c>
      <c r="R142" t="str">
        <f t="shared" si="27"/>
        <v>no</v>
      </c>
      <c r="S142">
        <f>COUNTIFS($E$3:$E141,$E142,$D$3:$D141,$D142,$R$3:$R141,"yes")</f>
        <v>0</v>
      </c>
      <c r="U142" s="1" t="str">
        <f t="shared" si="28"/>
        <v xml:space="preserve">('20', '2021-08-25', '29148', 'MMK', '14.92', '0.05', 'EUR', '1954.4451'), </v>
      </c>
      <c r="V142" s="1" t="str">
        <f t="shared" si="29"/>
        <v xml:space="preserve">('42', '2021-06-09', '1338', 'ERN', '80.96', '0.05',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'0.04',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'0.05',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'0.05',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'0.05',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'0.04',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'0.04',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'0.05', 'EUR', '1954.4451'), </v>
      </c>
    </row>
    <row r="143" spans="2:22" ht="30" x14ac:dyDescent="0.25">
      <c r="B143">
        <f t="shared" si="20"/>
        <v>2021</v>
      </c>
      <c r="C143">
        <f t="shared" si="21"/>
        <v>8</v>
      </c>
      <c r="D143" t="str">
        <f t="shared" si="22"/>
        <v>2021 8</v>
      </c>
      <c r="E143">
        <v>17</v>
      </c>
      <c r="F143" s="2">
        <v>44433</v>
      </c>
      <c r="G143">
        <v>20292</v>
      </c>
      <c r="H143" t="s">
        <v>92</v>
      </c>
      <c r="I143" s="3">
        <f t="shared" si="23"/>
        <v>23.240000000000002</v>
      </c>
      <c r="J143" s="3">
        <f t="shared" si="24"/>
        <v>0.12</v>
      </c>
      <c r="K143" t="s">
        <v>61</v>
      </c>
      <c r="L143" s="3">
        <f>VLOOKUP(H143,'fx rates'!$A:$B,2,0)</f>
        <v>873.48932600000001</v>
      </c>
      <c r="M143">
        <f>SUMIFS($I$3:$I143,$E$3:$E143,$E143,$D$3:$D143,$D143)</f>
        <v>75.59</v>
      </c>
      <c r="N143" s="3">
        <f t="shared" si="25"/>
        <v>0.12</v>
      </c>
      <c r="O143" s="3" t="str">
        <f t="shared" si="26"/>
        <v/>
      </c>
      <c r="P143" t="str">
        <f>IFERROR(IF(VLOOKUP($E143,clients_special_commissions!$B:$E,3,0), "yes","no"),"no")</f>
        <v>no</v>
      </c>
      <c r="Q143" s="3" t="str">
        <f>IF($P143="yes", VLOOKUP($E143,clients_special_commissions!$B:$C,2,0),"")</f>
        <v/>
      </c>
      <c r="R143" t="str">
        <f t="shared" si="27"/>
        <v>no</v>
      </c>
      <c r="S143">
        <f>COUNTIFS($E$3:$E142,$E143,$D$3:$D142,$D143,$R$3:$R142,"yes")</f>
        <v>0</v>
      </c>
      <c r="U143" s="1" t="str">
        <f t="shared" si="28"/>
        <v xml:space="preserve">('17', '2021-08-25', '20292', 'CLP', '23.24', '0.12', 'EUR', '873.489326'), </v>
      </c>
      <c r="V143" s="1" t="str">
        <f t="shared" si="29"/>
        <v xml:space="preserve">('42', '2021-06-09', '1338', 'ERN', '80.96', '0.05',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'0.04',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'0.05',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'0.05',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'0.05',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'0.04',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'0.04',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'0.05', 'EUR', '1954.4451'), ('17', '2021-08-25', '20292', 'CLP', '23.24', '0.12', 'EUR', '873.489326'), </v>
      </c>
    </row>
    <row r="144" spans="2:22" ht="30" x14ac:dyDescent="0.25">
      <c r="B144">
        <f t="shared" si="20"/>
        <v>2021</v>
      </c>
      <c r="C144">
        <f t="shared" si="21"/>
        <v>8</v>
      </c>
      <c r="D144" t="str">
        <f t="shared" si="22"/>
        <v>2021 8</v>
      </c>
      <c r="E144">
        <v>38</v>
      </c>
      <c r="F144" s="2">
        <v>44433</v>
      </c>
      <c r="G144">
        <v>174</v>
      </c>
      <c r="H144" t="s">
        <v>114</v>
      </c>
      <c r="I144" s="3">
        <f t="shared" si="23"/>
        <v>209.76</v>
      </c>
      <c r="J144" s="3">
        <f t="shared" si="24"/>
        <v>1.05</v>
      </c>
      <c r="K144" t="s">
        <v>61</v>
      </c>
      <c r="L144" s="3">
        <f>VLOOKUP(H144,'fx rates'!$A:$B,2,0)</f>
        <v>0.82954600000000001</v>
      </c>
      <c r="M144">
        <f>SUMIFS($I$3:$I144,$E$3:$E144,$E144,$D$3:$D144,$D144)</f>
        <v>209.76</v>
      </c>
      <c r="N144" s="3">
        <f t="shared" si="25"/>
        <v>1.05</v>
      </c>
      <c r="O144" s="3" t="str">
        <f t="shared" si="26"/>
        <v/>
      </c>
      <c r="P144" t="str">
        <f>IFERROR(IF(VLOOKUP($E144,clients_special_commissions!$B:$E,3,0), "yes","no"),"no")</f>
        <v>no</v>
      </c>
      <c r="Q144" s="3" t="str">
        <f>IF($P144="yes", VLOOKUP($E144,clients_special_commissions!$B:$C,2,0),"")</f>
        <v/>
      </c>
      <c r="R144" t="str">
        <f t="shared" si="27"/>
        <v>no</v>
      </c>
      <c r="S144">
        <f>COUNTIFS($E$3:$E143,$E144,$D$3:$D143,$D144,$R$3:$R143,"yes")</f>
        <v>0</v>
      </c>
      <c r="U144" s="1" t="str">
        <f t="shared" si="28"/>
        <v xml:space="preserve">('38', '2021-08-25', '174', 'GIP', '209.76', '1.05', 'EUR', '0.829546'), </v>
      </c>
      <c r="V144" s="1" t="str">
        <f t="shared" si="29"/>
        <v xml:space="preserve">('42', '2021-06-09', '1338', 'ERN', '80.96', '0.05',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'0.04',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'0.05',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'0.05',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'0.05',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'0.04',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'0.04',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'0.05', 'EUR', '1954.4451'), ('17', '2021-08-25', '20292', 'CLP', '23.24', '0.12', 'EUR', '873.489326'), ('38', '2021-08-25', '174', 'GIP', '209.76', '1.05', 'EUR', '0.829546'), </v>
      </c>
    </row>
    <row r="145" spans="2:22" ht="30" x14ac:dyDescent="0.25">
      <c r="B145">
        <f t="shared" si="20"/>
        <v>2021</v>
      </c>
      <c r="C145">
        <f t="shared" si="21"/>
        <v>8</v>
      </c>
      <c r="D145" t="str">
        <f t="shared" si="22"/>
        <v>2021 8</v>
      </c>
      <c r="E145">
        <v>39</v>
      </c>
      <c r="F145" s="2">
        <v>44433</v>
      </c>
      <c r="G145">
        <v>366</v>
      </c>
      <c r="H145" t="s">
        <v>156</v>
      </c>
      <c r="I145" s="3">
        <f t="shared" si="23"/>
        <v>41.3</v>
      </c>
      <c r="J145" s="3">
        <f t="shared" si="24"/>
        <v>0.21000000000000002</v>
      </c>
      <c r="K145" t="s">
        <v>61</v>
      </c>
      <c r="L145" s="3">
        <f>VLOOKUP(H145,'fx rates'!$A:$B,2,0)</f>
        <v>8.8626740000000002</v>
      </c>
      <c r="M145">
        <f>SUMIFS($I$3:$I145,$E$3:$E145,$E145,$D$3:$D145,$D145)</f>
        <v>1034.19</v>
      </c>
      <c r="N145" s="3">
        <f t="shared" si="25"/>
        <v>0.21000000000000002</v>
      </c>
      <c r="O145" s="3" t="str">
        <f t="shared" si="26"/>
        <v/>
      </c>
      <c r="P145" t="str">
        <f>IFERROR(IF(VLOOKUP($E145,clients_special_commissions!$B:$E,3,0), "yes","no"),"no")</f>
        <v>no</v>
      </c>
      <c r="Q145" s="3" t="str">
        <f>IF($P145="yes", VLOOKUP($E145,clients_special_commissions!$B:$C,2,0),"")</f>
        <v/>
      </c>
      <c r="R145" t="str">
        <f t="shared" si="27"/>
        <v>yes</v>
      </c>
      <c r="S145">
        <f>COUNTIFS($E$3:$E144,$E145,$D$3:$D144,$D145,$R$3:$R144,"yes")</f>
        <v>0</v>
      </c>
      <c r="U145" s="1" t="str">
        <f t="shared" si="28"/>
        <v xml:space="preserve">('39', '2021-08-25', '366', 'MOP', '41.3', '0.21', 'EUR', '8.862674'), </v>
      </c>
      <c r="V145" s="1" t="str">
        <f t="shared" si="29"/>
        <v xml:space="preserve">('42', '2021-06-09', '1338', 'ERN', '80.96', '0.05',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'0.04',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'0.05',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'0.05',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'0.05',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'0.04',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'0.04',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'0.05', 'EUR', '1954.4451'), ('17', '2021-08-25', '20292', 'CLP', '23.24', '0.12', 'EUR', '873.489326'), ('38', '2021-08-25', '174', 'GIP', '209.76', '1.05', 'EUR', '0.829546'), ('39', '2021-08-25', '366', 'MOP', '41.3', '0.21', 'EUR', '8.862674'), </v>
      </c>
    </row>
    <row r="146" spans="2:22" ht="30" x14ac:dyDescent="0.25">
      <c r="B146">
        <f t="shared" si="20"/>
        <v>2021</v>
      </c>
      <c r="C146">
        <f t="shared" si="21"/>
        <v>8</v>
      </c>
      <c r="D146" t="str">
        <f t="shared" si="22"/>
        <v>2021 8</v>
      </c>
      <c r="E146">
        <v>10</v>
      </c>
      <c r="F146" s="2">
        <v>44434</v>
      </c>
      <c r="G146">
        <v>229650</v>
      </c>
      <c r="H146" t="s">
        <v>154</v>
      </c>
      <c r="I146" s="3">
        <f t="shared" si="23"/>
        <v>117.51</v>
      </c>
      <c r="J146" s="3">
        <f t="shared" si="24"/>
        <v>0.05</v>
      </c>
      <c r="K146" t="s">
        <v>61</v>
      </c>
      <c r="L146" s="3">
        <f>VLOOKUP(H146,'fx rates'!$A:$B,2,0)</f>
        <v>1954.4450999999999</v>
      </c>
      <c r="M146">
        <f>SUMIFS($I$3:$I146,$E$3:$E146,$E146,$D$3:$D146,$D146)</f>
        <v>117.51</v>
      </c>
      <c r="N146" s="3">
        <f t="shared" si="25"/>
        <v>0.59</v>
      </c>
      <c r="O146" s="3" t="str">
        <f t="shared" si="26"/>
        <v/>
      </c>
      <c r="P146" t="str">
        <f>IFERROR(IF(VLOOKUP($E146,clients_special_commissions!$B:$E,3,0), "yes","no"),"no")</f>
        <v>yes</v>
      </c>
      <c r="Q146" s="3">
        <f>IF($P146="yes", VLOOKUP($E146,clients_special_commissions!$B:$C,2,0),"")</f>
        <v>0.05</v>
      </c>
      <c r="R146" t="str">
        <f t="shared" si="27"/>
        <v>no</v>
      </c>
      <c r="S146">
        <f>COUNTIFS($E$3:$E145,$E146,$D$3:$D145,$D146,$R$3:$R145,"yes")</f>
        <v>0</v>
      </c>
      <c r="U146" s="1" t="str">
        <f t="shared" si="28"/>
        <v xml:space="preserve">('10', '2021-08-26', '229650', 'MMK', '117.51', '0.05', 'EUR', '1954.4451'), </v>
      </c>
      <c r="V146" s="1" t="str">
        <f t="shared" si="29"/>
        <v xml:space="preserve">('42', '2021-06-09', '1338', 'ERN', '80.96', '0.05',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'0.04',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'0.05',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'0.05',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'0.05',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'0.04',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'0.04',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'0.05', 'EUR', '1954.4451'), ('17', '2021-08-25', '20292', 'CLP', '23.24', '0.12', 'EUR', '873.489326'), ('38', '2021-08-25', '174', 'GIP', '209.76', '1.05', 'EUR', '0.829546'), ('39', '2021-08-25', '366', 'MOP', '41.3', '0.21', 'EUR', '8.862674'), ('10', '2021-08-26', '229650', 'MMK', '117.51', '0.05', 'EUR', '1954.4451'), </v>
      </c>
    </row>
    <row r="147" spans="2:22" ht="30" x14ac:dyDescent="0.25">
      <c r="B147">
        <f t="shared" si="20"/>
        <v>2021</v>
      </c>
      <c r="C147">
        <f t="shared" si="21"/>
        <v>8</v>
      </c>
      <c r="D147" t="str">
        <f t="shared" si="22"/>
        <v>2021 8</v>
      </c>
      <c r="E147">
        <v>6</v>
      </c>
      <c r="F147" s="2">
        <v>44434</v>
      </c>
      <c r="G147">
        <v>15336</v>
      </c>
      <c r="H147" t="s">
        <v>191</v>
      </c>
      <c r="I147" s="3">
        <f t="shared" si="23"/>
        <v>24.12</v>
      </c>
      <c r="J147" s="3">
        <f t="shared" si="24"/>
        <v>0.13</v>
      </c>
      <c r="K147" t="s">
        <v>61</v>
      </c>
      <c r="L147" s="3">
        <f>VLOOKUP(H147,'fx rates'!$A:$B,2,0)</f>
        <v>635.85051599999997</v>
      </c>
      <c r="M147">
        <f>SUMIFS($I$3:$I147,$E$3:$E147,$E147,$D$3:$D147,$D147)</f>
        <v>82.35</v>
      </c>
      <c r="N147" s="3">
        <f t="shared" si="25"/>
        <v>0.13</v>
      </c>
      <c r="O147" s="3" t="str">
        <f t="shared" si="26"/>
        <v/>
      </c>
      <c r="P147" t="str">
        <f>IFERROR(IF(VLOOKUP($E147,clients_special_commissions!$B:$E,3,0), "yes","no"),"no")</f>
        <v>no</v>
      </c>
      <c r="Q147" s="3" t="str">
        <f>IF($P147="yes", VLOOKUP($E147,clients_special_commissions!$B:$C,2,0),"")</f>
        <v/>
      </c>
      <c r="R147" t="str">
        <f t="shared" si="27"/>
        <v>no</v>
      </c>
      <c r="S147">
        <f>COUNTIFS($E$3:$E146,$E147,$D$3:$D146,$D147,$R$3:$R146,"yes")</f>
        <v>0</v>
      </c>
      <c r="U147" s="1" t="str">
        <f t="shared" si="28"/>
        <v xml:space="preserve">('6', '2021-08-26', '15336', 'SOS', '24.12', '0.13', 'EUR', '635.850516'), </v>
      </c>
      <c r="V147" s="1" t="str">
        <f t="shared" si="29"/>
        <v xml:space="preserve">('42', '2021-06-09', '1338', 'ERN', '80.96', '0.05',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'0.04',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'0.05',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'0.05',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'0.05',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'0.04',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'0.04',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'0.05', 'EUR', '1954.4451'), ('17', '2021-08-25', '20292', 'CLP', '23.24', '0.12', 'EUR', '873.489326'), ('38', '2021-08-25', '174', 'GIP', '209.76', '1.05', 'EUR', '0.829546'), ('39', '2021-08-25', '366', 'MOP', '41.3', '0.21', 'EUR', '8.862674'), ('10', '2021-08-26', '229650', 'MMK', '117.51', '0.05', 'EUR', '1954.4451'), ('6', '2021-08-26', '15336', 'SOS', '24.12', '0.13', 'EUR', '635.850516'), </v>
      </c>
    </row>
    <row r="148" spans="2:22" ht="30" x14ac:dyDescent="0.25">
      <c r="B148">
        <f t="shared" si="20"/>
        <v>2021</v>
      </c>
      <c r="C148">
        <f t="shared" si="21"/>
        <v>8</v>
      </c>
      <c r="D148" t="str">
        <f t="shared" si="22"/>
        <v>2021 8</v>
      </c>
      <c r="E148">
        <v>36</v>
      </c>
      <c r="F148" s="2">
        <v>44435</v>
      </c>
      <c r="G148">
        <v>89418</v>
      </c>
      <c r="H148" t="s">
        <v>214</v>
      </c>
      <c r="I148" s="3">
        <f t="shared" si="23"/>
        <v>3.55</v>
      </c>
      <c r="J148" s="3">
        <f t="shared" si="24"/>
        <v>0.03</v>
      </c>
      <c r="K148" t="s">
        <v>61</v>
      </c>
      <c r="L148" s="3">
        <f>VLOOKUP(H148,'fx rates'!$A:$B,2,0)</f>
        <v>25207.144585999999</v>
      </c>
      <c r="M148">
        <f>SUMIFS($I$3:$I148,$E$3:$E148,$E148,$D$3:$D148,$D148)</f>
        <v>1449.55</v>
      </c>
      <c r="N148" s="3">
        <f t="shared" si="25"/>
        <v>0.05</v>
      </c>
      <c r="O148" s="3">
        <f t="shared" si="26"/>
        <v>0.03</v>
      </c>
      <c r="P148" t="str">
        <f>IFERROR(IF(VLOOKUP($E148,clients_special_commissions!$B:$E,3,0), "yes","no"),"no")</f>
        <v>no</v>
      </c>
      <c r="Q148" s="3" t="str">
        <f>IF($P148="yes", VLOOKUP($E148,clients_special_commissions!$B:$C,2,0),"")</f>
        <v/>
      </c>
      <c r="R148" t="str">
        <f t="shared" si="27"/>
        <v>yes</v>
      </c>
      <c r="S148">
        <f>COUNTIFS($E$3:$E147,$E148,$D$3:$D147,$D148,$R$3:$R147,"yes")</f>
        <v>1</v>
      </c>
      <c r="U148" s="1" t="str">
        <f t="shared" si="28"/>
        <v xml:space="preserve">('36', '2021-08-27', '89418', 'VND', '3.55', '0.03', 'EUR', '25207.144586'), </v>
      </c>
      <c r="V148" s="1" t="str">
        <f t="shared" si="29"/>
        <v xml:space="preserve">('42', '2021-06-09', '1338', 'ERN', '80.96', '0.05',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'0.04',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'0.05',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'0.05',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'0.05',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'0.04',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'0.04',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'0.05', 'EUR', '1954.4451'), ('17', '2021-08-25', '20292', 'CLP', '23.24', '0.12', 'EUR', '873.489326'), ('38', '2021-08-25', '174', 'GIP', '209.76', '1.05', 'EUR', '0.829546'), ('39', '2021-08-25', '366', 'MOP', '41.3', '0.21', 'EUR', '8.862674'), ('10', '2021-08-26', '229650', 'MMK', '117.51', '0.05', 'EUR', '1954.4451'), ('6', '2021-08-26', '15336', 'SOS', '24.12', '0.13', 'EUR', '635.850516'), ('36', '2021-08-27', '89418', 'VND', '3.55', '0.03', 'EUR', '25207.144586'), </v>
      </c>
    </row>
    <row r="149" spans="2:22" ht="30" x14ac:dyDescent="0.25">
      <c r="B149">
        <f t="shared" si="20"/>
        <v>2021</v>
      </c>
      <c r="C149">
        <f t="shared" si="21"/>
        <v>8</v>
      </c>
      <c r="D149" t="str">
        <f t="shared" si="22"/>
        <v>2021 8</v>
      </c>
      <c r="E149">
        <v>32</v>
      </c>
      <c r="F149" s="2">
        <v>44437</v>
      </c>
      <c r="G149">
        <v>280</v>
      </c>
      <c r="H149" t="s">
        <v>141</v>
      </c>
      <c r="I149" s="3">
        <f t="shared" si="23"/>
        <v>835.62</v>
      </c>
      <c r="J149" s="3">
        <f t="shared" si="24"/>
        <v>4.18</v>
      </c>
      <c r="K149" t="s">
        <v>61</v>
      </c>
      <c r="L149" s="3">
        <f>VLOOKUP(H149,'fx rates'!$A:$B,2,0)</f>
        <v>0.33508399999999999</v>
      </c>
      <c r="M149">
        <f>SUMIFS($I$3:$I149,$E$3:$E149,$E149,$D$3:$D149,$D149)</f>
        <v>835.62</v>
      </c>
      <c r="N149" s="3">
        <f t="shared" si="25"/>
        <v>4.18</v>
      </c>
      <c r="O149" s="3" t="str">
        <f t="shared" si="26"/>
        <v/>
      </c>
      <c r="P149" t="str">
        <f>IFERROR(IF(VLOOKUP($E149,clients_special_commissions!$B:$E,3,0), "yes","no"),"no")</f>
        <v>no</v>
      </c>
      <c r="Q149" s="3" t="str">
        <f>IF($P149="yes", VLOOKUP($E149,clients_special_commissions!$B:$C,2,0),"")</f>
        <v/>
      </c>
      <c r="R149" t="str">
        <f t="shared" si="27"/>
        <v>no</v>
      </c>
      <c r="S149">
        <f>COUNTIFS($E$3:$E148,$E149,$D$3:$D148,$D149,$R$3:$R148,"yes")</f>
        <v>0</v>
      </c>
      <c r="U149" s="1" t="str">
        <f t="shared" si="28"/>
        <v xml:space="preserve">('32', '2021-08-29', '280', 'KWD', '835.62', '4.18', 'EUR', '0.335084'), </v>
      </c>
      <c r="V149" s="1" t="str">
        <f t="shared" si="29"/>
        <v xml:space="preserve">('42', '2021-06-09', '1338', 'ERN', '80.96', '0.05',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'0.04',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'0.05',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'0.05',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'0.05',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'0.04',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'0.04',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'0.05', 'EUR', '1954.4451'), ('17', '2021-08-25', '20292', 'CLP', '23.24', '0.12', 'EUR', '873.489326'), ('38', '2021-08-25', '174', 'GIP', '209.76', '1.05', 'EUR', '0.829546'), ('39', '2021-08-25', '366', 'MOP', '41.3', '0.21', 'EUR', '8.862674'), ('10', '2021-08-26', '229650', 'MMK', '117.51', '0.05', 'EUR', '1954.4451'), ('6', '2021-08-26', '15336', 'SOS', '24.12', '0.13', 'EUR', '635.850516'), ('36', '2021-08-27', '89418', 'VND', '3.55', '0.03', 'EUR', '25207.144586'), ('32', '2021-08-29', '280', 'KWD', '835.62', '4.18', 'EUR', '0.335084'), </v>
      </c>
    </row>
    <row r="150" spans="2:22" ht="30" x14ac:dyDescent="0.25">
      <c r="B150">
        <f t="shared" si="20"/>
        <v>2021</v>
      </c>
      <c r="C150">
        <f t="shared" si="21"/>
        <v>8</v>
      </c>
      <c r="D150" t="str">
        <f t="shared" si="22"/>
        <v>2021 8</v>
      </c>
      <c r="E150">
        <v>24</v>
      </c>
      <c r="F150" s="2">
        <v>44437</v>
      </c>
      <c r="G150">
        <v>179532</v>
      </c>
      <c r="H150" t="s">
        <v>214</v>
      </c>
      <c r="I150" s="3">
        <f t="shared" si="23"/>
        <v>7.13</v>
      </c>
      <c r="J150" s="3">
        <f t="shared" si="24"/>
        <v>0.03</v>
      </c>
      <c r="K150" t="s">
        <v>61</v>
      </c>
      <c r="L150" s="3">
        <f>VLOOKUP(H150,'fx rates'!$A:$B,2,0)</f>
        <v>25207.144585999999</v>
      </c>
      <c r="M150">
        <f>SUMIFS($I$3:$I150,$E$3:$E150,$E150,$D$3:$D150,$D150)</f>
        <v>1094.6500000000001</v>
      </c>
      <c r="N150" s="3">
        <f t="shared" si="25"/>
        <v>0.05</v>
      </c>
      <c r="O150" s="3">
        <f t="shared" si="26"/>
        <v>0.03</v>
      </c>
      <c r="P150" t="str">
        <f>IFERROR(IF(VLOOKUP($E150,clients_special_commissions!$B:$E,3,0), "yes","no"),"no")</f>
        <v>no</v>
      </c>
      <c r="Q150" s="3" t="str">
        <f>IF($P150="yes", VLOOKUP($E150,clients_special_commissions!$B:$C,2,0),"")</f>
        <v/>
      </c>
      <c r="R150" t="str">
        <f t="shared" si="27"/>
        <v>yes</v>
      </c>
      <c r="S150">
        <f>COUNTIFS($E$3:$E149,$E150,$D$3:$D149,$D150,$R$3:$R149,"yes")</f>
        <v>2</v>
      </c>
      <c r="U150" s="1" t="str">
        <f t="shared" si="28"/>
        <v xml:space="preserve">('24', '2021-08-29', '179532', 'VND', '7.13', '0.03', 'EUR', '25207.144586'), </v>
      </c>
      <c r="V150" s="1" t="str">
        <f t="shared" si="29"/>
        <v xml:space="preserve">('42', '2021-06-09', '1338', 'ERN', '80.96', '0.05',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'0.04',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'0.05',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'0.05',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'0.05',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'0.04',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'0.04',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'0.05', 'EUR', '1954.4451'), ('17', '2021-08-25', '20292', 'CLP', '23.24', '0.12', 'EUR', '873.489326'), ('38', '2021-08-25', '174', 'GIP', '209.76', '1.05', 'EUR', '0.829546'), ('39', '2021-08-25', '366', 'MOP', '41.3', '0.21', 'EUR', '8.862674'), ('10', '2021-08-26', '229650', 'MMK', '117.51', '0.05', 'EUR', '1954.4451'), ('6', '2021-08-26', '15336', 'SOS', '24.12', '0.13', 'EUR', '635.850516'), ('36', '2021-08-27', '89418', 'VND', '3.55', '0.03', 'EUR', '25207.144586'), ('32', '2021-08-29', '280', 'KWD', '835.62', '4.18', 'EUR', '0.335084'), ('24', '2021-08-29', '179532', 'VND', '7.13', '0.03', 'EUR', '25207.144586'), </v>
      </c>
    </row>
    <row r="151" spans="2:22" ht="30" x14ac:dyDescent="0.25">
      <c r="B151">
        <f t="shared" si="20"/>
        <v>2021</v>
      </c>
      <c r="C151">
        <f t="shared" si="21"/>
        <v>8</v>
      </c>
      <c r="D151" t="str">
        <f t="shared" si="22"/>
        <v>2021 8</v>
      </c>
      <c r="E151">
        <v>43</v>
      </c>
      <c r="F151" s="2">
        <v>44438</v>
      </c>
      <c r="G151">
        <v>16686</v>
      </c>
      <c r="H151" t="s">
        <v>100</v>
      </c>
      <c r="I151" s="3">
        <f t="shared" si="23"/>
        <v>676.98</v>
      </c>
      <c r="J151" s="3">
        <f t="shared" si="24"/>
        <v>3.3899999999999997</v>
      </c>
      <c r="K151" t="s">
        <v>61</v>
      </c>
      <c r="L151" s="3">
        <f>VLOOKUP(H151,'fx rates'!$A:$B,2,0)</f>
        <v>24.648029000000001</v>
      </c>
      <c r="M151">
        <f>SUMIFS($I$3:$I151,$E$3:$E151,$E151,$D$3:$D151,$D151)</f>
        <v>968.22</v>
      </c>
      <c r="N151" s="3">
        <f t="shared" si="25"/>
        <v>3.3899999999999997</v>
      </c>
      <c r="O151" s="3" t="str">
        <f t="shared" si="26"/>
        <v/>
      </c>
      <c r="P151" t="str">
        <f>IFERROR(IF(VLOOKUP($E151,clients_special_commissions!$B:$E,3,0), "yes","no"),"no")</f>
        <v>no</v>
      </c>
      <c r="Q151" s="3" t="str">
        <f>IF($P151="yes", VLOOKUP($E151,clients_special_commissions!$B:$C,2,0),"")</f>
        <v/>
      </c>
      <c r="R151" t="str">
        <f t="shared" si="27"/>
        <v>no</v>
      </c>
      <c r="S151">
        <f>COUNTIFS($E$3:$E150,$E151,$D$3:$D150,$D151,$R$3:$R150,"yes")</f>
        <v>0</v>
      </c>
      <c r="U151" s="1" t="str">
        <f t="shared" si="28"/>
        <v xml:space="preserve">('43', '2021-08-30', '16686', 'CZK', '676.98', '3.39', 'EUR', '24.648029'), </v>
      </c>
      <c r="V151" s="1" t="str">
        <f t="shared" si="29"/>
        <v xml:space="preserve">('42', '2021-06-09', '1338', 'ERN', '80.96', '0.05',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'0.04',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'0.05',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'0.05',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'0.05',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'0.04',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'0.04',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'0.05', 'EUR', '1954.4451'), ('17', '2021-08-25', '20292', 'CLP', '23.24', '0.12', 'EUR', '873.489326'), ('38', '2021-08-25', '174', 'GIP', '209.76', '1.05', 'EUR', '0.829546'), ('39', '2021-08-25', '366', 'MOP', '41.3', '0.21', 'EUR', '8.862674'), ('10', '2021-08-26', '229650', 'MMK', '117.51', '0.05', 'EUR', '1954.4451'), ('6', '2021-08-26', '15336', 'SOS', '24.12', '0.13', 'EUR', '635.850516'), ('36', '2021-08-27', '89418', 'VND', '3.55', '0.03', 'EUR', '25207.144586'), ('32', '2021-08-29', '280', 'KWD', '835.62', '4.18', 'EUR', '0.335084'), ('24', '2021-08-29', '179532', 'VND', '7.13', '0.03', 'EUR', '25207.144586'), ('43', '2021-08-30', '16686', 'CZK', '676.98', '3.39', 'EUR', '24.648029'), </v>
      </c>
    </row>
    <row r="152" spans="2:22" ht="30" x14ac:dyDescent="0.25">
      <c r="B152">
        <f t="shared" si="20"/>
        <v>2021</v>
      </c>
      <c r="C152">
        <f t="shared" si="21"/>
        <v>8</v>
      </c>
      <c r="D152" t="str">
        <f t="shared" si="22"/>
        <v>2021 8</v>
      </c>
      <c r="E152">
        <v>19</v>
      </c>
      <c r="F152" s="2">
        <v>44438</v>
      </c>
      <c r="G152">
        <v>666</v>
      </c>
      <c r="H152" t="s">
        <v>167</v>
      </c>
      <c r="I152" s="3">
        <f t="shared" si="23"/>
        <v>68.98</v>
      </c>
      <c r="J152" s="3">
        <f t="shared" si="24"/>
        <v>0.35000000000000003</v>
      </c>
      <c r="K152" t="s">
        <v>61</v>
      </c>
      <c r="L152" s="3">
        <f>VLOOKUP(H152,'fx rates'!$A:$B,2,0)</f>
        <v>9.6558569999999992</v>
      </c>
      <c r="M152">
        <f>SUMIFS($I$3:$I152,$E$3:$E152,$E152,$D$3:$D152,$D152)</f>
        <v>83.960000000000008</v>
      </c>
      <c r="N152" s="3">
        <f t="shared" si="25"/>
        <v>0.35000000000000003</v>
      </c>
      <c r="O152" s="3" t="str">
        <f t="shared" si="26"/>
        <v/>
      </c>
      <c r="P152" t="str">
        <f>IFERROR(IF(VLOOKUP($E152,clients_special_commissions!$B:$E,3,0), "yes","no"),"no")</f>
        <v>no</v>
      </c>
      <c r="Q152" s="3" t="str">
        <f>IF($P152="yes", VLOOKUP($E152,clients_special_commissions!$B:$C,2,0),"")</f>
        <v/>
      </c>
      <c r="R152" t="str">
        <f t="shared" si="27"/>
        <v>no</v>
      </c>
      <c r="S152">
        <f>COUNTIFS($E$3:$E151,$E152,$D$3:$D151,$D152,$R$3:$R151,"yes")</f>
        <v>0</v>
      </c>
      <c r="U152" s="1" t="str">
        <f t="shared" si="28"/>
        <v xml:space="preserve">('19', '2021-08-30', '666', 'NOK', '68.98', '0.35', 'EUR', '9.655857'), </v>
      </c>
      <c r="V152" s="1" t="str">
        <f t="shared" si="29"/>
        <v xml:space="preserve">('42', '2021-06-09', '1338', 'ERN', '80.96', '0.05',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'0.04',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'0.05',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'0.05',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'0.05',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'0.04',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'0.04',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'0.05', 'EUR', '1954.4451'), ('17', '2021-08-25', '20292', 'CLP', '23.24', '0.12', 'EUR', '873.489326'), ('38', '2021-08-25', '174', 'GIP', '209.76', '1.05', 'EUR', '0.829546'), ('39', '2021-08-25', '366', 'MOP', '41.3', '0.21', 'EUR', '8.862674'), ('10', '2021-08-26', '229650', 'MMK', '117.51', '0.05', 'EUR', '1954.4451'), ('6', '2021-08-26', '15336', 'SOS', '24.12', '0.13', 'EUR', '635.850516'), ('36', '2021-08-27', '89418', 'VND', '3.55', '0.03', 'EUR', '25207.144586'), ('32', '2021-08-29', '280', 'KWD', '835.62', '4.18', 'EUR', '0.335084'), ('24', '2021-08-29', '179532', 'VND', '7.13', '0.03', 'EUR', '25207.144586'), ('43', '2021-08-30', '16686', 'CZK', '676.98', '3.39', 'EUR', '24.648029'), ('19', '2021-08-30', '666', 'NOK', '68.98', '0.35', 'EUR', '9.655857'), </v>
      </c>
    </row>
    <row r="153" spans="2:22" ht="30" x14ac:dyDescent="0.25">
      <c r="B153">
        <f t="shared" si="20"/>
        <v>2021</v>
      </c>
      <c r="C153">
        <f t="shared" si="21"/>
        <v>9</v>
      </c>
      <c r="D153" t="str">
        <f t="shared" si="22"/>
        <v>2021 9</v>
      </c>
      <c r="E153">
        <v>2</v>
      </c>
      <c r="F153" s="2">
        <v>44440</v>
      </c>
      <c r="G153">
        <v>918</v>
      </c>
      <c r="H153" t="s">
        <v>184</v>
      </c>
      <c r="I153" s="3">
        <f t="shared" si="23"/>
        <v>103.52000000000001</v>
      </c>
      <c r="J153" s="3">
        <f t="shared" si="24"/>
        <v>0.52</v>
      </c>
      <c r="K153" t="s">
        <v>61</v>
      </c>
      <c r="L153" s="3">
        <f>VLOOKUP(H153,'fx rates'!$A:$B,2,0)</f>
        <v>8.8679079999999999</v>
      </c>
      <c r="M153">
        <f>SUMIFS($I$3:$I153,$E$3:$E153,$E153,$D$3:$D153,$D153)</f>
        <v>103.52000000000001</v>
      </c>
      <c r="N153" s="3">
        <f t="shared" si="25"/>
        <v>0.52</v>
      </c>
      <c r="O153" s="3" t="str">
        <f t="shared" si="26"/>
        <v/>
      </c>
      <c r="P153" t="str">
        <f>IFERROR(IF(VLOOKUP($E153,clients_special_commissions!$B:$E,3,0), "yes","no"),"no")</f>
        <v>no</v>
      </c>
      <c r="Q153" s="3" t="str">
        <f>IF($P153="yes", VLOOKUP($E153,clients_special_commissions!$B:$C,2,0),"")</f>
        <v/>
      </c>
      <c r="R153" t="str">
        <f t="shared" si="27"/>
        <v>no</v>
      </c>
      <c r="S153">
        <f>COUNTIFS($E$3:$E152,$E153,$D$3:$D152,$D153,$R$3:$R152,"yes")</f>
        <v>0</v>
      </c>
      <c r="U153" s="1" t="str">
        <f t="shared" si="28"/>
        <v xml:space="preserve">('2', '2021-09-01', '918', 'SBD', '103.52', '0.52', 'EUR', '8.867908'), </v>
      </c>
      <c r="V153" s="1" t="str">
        <f t="shared" si="29"/>
        <v xml:space="preserve">('42', '2021-06-09', '1338', 'ERN', '80.96', '0.05',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'0.04',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'0.05',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'0.05',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'0.05',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'0.04',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'0.04',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'0.05', 'EUR', '1954.4451'), ('17', '2021-08-25', '20292', 'CLP', '23.24', '0.12', 'EUR', '873.489326'), ('38', '2021-08-25', '174', 'GIP', '209.76', '1.05', 'EUR', '0.829546'), ('39', '2021-08-25', '366', 'MOP', '41.3', '0.21', 'EUR', '8.862674'), ('10', '2021-08-26', '229650', 'MMK', '117.51', '0.05',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v>
      </c>
    </row>
    <row r="154" spans="2:22" ht="30" x14ac:dyDescent="0.25">
      <c r="B154">
        <f t="shared" si="20"/>
        <v>2021</v>
      </c>
      <c r="C154">
        <f t="shared" si="21"/>
        <v>9</v>
      </c>
      <c r="D154" t="str">
        <f t="shared" si="22"/>
        <v>2021 9</v>
      </c>
      <c r="E154">
        <v>46</v>
      </c>
      <c r="F154" s="2">
        <v>44441</v>
      </c>
      <c r="G154">
        <v>17454</v>
      </c>
      <c r="H154" t="s">
        <v>107</v>
      </c>
      <c r="I154" s="3">
        <f t="shared" si="23"/>
        <v>309.33999999999997</v>
      </c>
      <c r="J154" s="3">
        <f t="shared" si="24"/>
        <v>1.55</v>
      </c>
      <c r="K154" t="s">
        <v>61</v>
      </c>
      <c r="L154" s="3">
        <f>VLOOKUP(H154,'fx rates'!$A:$B,2,0)</f>
        <v>56.424061000000002</v>
      </c>
      <c r="M154">
        <f>SUMIFS($I$3:$I154,$E$3:$E154,$E154,$D$3:$D154,$D154)</f>
        <v>309.33999999999997</v>
      </c>
      <c r="N154" s="3">
        <f t="shared" si="25"/>
        <v>1.55</v>
      </c>
      <c r="O154" s="3" t="str">
        <f t="shared" si="26"/>
        <v/>
      </c>
      <c r="P154" t="str">
        <f>IFERROR(IF(VLOOKUP($E154,clients_special_commissions!$B:$E,3,0), "yes","no"),"no")</f>
        <v>no</v>
      </c>
      <c r="Q154" s="3" t="str">
        <f>IF($P154="yes", VLOOKUP($E154,clients_special_commissions!$B:$C,2,0),"")</f>
        <v/>
      </c>
      <c r="R154" t="str">
        <f t="shared" si="27"/>
        <v>no</v>
      </c>
      <c r="S154">
        <f>COUNTIFS($E$3:$E153,$E154,$D$3:$D153,$D154,$R$3:$R153,"yes")</f>
        <v>0</v>
      </c>
      <c r="U154" s="1" t="str">
        <f t="shared" si="28"/>
        <v xml:space="preserve">('46', '2021-09-02', '17454', 'ETB', '309.34', '1.55', 'EUR', '56.424061'), </v>
      </c>
      <c r="V154" s="1" t="str">
        <f t="shared" si="29"/>
        <v xml:space="preserve">('42', '2021-06-09', '1338', 'ERN', '80.96', '0.05',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'0.04',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'0.05',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'0.05',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'0.05',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'0.04',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'0.04',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'0.05', 'EUR', '1954.4451'), ('17', '2021-08-25', '20292', 'CLP', '23.24', '0.12', 'EUR', '873.489326'), ('38', '2021-08-25', '174', 'GIP', '209.76', '1.05', 'EUR', '0.829546'), ('39', '2021-08-25', '366', 'MOP', '41.3', '0.21', 'EUR', '8.862674'), ('10', '2021-08-26', '229650', 'MMK', '117.51', '0.05',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v>
      </c>
    </row>
    <row r="155" spans="2:22" ht="30" x14ac:dyDescent="0.25">
      <c r="B155">
        <f t="shared" si="20"/>
        <v>2021</v>
      </c>
      <c r="C155">
        <f t="shared" si="21"/>
        <v>9</v>
      </c>
      <c r="D155" t="str">
        <f t="shared" si="22"/>
        <v>2021 9</v>
      </c>
      <c r="E155">
        <v>50</v>
      </c>
      <c r="F155" s="2">
        <v>44441</v>
      </c>
      <c r="G155">
        <v>4248</v>
      </c>
      <c r="H155" t="s">
        <v>161</v>
      </c>
      <c r="I155" s="3">
        <f t="shared" si="23"/>
        <v>190.10999999999999</v>
      </c>
      <c r="J155" s="3">
        <f t="shared" si="24"/>
        <v>0.96</v>
      </c>
      <c r="K155" t="s">
        <v>61</v>
      </c>
      <c r="L155" s="3">
        <f>VLOOKUP(H155,'fx rates'!$A:$B,2,0)</f>
        <v>22.345389000000001</v>
      </c>
      <c r="M155">
        <f>SUMIFS($I$3:$I155,$E$3:$E155,$E155,$D$3:$D155,$D155)</f>
        <v>190.10999999999999</v>
      </c>
      <c r="N155" s="3">
        <f t="shared" si="25"/>
        <v>0.96</v>
      </c>
      <c r="O155" s="3" t="str">
        <f t="shared" si="26"/>
        <v/>
      </c>
      <c r="P155" t="str">
        <f>IFERROR(IF(VLOOKUP($E155,clients_special_commissions!$B:$E,3,0), "yes","no"),"no")</f>
        <v>no</v>
      </c>
      <c r="Q155" s="3" t="str">
        <f>IF($P155="yes", VLOOKUP($E155,clients_special_commissions!$B:$C,2,0),"")</f>
        <v/>
      </c>
      <c r="R155" t="str">
        <f t="shared" si="27"/>
        <v>no</v>
      </c>
      <c r="S155">
        <f>COUNTIFS($E$3:$E154,$E155,$D$3:$D154,$D155,$R$3:$R154,"yes")</f>
        <v>0</v>
      </c>
      <c r="U155" s="1" t="str">
        <f t="shared" si="28"/>
        <v xml:space="preserve">('50', '2021-09-02', '4248', 'MXN', '190.11', '0.96', 'EUR', '22.345389'), </v>
      </c>
      <c r="V155" s="1" t="str">
        <f t="shared" si="29"/>
        <v xml:space="preserve">('42', '2021-06-09', '1338', 'ERN', '80.96', '0.05',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'0.04',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'0.05',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'0.05',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'0.05',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'0.04',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'0.04',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'0.05', 'EUR', '1954.4451'), ('17', '2021-08-25', '20292', 'CLP', '23.24', '0.12', 'EUR', '873.489326'), ('38', '2021-08-25', '174', 'GIP', '209.76', '1.05', 'EUR', '0.829546'), ('39', '2021-08-25', '366', 'MOP', '41.3', '0.21', 'EUR', '8.862674'), ('10', '2021-08-26', '229650', 'MMK', '117.51', '0.05',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v>
      </c>
    </row>
    <row r="156" spans="2:22" ht="30" x14ac:dyDescent="0.25">
      <c r="B156">
        <f t="shared" si="20"/>
        <v>2021</v>
      </c>
      <c r="C156">
        <f t="shared" si="21"/>
        <v>9</v>
      </c>
      <c r="D156" t="str">
        <f t="shared" si="22"/>
        <v>2021 9</v>
      </c>
      <c r="E156">
        <v>49</v>
      </c>
      <c r="F156" s="2">
        <v>44441</v>
      </c>
      <c r="G156">
        <v>1440</v>
      </c>
      <c r="H156" t="s">
        <v>93</v>
      </c>
      <c r="I156" s="3">
        <f t="shared" si="23"/>
        <v>204.79</v>
      </c>
      <c r="J156" s="3">
        <f t="shared" si="24"/>
        <v>1.03</v>
      </c>
      <c r="K156" t="s">
        <v>61</v>
      </c>
      <c r="L156" s="3">
        <f>VLOOKUP(H156,'fx rates'!$A:$B,2,0)</f>
        <v>7.0318940000000003</v>
      </c>
      <c r="M156">
        <f>SUMIFS($I$3:$I156,$E$3:$E156,$E156,$D$3:$D156,$D156)</f>
        <v>204.79</v>
      </c>
      <c r="N156" s="3">
        <f t="shared" si="25"/>
        <v>1.03</v>
      </c>
      <c r="O156" s="3" t="str">
        <f t="shared" si="26"/>
        <v/>
      </c>
      <c r="P156" t="str">
        <f>IFERROR(IF(VLOOKUP($E156,clients_special_commissions!$B:$E,3,0), "yes","no"),"no")</f>
        <v>no</v>
      </c>
      <c r="Q156" s="3" t="str">
        <f>IF($P156="yes", VLOOKUP($E156,clients_special_commissions!$B:$C,2,0),"")</f>
        <v/>
      </c>
      <c r="R156" t="str">
        <f t="shared" si="27"/>
        <v>no</v>
      </c>
      <c r="S156">
        <f>COUNTIFS($E$3:$E155,$E156,$D$3:$D155,$D156,$R$3:$R155,"yes")</f>
        <v>0</v>
      </c>
      <c r="U156" s="1" t="str">
        <f t="shared" si="28"/>
        <v xml:space="preserve">('49', '2021-09-02', '1440', 'CNH', '204.79', '1.03', 'EUR', '7.031894'), </v>
      </c>
      <c r="V156" s="1" t="str">
        <f t="shared" si="29"/>
        <v xml:space="preserve">('42', '2021-06-09', '1338', 'ERN', '80.96', '0.05',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'0.04',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'0.05',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'0.05',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'0.05',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'0.04',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'0.04',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'0.05', 'EUR', '1954.4451'), ('17', '2021-08-25', '20292', 'CLP', '23.24', '0.12', 'EUR', '873.489326'), ('38', '2021-08-25', '174', 'GIP', '209.76', '1.05', 'EUR', '0.829546'), ('39', '2021-08-25', '366', 'MOP', '41.3', '0.21', 'EUR', '8.862674'), ('10', '2021-08-26', '229650', 'MMK', '117.51', '0.05',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v>
      </c>
    </row>
    <row r="157" spans="2:22" ht="30" x14ac:dyDescent="0.25">
      <c r="B157">
        <f t="shared" si="20"/>
        <v>2021</v>
      </c>
      <c r="C157">
        <f t="shared" si="21"/>
        <v>9</v>
      </c>
      <c r="D157" t="str">
        <f t="shared" si="22"/>
        <v>2021 9</v>
      </c>
      <c r="E157">
        <v>3</v>
      </c>
      <c r="F157" s="2">
        <v>44442</v>
      </c>
      <c r="G157">
        <v>77</v>
      </c>
      <c r="H157" t="s">
        <v>91</v>
      </c>
      <c r="I157" s="3">
        <f t="shared" si="23"/>
        <v>2356.69</v>
      </c>
      <c r="J157" s="3">
        <f t="shared" si="24"/>
        <v>11.79</v>
      </c>
      <c r="K157" t="s">
        <v>61</v>
      </c>
      <c r="L157" s="3">
        <f>VLOOKUP(H157,'fx rates'!$A:$B,2,0)</f>
        <v>3.2673000000000001E-2</v>
      </c>
      <c r="M157">
        <f>SUMIFS($I$3:$I157,$E$3:$E157,$E157,$D$3:$D157,$D157)</f>
        <v>2356.69</v>
      </c>
      <c r="N157" s="3">
        <f t="shared" si="25"/>
        <v>11.79</v>
      </c>
      <c r="O157" s="3" t="str">
        <f t="shared" si="26"/>
        <v/>
      </c>
      <c r="P157" t="str">
        <f>IFERROR(IF(VLOOKUP($E157,clients_special_commissions!$B:$E,3,0), "yes","no"),"no")</f>
        <v>no</v>
      </c>
      <c r="Q157" s="3" t="str">
        <f>IF($P157="yes", VLOOKUP($E157,clients_special_commissions!$B:$C,2,0),"")</f>
        <v/>
      </c>
      <c r="R157" t="str">
        <f t="shared" si="27"/>
        <v>yes</v>
      </c>
      <c r="S157">
        <f>COUNTIFS($E$3:$E156,$E157,$D$3:$D156,$D157,$R$3:$R156,"yes")</f>
        <v>0</v>
      </c>
      <c r="U157" s="1" t="str">
        <f t="shared" si="28"/>
        <v xml:space="preserve">('3', '2021-09-03', '77', 'CLF', '2356.69', '11.79', 'EUR', '0.032673'), </v>
      </c>
      <c r="V157" s="1" t="str">
        <f t="shared" si="29"/>
        <v xml:space="preserve">('42', '2021-06-09', '1338', 'ERN', '80.96', '0.05',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'0.04',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'0.05',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'0.05',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'0.05',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'0.04',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'0.04',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'0.05', 'EUR', '1954.4451'), ('17', '2021-08-25', '20292', 'CLP', '23.24', '0.12', 'EUR', '873.489326'), ('38', '2021-08-25', '174', 'GIP', '209.76', '1.05', 'EUR', '0.829546'), ('39', '2021-08-25', '366', 'MOP', '41.3', '0.21', 'EUR', '8.862674'), ('10', '2021-08-26', '229650', 'MMK', '117.51', '0.05',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v>
      </c>
    </row>
    <row r="158" spans="2:22" ht="30" x14ac:dyDescent="0.25">
      <c r="B158">
        <f t="shared" si="20"/>
        <v>2021</v>
      </c>
      <c r="C158">
        <f t="shared" si="21"/>
        <v>9</v>
      </c>
      <c r="D158" t="str">
        <f t="shared" si="22"/>
        <v>2021 9</v>
      </c>
      <c r="E158">
        <v>38</v>
      </c>
      <c r="F158" s="2">
        <v>44443</v>
      </c>
      <c r="G158">
        <v>149772</v>
      </c>
      <c r="H158" t="s">
        <v>190</v>
      </c>
      <c r="I158" s="3">
        <f t="shared" si="23"/>
        <v>11.629999999999999</v>
      </c>
      <c r="J158" s="3">
        <f t="shared" si="24"/>
        <v>6.0000000000000005E-2</v>
      </c>
      <c r="K158" t="s">
        <v>61</v>
      </c>
      <c r="L158" s="3">
        <f>VLOOKUP(H158,'fx rates'!$A:$B,2,0)</f>
        <v>12883.397186</v>
      </c>
      <c r="M158">
        <f>SUMIFS($I$3:$I158,$E$3:$E158,$E158,$D$3:$D158,$D158)</f>
        <v>11.629999999999999</v>
      </c>
      <c r="N158" s="3">
        <f t="shared" si="25"/>
        <v>6.0000000000000005E-2</v>
      </c>
      <c r="O158" s="3" t="str">
        <f t="shared" si="26"/>
        <v/>
      </c>
      <c r="P158" t="str">
        <f>IFERROR(IF(VLOOKUP($E158,clients_special_commissions!$B:$E,3,0), "yes","no"),"no")</f>
        <v>no</v>
      </c>
      <c r="Q158" s="3" t="str">
        <f>IF($P158="yes", VLOOKUP($E158,clients_special_commissions!$B:$C,2,0),"")</f>
        <v/>
      </c>
      <c r="R158" t="str">
        <f t="shared" si="27"/>
        <v>no</v>
      </c>
      <c r="S158">
        <f>COUNTIFS($E$3:$E157,$E158,$D$3:$D157,$D158,$R$3:$R157,"yes")</f>
        <v>0</v>
      </c>
      <c r="U158" s="1" t="str">
        <f t="shared" si="28"/>
        <v xml:space="preserve">('38', '2021-09-04', '149772', 'SLL', '11.63', '0.06', 'EUR', '12883.397186'), </v>
      </c>
      <c r="V158" s="1" t="str">
        <f t="shared" si="29"/>
        <v xml:space="preserve">('42', '2021-06-09', '1338', 'ERN', '80.96', '0.05',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'0.04',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'0.05',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'0.05',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'0.05',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'0.04',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'0.04',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'0.05', 'EUR', '1954.4451'), ('17', '2021-08-25', '20292', 'CLP', '23.24', '0.12', 'EUR', '873.489326'), ('38', '2021-08-25', '174', 'GIP', '209.76', '1.05', 'EUR', '0.829546'), ('39', '2021-08-25', '366', 'MOP', '41.3', '0.21', 'EUR', '8.862674'), ('10', '2021-08-26', '229650', 'MMK', '117.51', '0.05',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v>
      </c>
    </row>
    <row r="159" spans="2:22" ht="30" x14ac:dyDescent="0.25">
      <c r="B159">
        <f t="shared" si="20"/>
        <v>2021</v>
      </c>
      <c r="C159">
        <f t="shared" si="21"/>
        <v>9</v>
      </c>
      <c r="D159" t="str">
        <f t="shared" si="22"/>
        <v>2021 9</v>
      </c>
      <c r="E159">
        <v>29</v>
      </c>
      <c r="F159" s="2">
        <v>44444</v>
      </c>
      <c r="G159">
        <v>684</v>
      </c>
      <c r="H159" t="s">
        <v>72</v>
      </c>
      <c r="I159" s="3">
        <f t="shared" si="23"/>
        <v>350</v>
      </c>
      <c r="J159" s="3">
        <f t="shared" si="24"/>
        <v>1.75</v>
      </c>
      <c r="K159" t="s">
        <v>61</v>
      </c>
      <c r="L159" s="3">
        <f>VLOOKUP(H159,'fx rates'!$A:$B,2,0)</f>
        <v>1.954297</v>
      </c>
      <c r="M159">
        <f>SUMIFS($I$3:$I159,$E$3:$E159,$E159,$D$3:$D159,$D159)</f>
        <v>350</v>
      </c>
      <c r="N159" s="3">
        <f t="shared" si="25"/>
        <v>1.75</v>
      </c>
      <c r="O159" s="3" t="str">
        <f t="shared" si="26"/>
        <v/>
      </c>
      <c r="P159" t="str">
        <f>IFERROR(IF(VLOOKUP($E159,clients_special_commissions!$B:$E,3,0), "yes","no"),"no")</f>
        <v>no</v>
      </c>
      <c r="Q159" s="3" t="str">
        <f>IF($P159="yes", VLOOKUP($E159,clients_special_commissions!$B:$C,2,0),"")</f>
        <v/>
      </c>
      <c r="R159" t="str">
        <f t="shared" si="27"/>
        <v>no</v>
      </c>
      <c r="S159">
        <f>COUNTIFS($E$3:$E158,$E159,$D$3:$D158,$D159,$R$3:$R158,"yes")</f>
        <v>0</v>
      </c>
      <c r="U159" s="1" t="str">
        <f t="shared" si="28"/>
        <v xml:space="preserve">('29', '2021-09-05', '684', 'BAM', '350', '1.75', 'EUR', '1.954297'), </v>
      </c>
      <c r="V159" s="1" t="str">
        <f t="shared" si="29"/>
        <v xml:space="preserve">('42', '2021-06-09', '1338', 'ERN', '80.96', '0.05',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'0.04',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'0.05',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'0.05',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'0.05',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'0.04',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'0.04',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'0.05', 'EUR', '1954.4451'), ('17', '2021-08-25', '20292', 'CLP', '23.24', '0.12', 'EUR', '873.489326'), ('38', '2021-08-25', '174', 'GIP', '209.76', '1.05', 'EUR', '0.829546'), ('39', '2021-08-25', '366', 'MOP', '41.3', '0.21', 'EUR', '8.862674'), ('10', '2021-08-26', '229650', 'MMK', '117.51', '0.05',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v>
      </c>
    </row>
    <row r="160" spans="2:22" ht="30" x14ac:dyDescent="0.25">
      <c r="B160">
        <f t="shared" si="20"/>
        <v>2021</v>
      </c>
      <c r="C160">
        <f t="shared" si="21"/>
        <v>9</v>
      </c>
      <c r="D160" t="str">
        <f t="shared" si="22"/>
        <v>2021 9</v>
      </c>
      <c r="E160">
        <v>34</v>
      </c>
      <c r="F160" s="2">
        <v>44444</v>
      </c>
      <c r="G160">
        <v>15942</v>
      </c>
      <c r="H160" t="s">
        <v>92</v>
      </c>
      <c r="I160" s="3">
        <f t="shared" si="23"/>
        <v>18.260000000000002</v>
      </c>
      <c r="J160" s="3">
        <f t="shared" si="24"/>
        <v>9.9999999999999992E-2</v>
      </c>
      <c r="K160" t="s">
        <v>61</v>
      </c>
      <c r="L160" s="3">
        <f>VLOOKUP(H160,'fx rates'!$A:$B,2,0)</f>
        <v>873.48932600000001</v>
      </c>
      <c r="M160">
        <f>SUMIFS($I$3:$I160,$E$3:$E160,$E160,$D$3:$D160,$D160)</f>
        <v>18.260000000000002</v>
      </c>
      <c r="N160" s="3">
        <f t="shared" si="25"/>
        <v>9.9999999999999992E-2</v>
      </c>
      <c r="O160" s="3" t="str">
        <f t="shared" si="26"/>
        <v/>
      </c>
      <c r="P160" t="str">
        <f>IFERROR(IF(VLOOKUP($E160,clients_special_commissions!$B:$E,3,0), "yes","no"),"no")</f>
        <v>no</v>
      </c>
      <c r="Q160" s="3" t="str">
        <f>IF($P160="yes", VLOOKUP($E160,clients_special_commissions!$B:$C,2,0),"")</f>
        <v/>
      </c>
      <c r="R160" t="str">
        <f t="shared" si="27"/>
        <v>no</v>
      </c>
      <c r="S160">
        <f>COUNTIFS($E$3:$E159,$E160,$D$3:$D159,$D160,$R$3:$R159,"yes")</f>
        <v>0</v>
      </c>
      <c r="U160" s="1" t="str">
        <f t="shared" si="28"/>
        <v xml:space="preserve">('34', '2021-09-05', '15942', 'CLP', '18.26', '0.1', 'EUR', '873.489326'), </v>
      </c>
      <c r="V160" s="1" t="str">
        <f t="shared" si="29"/>
        <v xml:space="preserve">('42', '2021-06-09', '1338', 'ERN', '80.96', '0.05',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'0.04',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'0.05',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'0.05',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'0.05',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'0.04',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'0.04',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'0.05', 'EUR', '1954.4451'), ('17', '2021-08-25', '20292', 'CLP', '23.24', '0.12', 'EUR', '873.489326'), ('38', '2021-08-25', '174', 'GIP', '209.76', '1.05', 'EUR', '0.829546'), ('39', '2021-08-25', '366', 'MOP', '41.3', '0.21', 'EUR', '8.862674'), ('10', '2021-08-26', '229650', 'MMK', '117.51', '0.05',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v>
      </c>
    </row>
    <row r="161" spans="2:22" ht="30" x14ac:dyDescent="0.25">
      <c r="B161">
        <f t="shared" si="20"/>
        <v>2021</v>
      </c>
      <c r="C161">
        <f t="shared" si="21"/>
        <v>9</v>
      </c>
      <c r="D161" t="str">
        <f t="shared" si="22"/>
        <v>2021 9</v>
      </c>
      <c r="E161">
        <v>12</v>
      </c>
      <c r="F161" s="2">
        <v>44445</v>
      </c>
      <c r="G161">
        <v>1116</v>
      </c>
      <c r="H161" t="s">
        <v>150</v>
      </c>
      <c r="I161" s="3">
        <f t="shared" si="23"/>
        <v>104.30000000000001</v>
      </c>
      <c r="J161" s="3">
        <f t="shared" si="24"/>
        <v>0.53</v>
      </c>
      <c r="K161" t="s">
        <v>61</v>
      </c>
      <c r="L161" s="3">
        <f>VLOOKUP(H161,'fx rates'!$A:$B,2,0)</f>
        <v>10.700435000000001</v>
      </c>
      <c r="M161">
        <f>SUMIFS($I$3:$I161,$E$3:$E161,$E161,$D$3:$D161,$D161)</f>
        <v>104.30000000000001</v>
      </c>
      <c r="N161" s="3">
        <f t="shared" si="25"/>
        <v>0.53</v>
      </c>
      <c r="O161" s="3" t="str">
        <f t="shared" si="26"/>
        <v/>
      </c>
      <c r="P161" t="str">
        <f>IFERROR(IF(VLOOKUP($E161,clients_special_commissions!$B:$E,3,0), "yes","no"),"no")</f>
        <v>no</v>
      </c>
      <c r="Q161" s="3" t="str">
        <f>IF($P161="yes", VLOOKUP($E161,clients_special_commissions!$B:$C,2,0),"")</f>
        <v/>
      </c>
      <c r="R161" t="str">
        <f t="shared" si="27"/>
        <v>no</v>
      </c>
      <c r="S161">
        <f>COUNTIFS($E$3:$E160,$E161,$D$3:$D160,$D161,$R$3:$R160,"yes")</f>
        <v>0</v>
      </c>
      <c r="U161" s="1" t="str">
        <f t="shared" si="28"/>
        <v xml:space="preserve">('12', '2021-09-06', '1116', 'MAD', '104.3', '0.53', 'EUR', '10.700435'), </v>
      </c>
      <c r="V161" s="1" t="str">
        <f t="shared" si="29"/>
        <v xml:space="preserve">('42', '2021-06-09', '1338', 'ERN', '80.96', '0.05',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'0.04',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'0.05',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'0.05',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'0.05',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'0.04',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'0.04',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'0.05', 'EUR', '1954.4451'), ('17', '2021-08-25', '20292', 'CLP', '23.24', '0.12', 'EUR', '873.489326'), ('38', '2021-08-25', '174', 'GIP', '209.76', '1.05', 'EUR', '0.829546'), ('39', '2021-08-25', '366', 'MOP', '41.3', '0.21', 'EUR', '8.862674'), ('10', '2021-08-26', '229650', 'MMK', '117.51', '0.05',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v>
      </c>
    </row>
    <row r="162" spans="2:22" ht="30" x14ac:dyDescent="0.25">
      <c r="B162">
        <f t="shared" si="20"/>
        <v>2021</v>
      </c>
      <c r="C162">
        <f t="shared" si="21"/>
        <v>9</v>
      </c>
      <c r="D162" t="str">
        <f t="shared" si="22"/>
        <v>2021 9</v>
      </c>
      <c r="E162">
        <v>24</v>
      </c>
      <c r="F162" s="2">
        <v>44446</v>
      </c>
      <c r="G162">
        <v>22182</v>
      </c>
      <c r="H162" t="s">
        <v>115</v>
      </c>
      <c r="I162" s="3">
        <f t="shared" si="23"/>
        <v>376.31</v>
      </c>
      <c r="J162" s="3">
        <f t="shared" si="24"/>
        <v>1.89</v>
      </c>
      <c r="K162" t="s">
        <v>61</v>
      </c>
      <c r="L162" s="3">
        <f>VLOOKUP(H162,'fx rates'!$A:$B,2,0)</f>
        <v>58.946784999999998</v>
      </c>
      <c r="M162">
        <f>SUMIFS($I$3:$I162,$E$3:$E162,$E162,$D$3:$D162,$D162)</f>
        <v>376.31</v>
      </c>
      <c r="N162" s="3">
        <f t="shared" si="25"/>
        <v>1.89</v>
      </c>
      <c r="O162" s="3" t="str">
        <f t="shared" si="26"/>
        <v/>
      </c>
      <c r="P162" t="str">
        <f>IFERROR(IF(VLOOKUP($E162,clients_special_commissions!$B:$E,3,0), "yes","no"),"no")</f>
        <v>no</v>
      </c>
      <c r="Q162" s="3" t="str">
        <f>IF($P162="yes", VLOOKUP($E162,clients_special_commissions!$B:$C,2,0),"")</f>
        <v/>
      </c>
      <c r="R162" t="str">
        <f t="shared" si="27"/>
        <v>no</v>
      </c>
      <c r="S162">
        <f>COUNTIFS($E$3:$E161,$E162,$D$3:$D161,$D162,$R$3:$R161,"yes")</f>
        <v>0</v>
      </c>
      <c r="U162" s="1" t="str">
        <f t="shared" si="28"/>
        <v xml:space="preserve">('24', '2021-09-07', '22182', 'GMD', '376.31', '1.89', 'EUR', '58.946785'), </v>
      </c>
      <c r="V162" s="1" t="str">
        <f t="shared" si="29"/>
        <v xml:space="preserve">('42', '2021-06-09', '1338', 'ERN', '80.96', '0.05',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'0.04',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'0.05',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'0.05',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'0.05',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'0.04',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'0.04',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'0.05', 'EUR', '1954.4451'), ('17', '2021-08-25', '20292', 'CLP', '23.24', '0.12', 'EUR', '873.489326'), ('38', '2021-08-25', '174', 'GIP', '209.76', '1.05', 'EUR', '0.829546'), ('39', '2021-08-25', '366', 'MOP', '41.3', '0.21', 'EUR', '8.862674'), ('10', '2021-08-26', '229650', 'MMK', '117.51', '0.05',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v>
      </c>
    </row>
    <row r="163" spans="2:22" ht="30" x14ac:dyDescent="0.25">
      <c r="B163">
        <f t="shared" si="20"/>
        <v>2021</v>
      </c>
      <c r="C163">
        <f t="shared" si="21"/>
        <v>9</v>
      </c>
      <c r="D163" t="str">
        <f t="shared" si="22"/>
        <v>2021 9</v>
      </c>
      <c r="E163">
        <v>14</v>
      </c>
      <c r="F163" s="2">
        <v>44447</v>
      </c>
      <c r="G163">
        <v>1014</v>
      </c>
      <c r="H163" t="s">
        <v>210</v>
      </c>
      <c r="I163" s="3">
        <f t="shared" si="23"/>
        <v>919.7</v>
      </c>
      <c r="J163" s="3">
        <f t="shared" si="24"/>
        <v>4.5999999999999996</v>
      </c>
      <c r="K163" t="s">
        <v>61</v>
      </c>
      <c r="L163" s="3">
        <f>VLOOKUP(H163,'fx rates'!$A:$B,2,0)</f>
        <v>1.102541</v>
      </c>
      <c r="M163">
        <f>SUMIFS($I$3:$I163,$E$3:$E163,$E163,$D$3:$D163,$D163)</f>
        <v>919.7</v>
      </c>
      <c r="N163" s="3">
        <f t="shared" si="25"/>
        <v>4.5999999999999996</v>
      </c>
      <c r="O163" s="3" t="str">
        <f t="shared" si="26"/>
        <v/>
      </c>
      <c r="P163" t="str">
        <f>IFERROR(IF(VLOOKUP($E163,clients_special_commissions!$B:$E,3,0), "yes","no"),"no")</f>
        <v>no</v>
      </c>
      <c r="Q163" s="3" t="str">
        <f>IF($P163="yes", VLOOKUP($E163,clients_special_commissions!$B:$C,2,0),"")</f>
        <v/>
      </c>
      <c r="R163" t="str">
        <f t="shared" si="27"/>
        <v>no</v>
      </c>
      <c r="S163">
        <f>COUNTIFS($E$3:$E162,$E163,$D$3:$D162,$D163,$R$3:$R162,"yes")</f>
        <v>0</v>
      </c>
      <c r="U163" s="1" t="str">
        <f t="shared" si="28"/>
        <v xml:space="preserve">('14', '2021-09-08', '1014', 'USD', '919.7', '4.6', 'EUR', '1.102541'), </v>
      </c>
      <c r="V163" s="1" t="str">
        <f t="shared" si="29"/>
        <v xml:space="preserve">('42', '2021-06-09', '1338', 'ERN', '80.96', '0.05',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'0.04',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'0.05',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'0.05',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'0.05',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'0.04',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'0.04',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'0.05', 'EUR', '1954.4451'), ('17', '2021-08-25', '20292', 'CLP', '23.24', '0.12', 'EUR', '873.489326'), ('38', '2021-08-25', '174', 'GIP', '209.76', '1.05', 'EUR', '0.829546'), ('39', '2021-08-25', '366', 'MOP', '41.3', '0.21', 'EUR', '8.862674'), ('10', '2021-08-26', '229650', 'MMK', '117.51', '0.05',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v>
      </c>
    </row>
    <row r="164" spans="2:22" ht="30" x14ac:dyDescent="0.25">
      <c r="B164">
        <f t="shared" si="20"/>
        <v>2021</v>
      </c>
      <c r="C164">
        <f t="shared" si="21"/>
        <v>9</v>
      </c>
      <c r="D164" t="str">
        <f t="shared" si="22"/>
        <v>2021 9</v>
      </c>
      <c r="E164">
        <v>31</v>
      </c>
      <c r="F164" s="2">
        <v>44447</v>
      </c>
      <c r="G164">
        <v>1008</v>
      </c>
      <c r="H164" t="s">
        <v>93</v>
      </c>
      <c r="I164" s="3">
        <f t="shared" si="23"/>
        <v>143.35</v>
      </c>
      <c r="J164" s="3">
        <f t="shared" si="24"/>
        <v>0.72</v>
      </c>
      <c r="K164" t="s">
        <v>61</v>
      </c>
      <c r="L164" s="3">
        <f>VLOOKUP(H164,'fx rates'!$A:$B,2,0)</f>
        <v>7.0318940000000003</v>
      </c>
      <c r="M164">
        <f>SUMIFS($I$3:$I164,$E$3:$E164,$E164,$D$3:$D164,$D164)</f>
        <v>143.35</v>
      </c>
      <c r="N164" s="3">
        <f t="shared" si="25"/>
        <v>0.72</v>
      </c>
      <c r="O164" s="3" t="str">
        <f t="shared" si="26"/>
        <v/>
      </c>
      <c r="P164" t="str">
        <f>IFERROR(IF(VLOOKUP($E164,clients_special_commissions!$B:$E,3,0), "yes","no"),"no")</f>
        <v>no</v>
      </c>
      <c r="Q164" s="3" t="str">
        <f>IF($P164="yes", VLOOKUP($E164,clients_special_commissions!$B:$C,2,0),"")</f>
        <v/>
      </c>
      <c r="R164" t="str">
        <f t="shared" si="27"/>
        <v>no</v>
      </c>
      <c r="S164">
        <f>COUNTIFS($E$3:$E163,$E164,$D$3:$D163,$D164,$R$3:$R163,"yes")</f>
        <v>0</v>
      </c>
      <c r="U164" s="1" t="str">
        <f t="shared" si="28"/>
        <v xml:space="preserve">('31', '2021-09-08', '1008', 'CNH', '143.35', '0.72', 'EUR', '7.031894'), </v>
      </c>
      <c r="V164" s="1" t="str">
        <f t="shared" si="29"/>
        <v xml:space="preserve">('42', '2021-06-09', '1338', 'ERN', '80.96', '0.05',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'0.04',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'0.05',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'0.05',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'0.05',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'0.04',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'0.04',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'0.05', 'EUR', '1954.4451'), ('17', '2021-08-25', '20292', 'CLP', '23.24', '0.12', 'EUR', '873.489326'), ('38', '2021-08-25', '174', 'GIP', '209.76', '1.05', 'EUR', '0.829546'), ('39', '2021-08-25', '366', 'MOP', '41.3', '0.21', 'EUR', '8.862674'), ('10', '2021-08-26', '229650', 'MMK', '117.51', '0.05',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v>
      </c>
    </row>
    <row r="165" spans="2:22" ht="30" x14ac:dyDescent="0.25">
      <c r="B165">
        <f t="shared" si="20"/>
        <v>2021</v>
      </c>
      <c r="C165">
        <f t="shared" si="21"/>
        <v>9</v>
      </c>
      <c r="D165" t="str">
        <f t="shared" si="22"/>
        <v>2021 9</v>
      </c>
      <c r="E165">
        <v>48</v>
      </c>
      <c r="F165" s="2">
        <v>44447</v>
      </c>
      <c r="G165">
        <v>120</v>
      </c>
      <c r="H165" t="s">
        <v>112</v>
      </c>
      <c r="I165" s="3">
        <f t="shared" si="23"/>
        <v>144.56</v>
      </c>
      <c r="J165" s="3">
        <f t="shared" si="24"/>
        <v>0.73</v>
      </c>
      <c r="K165" t="s">
        <v>61</v>
      </c>
      <c r="L165" s="3">
        <f>VLOOKUP(H165,'fx rates'!$A:$B,2,0)</f>
        <v>0.83011400000000002</v>
      </c>
      <c r="M165">
        <f>SUMIFS($I$3:$I165,$E$3:$E165,$E165,$D$3:$D165,$D165)</f>
        <v>144.56</v>
      </c>
      <c r="N165" s="3">
        <f t="shared" si="25"/>
        <v>0.73</v>
      </c>
      <c r="O165" s="3" t="str">
        <f t="shared" si="26"/>
        <v/>
      </c>
      <c r="P165" t="str">
        <f>IFERROR(IF(VLOOKUP($E165,clients_special_commissions!$B:$E,3,0), "yes","no"),"no")</f>
        <v>no</v>
      </c>
      <c r="Q165" s="3" t="str">
        <f>IF($P165="yes", VLOOKUP($E165,clients_special_commissions!$B:$C,2,0),"")</f>
        <v/>
      </c>
      <c r="R165" t="str">
        <f t="shared" si="27"/>
        <v>no</v>
      </c>
      <c r="S165">
        <f>COUNTIFS($E$3:$E164,$E165,$D$3:$D164,$D165,$R$3:$R164,"yes")</f>
        <v>0</v>
      </c>
      <c r="U165" s="1" t="str">
        <f t="shared" si="28"/>
        <v xml:space="preserve">('48', '2021-09-08', '120', 'GGP', '144.56', '0.73', 'EUR', '0.830114'), </v>
      </c>
      <c r="V165" s="1" t="str">
        <f t="shared" si="29"/>
        <v xml:space="preserve">('42', '2021-06-09', '1338', 'ERN', '80.96', '0.05',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'0.04',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'0.05',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'0.05',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'0.05',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'0.04',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'0.04',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'0.05', 'EUR', '1954.4451'), ('17', '2021-08-25', '20292', 'CLP', '23.24', '0.12', 'EUR', '873.489326'), ('38', '2021-08-25', '174', 'GIP', '209.76', '1.05', 'EUR', '0.829546'), ('39', '2021-08-25', '366', 'MOP', '41.3', '0.21', 'EUR', '8.862674'), ('10', '2021-08-26', '229650', 'MMK', '117.51', '0.05',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v>
      </c>
    </row>
    <row r="166" spans="2:22" ht="30" x14ac:dyDescent="0.25">
      <c r="B166">
        <f t="shared" si="20"/>
        <v>2021</v>
      </c>
      <c r="C166">
        <f t="shared" si="21"/>
        <v>9</v>
      </c>
      <c r="D166" t="str">
        <f t="shared" si="22"/>
        <v>2021 9</v>
      </c>
      <c r="E166">
        <v>6</v>
      </c>
      <c r="F166" s="2">
        <v>44448</v>
      </c>
      <c r="G166">
        <v>496</v>
      </c>
      <c r="H166" t="s">
        <v>112</v>
      </c>
      <c r="I166" s="3">
        <f t="shared" si="23"/>
        <v>597.51</v>
      </c>
      <c r="J166" s="3">
        <f t="shared" si="24"/>
        <v>2.9899999999999998</v>
      </c>
      <c r="K166" t="s">
        <v>61</v>
      </c>
      <c r="L166" s="3">
        <f>VLOOKUP(H166,'fx rates'!$A:$B,2,0)</f>
        <v>0.83011400000000002</v>
      </c>
      <c r="M166">
        <f>SUMIFS($I$3:$I166,$E$3:$E166,$E166,$D$3:$D166,$D166)</f>
        <v>597.51</v>
      </c>
      <c r="N166" s="3">
        <f t="shared" si="25"/>
        <v>2.9899999999999998</v>
      </c>
      <c r="O166" s="3" t="str">
        <f t="shared" si="26"/>
        <v/>
      </c>
      <c r="P166" t="str">
        <f>IFERROR(IF(VLOOKUP($E166,clients_special_commissions!$B:$E,3,0), "yes","no"),"no")</f>
        <v>no</v>
      </c>
      <c r="Q166" s="3" t="str">
        <f>IF($P166="yes", VLOOKUP($E166,clients_special_commissions!$B:$C,2,0),"")</f>
        <v/>
      </c>
      <c r="R166" t="str">
        <f t="shared" si="27"/>
        <v>no</v>
      </c>
      <c r="S166">
        <f>COUNTIFS($E$3:$E165,$E166,$D$3:$D165,$D166,$R$3:$R165,"yes")</f>
        <v>0</v>
      </c>
      <c r="U166" s="1" t="str">
        <f t="shared" si="28"/>
        <v xml:space="preserve">('6', '2021-09-09', '496', 'GGP', '597.51', '2.99', 'EUR', '0.830114'), </v>
      </c>
      <c r="V166" s="1" t="str">
        <f t="shared" si="29"/>
        <v xml:space="preserve">('42', '2021-06-09', '1338', 'ERN', '80.96', '0.05',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'0.04',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'0.05',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'0.05',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'0.05',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'0.04',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'0.04',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'0.05', 'EUR', '1954.4451'), ('17', '2021-08-25', '20292', 'CLP', '23.24', '0.12', 'EUR', '873.489326'), ('38', '2021-08-25', '174', 'GIP', '209.76', '1.05', 'EUR', '0.829546'), ('39', '2021-08-25', '366', 'MOP', '41.3', '0.21', 'EUR', '8.862674'), ('10', '2021-08-26', '229650', 'MMK', '117.51', '0.05',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v>
      </c>
    </row>
    <row r="167" spans="2:22" ht="30" x14ac:dyDescent="0.25">
      <c r="B167">
        <f t="shared" si="20"/>
        <v>2021</v>
      </c>
      <c r="C167">
        <f t="shared" si="21"/>
        <v>9</v>
      </c>
      <c r="D167" t="str">
        <f t="shared" si="22"/>
        <v>2021 9</v>
      </c>
      <c r="E167">
        <v>32</v>
      </c>
      <c r="F167" s="2">
        <v>44448</v>
      </c>
      <c r="G167">
        <v>10734</v>
      </c>
      <c r="H167" t="s">
        <v>74</v>
      </c>
      <c r="I167" s="3">
        <f t="shared" si="23"/>
        <v>113.27000000000001</v>
      </c>
      <c r="J167" s="3">
        <f t="shared" si="24"/>
        <v>0.57000000000000006</v>
      </c>
      <c r="K167" t="s">
        <v>61</v>
      </c>
      <c r="L167" s="3">
        <f>VLOOKUP(H167,'fx rates'!$A:$B,2,0)</f>
        <v>94.772749000000005</v>
      </c>
      <c r="M167">
        <f>SUMIFS($I$3:$I167,$E$3:$E167,$E167,$D$3:$D167,$D167)</f>
        <v>113.27000000000001</v>
      </c>
      <c r="N167" s="3">
        <f t="shared" si="25"/>
        <v>0.57000000000000006</v>
      </c>
      <c r="O167" s="3" t="str">
        <f t="shared" si="26"/>
        <v/>
      </c>
      <c r="P167" t="str">
        <f>IFERROR(IF(VLOOKUP($E167,clients_special_commissions!$B:$E,3,0), "yes","no"),"no")</f>
        <v>no</v>
      </c>
      <c r="Q167" s="3" t="str">
        <f>IF($P167="yes", VLOOKUP($E167,clients_special_commissions!$B:$C,2,0),"")</f>
        <v/>
      </c>
      <c r="R167" t="str">
        <f t="shared" si="27"/>
        <v>no</v>
      </c>
      <c r="S167">
        <f>COUNTIFS($E$3:$E166,$E167,$D$3:$D166,$D167,$R$3:$R166,"yes")</f>
        <v>0</v>
      </c>
      <c r="U167" s="1" t="str">
        <f t="shared" si="28"/>
        <v xml:space="preserve">('32', '2021-09-09', '10734', 'BDT', '113.27', '0.57', 'EUR', '94.772749'), </v>
      </c>
      <c r="V167" s="1" t="str">
        <f t="shared" si="29"/>
        <v xml:space="preserve">('42', '2021-06-09', '1338', 'ERN', '80.96', '0.05',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'0.04',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'0.05',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'0.05',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'0.05',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'0.04',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'0.04',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'0.05', 'EUR', '1954.4451'), ('17', '2021-08-25', '20292', 'CLP', '23.24', '0.12', 'EUR', '873.489326'), ('38', '2021-08-25', '174', 'GIP', '209.76', '1.05', 'EUR', '0.829546'), ('39', '2021-08-25', '366', 'MOP', '41.3', '0.21', 'EUR', '8.862674'), ('10', '2021-08-26', '229650', 'MMK', '117.51', '0.05',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v>
      </c>
    </row>
    <row r="168" spans="2:22" ht="30" x14ac:dyDescent="0.25">
      <c r="B168">
        <f t="shared" si="20"/>
        <v>2021</v>
      </c>
      <c r="C168">
        <f t="shared" si="21"/>
        <v>9</v>
      </c>
      <c r="D168" t="str">
        <f t="shared" si="22"/>
        <v>2021 9</v>
      </c>
      <c r="E168">
        <v>9</v>
      </c>
      <c r="F168" s="2">
        <v>44448</v>
      </c>
      <c r="G168">
        <v>1182</v>
      </c>
      <c r="H168" t="s">
        <v>71</v>
      </c>
      <c r="I168" s="3">
        <f t="shared" si="23"/>
        <v>630.68999999999994</v>
      </c>
      <c r="J168" s="3">
        <f t="shared" si="24"/>
        <v>0.04</v>
      </c>
      <c r="K168" t="s">
        <v>61</v>
      </c>
      <c r="L168" s="3">
        <f>VLOOKUP(H168,'fx rates'!$A:$B,2,0)</f>
        <v>1.874163</v>
      </c>
      <c r="M168">
        <f>SUMIFS($I$3:$I168,$E$3:$E168,$E168,$D$3:$D168,$D168)</f>
        <v>630.68999999999994</v>
      </c>
      <c r="N168" s="3">
        <f t="shared" si="25"/>
        <v>3.1599999999999997</v>
      </c>
      <c r="O168" s="3" t="str">
        <f t="shared" si="26"/>
        <v/>
      </c>
      <c r="P168" t="str">
        <f>IFERROR(IF(VLOOKUP($E168,clients_special_commissions!$B:$E,3,0), "yes","no"),"no")</f>
        <v>yes</v>
      </c>
      <c r="Q168" s="3">
        <f>IF($P168="yes", VLOOKUP($E168,clients_special_commissions!$B:$C,2,0),"")</f>
        <v>0.04</v>
      </c>
      <c r="R168" t="str">
        <f t="shared" si="27"/>
        <v>no</v>
      </c>
      <c r="S168">
        <f>COUNTIFS($E$3:$E167,$E168,$D$3:$D167,$D168,$R$3:$R167,"yes")</f>
        <v>0</v>
      </c>
      <c r="U168" s="1" t="str">
        <f t="shared" si="28"/>
        <v xml:space="preserve">('9', '2021-09-09', '1182', 'AZN', '630.69', '0.04', 'EUR', '1.874163'), </v>
      </c>
      <c r="V168" s="1" t="str">
        <f t="shared" si="29"/>
        <v xml:space="preserve">('42', '2021-06-09', '1338', 'ERN', '80.96', '0.05',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'0.04',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'0.05',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'0.05',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'0.05',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'0.04',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'0.04',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'0.05', 'EUR', '1954.4451'), ('17', '2021-08-25', '20292', 'CLP', '23.24', '0.12', 'EUR', '873.489326'), ('38', '2021-08-25', '174', 'GIP', '209.76', '1.05', 'EUR', '0.829546'), ('39', '2021-08-25', '366', 'MOP', '41.3', '0.21', 'EUR', '8.862674'), ('10', '2021-08-26', '229650', 'MMK', '117.51', '0.05',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'0.04', 'EUR', '1.874163'), </v>
      </c>
    </row>
    <row r="169" spans="2:22" ht="30" x14ac:dyDescent="0.25">
      <c r="B169">
        <f t="shared" si="20"/>
        <v>2021</v>
      </c>
      <c r="C169">
        <f t="shared" si="21"/>
        <v>9</v>
      </c>
      <c r="D169" t="str">
        <f t="shared" si="22"/>
        <v>2021 9</v>
      </c>
      <c r="E169">
        <v>11</v>
      </c>
      <c r="F169" s="2">
        <v>44448</v>
      </c>
      <c r="G169">
        <v>10206</v>
      </c>
      <c r="H169" t="s">
        <v>208</v>
      </c>
      <c r="I169" s="3">
        <f t="shared" si="23"/>
        <v>315.83</v>
      </c>
      <c r="J169" s="3">
        <f t="shared" si="24"/>
        <v>1.58</v>
      </c>
      <c r="K169" t="s">
        <v>61</v>
      </c>
      <c r="L169" s="3">
        <f>VLOOKUP(H169,'fx rates'!$A:$B,2,0)</f>
        <v>32.315340999999997</v>
      </c>
      <c r="M169">
        <f>SUMIFS($I$3:$I169,$E$3:$E169,$E169,$D$3:$D169,$D169)</f>
        <v>315.83</v>
      </c>
      <c r="N169" s="3">
        <f t="shared" si="25"/>
        <v>1.58</v>
      </c>
      <c r="O169" s="3" t="str">
        <f t="shared" si="26"/>
        <v/>
      </c>
      <c r="P169" t="str">
        <f>IFERROR(IF(VLOOKUP($E169,clients_special_commissions!$B:$E,3,0), "yes","no"),"no")</f>
        <v>no</v>
      </c>
      <c r="Q169" s="3" t="str">
        <f>IF($P169="yes", VLOOKUP($E169,clients_special_commissions!$B:$C,2,0),"")</f>
        <v/>
      </c>
      <c r="R169" t="str">
        <f t="shared" si="27"/>
        <v>no</v>
      </c>
      <c r="S169">
        <f>COUNTIFS($E$3:$E168,$E169,$D$3:$D168,$D169,$R$3:$R168,"yes")</f>
        <v>0</v>
      </c>
      <c r="U169" s="1" t="str">
        <f t="shared" si="28"/>
        <v xml:space="preserve">('11', '2021-09-09', '10206', 'UAH', '315.83', '1.58', 'EUR', '32.315341'), </v>
      </c>
      <c r="V169" s="1" t="str">
        <f t="shared" si="29"/>
        <v xml:space="preserve">('42', '2021-06-09', '1338', 'ERN', '80.96', '0.05',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'0.04',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'0.05',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'0.05',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'0.05',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'0.04',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'0.04',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'0.05', 'EUR', '1954.4451'), ('17', '2021-08-25', '20292', 'CLP', '23.24', '0.12', 'EUR', '873.489326'), ('38', '2021-08-25', '174', 'GIP', '209.76', '1.05', 'EUR', '0.829546'), ('39', '2021-08-25', '366', 'MOP', '41.3', '0.21', 'EUR', '8.862674'), ('10', '2021-08-26', '229650', 'MMK', '117.51', '0.05',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'0.04', 'EUR', '1.874163'), ('11', '2021-09-09', '10206', 'UAH', '315.83', '1.58', 'EUR', '32.315341'), </v>
      </c>
    </row>
    <row r="170" spans="2:22" ht="30" x14ac:dyDescent="0.25">
      <c r="B170">
        <f t="shared" si="20"/>
        <v>2021</v>
      </c>
      <c r="C170">
        <f t="shared" si="21"/>
        <v>9</v>
      </c>
      <c r="D170" t="str">
        <f t="shared" si="22"/>
        <v>2021 9</v>
      </c>
      <c r="E170">
        <v>15</v>
      </c>
      <c r="F170" s="2">
        <v>44449</v>
      </c>
      <c r="G170">
        <v>300000</v>
      </c>
      <c r="H170" t="s">
        <v>214</v>
      </c>
      <c r="I170" s="3">
        <f t="shared" si="23"/>
        <v>11.91</v>
      </c>
      <c r="J170" s="3">
        <f t="shared" si="24"/>
        <v>6.0000000000000005E-2</v>
      </c>
      <c r="K170" t="s">
        <v>61</v>
      </c>
      <c r="L170" s="3">
        <f>VLOOKUP(H170,'fx rates'!$A:$B,2,0)</f>
        <v>25207.144585999999</v>
      </c>
      <c r="M170">
        <f>SUMIFS($I$3:$I170,$E$3:$E170,$E170,$D$3:$D170,$D170)</f>
        <v>11.91</v>
      </c>
      <c r="N170" s="3">
        <f t="shared" si="25"/>
        <v>6.0000000000000005E-2</v>
      </c>
      <c r="O170" s="3" t="str">
        <f t="shared" si="26"/>
        <v/>
      </c>
      <c r="P170" t="str">
        <f>IFERROR(IF(VLOOKUP($E170,clients_special_commissions!$B:$E,3,0), "yes","no"),"no")</f>
        <v>no</v>
      </c>
      <c r="Q170" s="3" t="str">
        <f>IF($P170="yes", VLOOKUP($E170,clients_special_commissions!$B:$C,2,0),"")</f>
        <v/>
      </c>
      <c r="R170" t="str">
        <f t="shared" si="27"/>
        <v>no</v>
      </c>
      <c r="S170">
        <f>COUNTIFS($E$3:$E169,$E170,$D$3:$D169,$D170,$R$3:$R169,"yes")</f>
        <v>0</v>
      </c>
      <c r="U170" s="1" t="str">
        <f t="shared" si="28"/>
        <v xml:space="preserve">('15', '2021-09-10', '300000', 'VND', '11.91', '0.06', 'EUR', '25207.144586'), </v>
      </c>
      <c r="V170" s="1" t="str">
        <f t="shared" si="29"/>
        <v xml:space="preserve">('42', '2021-06-09', '1338', 'ERN', '80.96', '0.05',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'0.04',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'0.05',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'0.05',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'0.05',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'0.04',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'0.04',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'0.05', 'EUR', '1954.4451'), ('17', '2021-08-25', '20292', 'CLP', '23.24', '0.12', 'EUR', '873.489326'), ('38', '2021-08-25', '174', 'GIP', '209.76', '1.05', 'EUR', '0.829546'), ('39', '2021-08-25', '366', 'MOP', '41.3', '0.21', 'EUR', '8.862674'), ('10', '2021-08-26', '229650', 'MMK', '117.51', '0.05',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'0.04', 'EUR', '1.874163'), ('11', '2021-09-09', '10206', 'UAH', '315.83', '1.58', 'EUR', '32.315341'), ('15', '2021-09-10', '300000', 'VND', '11.91', '0.06', 'EUR', '25207.144586'), </v>
      </c>
    </row>
    <row r="171" spans="2:22" ht="30" x14ac:dyDescent="0.25">
      <c r="B171">
        <f t="shared" si="20"/>
        <v>2021</v>
      </c>
      <c r="C171">
        <f t="shared" si="21"/>
        <v>9</v>
      </c>
      <c r="D171" t="str">
        <f t="shared" si="22"/>
        <v>2021 9</v>
      </c>
      <c r="E171">
        <v>42</v>
      </c>
      <c r="F171" s="2">
        <v>44450</v>
      </c>
      <c r="G171">
        <v>26370</v>
      </c>
      <c r="H171" t="s">
        <v>224</v>
      </c>
      <c r="I171" s="3">
        <f t="shared" si="23"/>
        <v>221.19</v>
      </c>
      <c r="J171" s="3">
        <f t="shared" si="24"/>
        <v>0.05</v>
      </c>
      <c r="K171" t="s">
        <v>61</v>
      </c>
      <c r="L171" s="3">
        <f>VLOOKUP(H171,'fx rates'!$A:$B,2,0)</f>
        <v>119.221126</v>
      </c>
      <c r="M171">
        <f>SUMIFS($I$3:$I171,$E$3:$E171,$E171,$D$3:$D171,$D171)</f>
        <v>221.19</v>
      </c>
      <c r="N171" s="3">
        <f t="shared" si="25"/>
        <v>1.1100000000000001</v>
      </c>
      <c r="O171" s="3" t="str">
        <f t="shared" si="26"/>
        <v/>
      </c>
      <c r="P171" t="str">
        <f>IFERROR(IF(VLOOKUP($E171,clients_special_commissions!$B:$E,3,0), "yes","no"),"no")</f>
        <v>yes</v>
      </c>
      <c r="Q171" s="3">
        <f>IF($P171="yes", VLOOKUP($E171,clients_special_commissions!$B:$C,2,0),"")</f>
        <v>0.05</v>
      </c>
      <c r="R171" t="str">
        <f t="shared" si="27"/>
        <v>no</v>
      </c>
      <c r="S171">
        <f>COUNTIFS($E$3:$E170,$E171,$D$3:$D170,$D171,$R$3:$R170,"yes")</f>
        <v>0</v>
      </c>
      <c r="U171" s="1" t="str">
        <f t="shared" si="28"/>
        <v xml:space="preserve">('42', '2021-09-11', '26370', 'XPF', '221.19', '0.05', 'EUR', '119.221126'), </v>
      </c>
      <c r="V171" s="1" t="str">
        <f t="shared" si="29"/>
        <v xml:space="preserve">('42', '2021-06-09', '1338', 'ERN', '80.96', '0.05',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'0.04',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'0.05',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'0.05',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'0.05',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'0.04',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'0.04',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'0.05', 'EUR', '1954.4451'), ('17', '2021-08-25', '20292', 'CLP', '23.24', '0.12', 'EUR', '873.489326'), ('38', '2021-08-25', '174', 'GIP', '209.76', '1.05', 'EUR', '0.829546'), ('39', '2021-08-25', '366', 'MOP', '41.3', '0.21', 'EUR', '8.862674'), ('10', '2021-08-26', '229650', 'MMK', '117.51', '0.05',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'0.04', 'EUR', '1.874163'), ('11', '2021-09-09', '10206', 'UAH', '315.83', '1.58', 'EUR', '32.315341'), ('15', '2021-09-10', '300000', 'VND', '11.91', '0.06', 'EUR', '25207.144586'), ('42', '2021-09-11', '26370', 'XPF', '221.19', '0.05', 'EUR', '119.221126'), </v>
      </c>
    </row>
    <row r="172" spans="2:22" ht="30" x14ac:dyDescent="0.25">
      <c r="B172">
        <f t="shared" si="20"/>
        <v>2021</v>
      </c>
      <c r="C172">
        <f t="shared" si="21"/>
        <v>9</v>
      </c>
      <c r="D172" t="str">
        <f t="shared" si="22"/>
        <v>2021 9</v>
      </c>
      <c r="E172">
        <v>48</v>
      </c>
      <c r="F172" s="2">
        <v>44450</v>
      </c>
      <c r="G172">
        <v>1452</v>
      </c>
      <c r="H172" t="s">
        <v>178</v>
      </c>
      <c r="I172" s="3">
        <f t="shared" si="23"/>
        <v>361.9</v>
      </c>
      <c r="J172" s="3">
        <f t="shared" si="24"/>
        <v>1.81</v>
      </c>
      <c r="K172" t="s">
        <v>61</v>
      </c>
      <c r="L172" s="3">
        <f>VLOOKUP(H172,'fx rates'!$A:$B,2,0)</f>
        <v>4.012181</v>
      </c>
      <c r="M172">
        <f>SUMIFS($I$3:$I172,$E$3:$E172,$E172,$D$3:$D172,$D172)</f>
        <v>506.46</v>
      </c>
      <c r="N172" s="3">
        <f t="shared" si="25"/>
        <v>1.81</v>
      </c>
      <c r="O172" s="3" t="str">
        <f t="shared" si="26"/>
        <v/>
      </c>
      <c r="P172" t="str">
        <f>IFERROR(IF(VLOOKUP($E172,clients_special_commissions!$B:$E,3,0), "yes","no"),"no")</f>
        <v>no</v>
      </c>
      <c r="Q172" s="3" t="str">
        <f>IF($P172="yes", VLOOKUP($E172,clients_special_commissions!$B:$C,2,0),"")</f>
        <v/>
      </c>
      <c r="R172" t="str">
        <f t="shared" si="27"/>
        <v>no</v>
      </c>
      <c r="S172">
        <f>COUNTIFS($E$3:$E171,$E172,$D$3:$D171,$D172,$R$3:$R171,"yes")</f>
        <v>0</v>
      </c>
      <c r="U172" s="1" t="str">
        <f t="shared" si="28"/>
        <v xml:space="preserve">('48', '2021-09-11', '1452', 'QAR', '361.9', '1.81', 'EUR', '4.012181'), </v>
      </c>
      <c r="V172" s="1" t="str">
        <f t="shared" si="29"/>
        <v xml:space="preserve">('42', '2021-06-09', '1338', 'ERN', '80.96', '0.05',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'0.04',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'0.05',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'0.05',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'0.05',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'0.04',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'0.04',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'0.05', 'EUR', '1954.4451'), ('17', '2021-08-25', '20292', 'CLP', '23.24', '0.12', 'EUR', '873.489326'), ('38', '2021-08-25', '174', 'GIP', '209.76', '1.05', 'EUR', '0.829546'), ('39', '2021-08-25', '366', 'MOP', '41.3', '0.21', 'EUR', '8.862674'), ('10', '2021-08-26', '229650', 'MMK', '117.51', '0.05',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'0.04', 'EUR', '1.874163'), ('11', '2021-09-09', '10206', 'UAH', '315.83', '1.58', 'EUR', '32.315341'), ('15', '2021-09-10', '300000', 'VND', '11.91', '0.06', 'EUR', '25207.144586'), ('42', '2021-09-11', '26370', 'XPF', '221.19', '0.05', 'EUR', '119.221126'), ('48', '2021-09-11', '1452', 'QAR', '361.9', '1.81', 'EUR', '4.012181'), </v>
      </c>
    </row>
    <row r="173" spans="2:22" ht="30" x14ac:dyDescent="0.25">
      <c r="B173">
        <f t="shared" si="20"/>
        <v>2021</v>
      </c>
      <c r="C173">
        <f t="shared" si="21"/>
        <v>9</v>
      </c>
      <c r="D173" t="str">
        <f t="shared" si="22"/>
        <v>2021 9</v>
      </c>
      <c r="E173">
        <v>16</v>
      </c>
      <c r="F173" s="2">
        <v>44451</v>
      </c>
      <c r="G173">
        <v>2001</v>
      </c>
      <c r="H173" t="s">
        <v>111</v>
      </c>
      <c r="I173" s="3">
        <f t="shared" si="23"/>
        <v>563.93999999999994</v>
      </c>
      <c r="J173" s="3">
        <f t="shared" si="24"/>
        <v>2.82</v>
      </c>
      <c r="K173" t="s">
        <v>61</v>
      </c>
      <c r="L173" s="3">
        <f>VLOOKUP(H173,'fx rates'!$A:$B,2,0)</f>
        <v>3.5482680000000002</v>
      </c>
      <c r="M173">
        <f>SUMIFS($I$3:$I173,$E$3:$E173,$E173,$D$3:$D173,$D173)</f>
        <v>563.93999999999994</v>
      </c>
      <c r="N173" s="3">
        <f t="shared" si="25"/>
        <v>2.82</v>
      </c>
      <c r="O173" s="3" t="str">
        <f t="shared" si="26"/>
        <v/>
      </c>
      <c r="P173" t="str">
        <f>IFERROR(IF(VLOOKUP($E173,clients_special_commissions!$B:$E,3,0), "yes","no"),"no")</f>
        <v>no</v>
      </c>
      <c r="Q173" s="3" t="str">
        <f>IF($P173="yes", VLOOKUP($E173,clients_special_commissions!$B:$C,2,0),"")</f>
        <v/>
      </c>
      <c r="R173" t="str">
        <f t="shared" si="27"/>
        <v>no</v>
      </c>
      <c r="S173">
        <f>COUNTIFS($E$3:$E172,$E173,$D$3:$D172,$D173,$R$3:$R172,"yes")</f>
        <v>0</v>
      </c>
      <c r="U173" s="1" t="str">
        <f t="shared" si="28"/>
        <v xml:space="preserve">('16', '2021-09-12', '2001', 'GEL', '563.94', '2.82', 'EUR', '3.548268'), </v>
      </c>
      <c r="V173" s="1" t="str">
        <f t="shared" si="29"/>
        <v xml:space="preserve">('42', '2021-06-09', '1338', 'ERN', '80.96', '0.05',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'0.04',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'0.05',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'0.05',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'0.05',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'0.04',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'0.04',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'0.05', 'EUR', '1954.4451'), ('17', '2021-08-25', '20292', 'CLP', '23.24', '0.12', 'EUR', '873.489326'), ('38', '2021-08-25', '174', 'GIP', '209.76', '1.05', 'EUR', '0.829546'), ('39', '2021-08-25', '366', 'MOP', '41.3', '0.21', 'EUR', '8.862674'), ('10', '2021-08-26', '229650', 'MMK', '117.51', '0.05',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'0.04', 'EUR', '1.874163'), ('11', '2021-09-09', '10206', 'UAH', '315.83', '1.58', 'EUR', '32.315341'), ('15', '2021-09-10', '300000', 'VND', '11.91', '0.06', 'EUR', '25207.144586'), ('42', '2021-09-11', '26370', 'XPF', '221.19', '0.05', 'EUR', '119.221126'), ('48', '2021-09-11', '1452', 'QAR', '361.9', '1.81', 'EUR', '4.012181'), ('16', '2021-09-12', '2001', 'GEL', '563.94', '2.82', 'EUR', '3.548268'), </v>
      </c>
    </row>
    <row r="174" spans="2:22" ht="30" x14ac:dyDescent="0.25">
      <c r="B174">
        <f t="shared" si="20"/>
        <v>2021</v>
      </c>
      <c r="C174">
        <f t="shared" si="21"/>
        <v>9</v>
      </c>
      <c r="D174" t="str">
        <f t="shared" si="22"/>
        <v>2021 9</v>
      </c>
      <c r="E174">
        <v>5</v>
      </c>
      <c r="F174" s="2">
        <v>44451</v>
      </c>
      <c r="G174">
        <v>17376</v>
      </c>
      <c r="H174" t="s">
        <v>101</v>
      </c>
      <c r="I174" s="3">
        <f t="shared" si="23"/>
        <v>88.81</v>
      </c>
      <c r="J174" s="3">
        <f t="shared" si="24"/>
        <v>0.45</v>
      </c>
      <c r="K174" t="s">
        <v>61</v>
      </c>
      <c r="L174" s="3">
        <f>VLOOKUP(H174,'fx rates'!$A:$B,2,0)</f>
        <v>195.67493300000001</v>
      </c>
      <c r="M174">
        <f>SUMIFS($I$3:$I174,$E$3:$E174,$E174,$D$3:$D174,$D174)</f>
        <v>88.81</v>
      </c>
      <c r="N174" s="3">
        <f t="shared" si="25"/>
        <v>0.45</v>
      </c>
      <c r="O174" s="3" t="str">
        <f t="shared" si="26"/>
        <v/>
      </c>
      <c r="P174" t="str">
        <f>IFERROR(IF(VLOOKUP($E174,clients_special_commissions!$B:$E,3,0), "yes","no"),"no")</f>
        <v>no</v>
      </c>
      <c r="Q174" s="3" t="str">
        <f>IF($P174="yes", VLOOKUP($E174,clients_special_commissions!$B:$C,2,0),"")</f>
        <v/>
      </c>
      <c r="R174" t="str">
        <f t="shared" si="27"/>
        <v>no</v>
      </c>
      <c r="S174">
        <f>COUNTIFS($E$3:$E173,$E174,$D$3:$D173,$D174,$R$3:$R173,"yes")</f>
        <v>0</v>
      </c>
      <c r="U174" s="1" t="str">
        <f t="shared" si="28"/>
        <v xml:space="preserve">('5', '2021-09-12', '17376', 'DJF', '88.81', '0.45', 'EUR', '195.674933'), </v>
      </c>
      <c r="V174" s="1" t="str">
        <f t="shared" si="29"/>
        <v xml:space="preserve">('42', '2021-06-09', '1338', 'ERN', '80.96', '0.05',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'0.04',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'0.05',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'0.05',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'0.05',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'0.04',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'0.04',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'0.05', 'EUR', '1954.4451'), ('17', '2021-08-25', '20292', 'CLP', '23.24', '0.12', 'EUR', '873.489326'), ('38', '2021-08-25', '174', 'GIP', '209.76', '1.05', 'EUR', '0.829546'), ('39', '2021-08-25', '366', 'MOP', '41.3', '0.21', 'EUR', '8.862674'), ('10', '2021-08-26', '229650', 'MMK', '117.51', '0.05',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'0.04', 'EUR', '1.874163'), ('11', '2021-09-09', '10206', 'UAH', '315.83', '1.58', 'EUR', '32.315341'), ('15', '2021-09-10', '300000', 'VND', '11.91', '0.06', 'EUR', '25207.144586'), ('42', '2021-09-11', '26370', 'XPF', '221.19', '0.05', 'EUR', '119.221126'), ('48', '2021-09-11', '1452', 'QAR', '361.9', '1.81', 'EUR', '4.012181'), ('16', '2021-09-12', '2001', 'GEL', '563.94', '2.82', 'EUR', '3.548268'), ('5', '2021-09-12', '17376', 'DJF', '88.81', '0.45', 'EUR', '195.674933'), </v>
      </c>
    </row>
    <row r="175" spans="2:22" ht="30" x14ac:dyDescent="0.25">
      <c r="B175">
        <f t="shared" si="20"/>
        <v>2021</v>
      </c>
      <c r="C175">
        <f t="shared" si="21"/>
        <v>9</v>
      </c>
      <c r="D175" t="str">
        <f t="shared" si="22"/>
        <v>2021 9</v>
      </c>
      <c r="E175">
        <v>31</v>
      </c>
      <c r="F175" s="2">
        <v>44451</v>
      </c>
      <c r="G175">
        <v>648</v>
      </c>
      <c r="H175" t="s">
        <v>167</v>
      </c>
      <c r="I175" s="3">
        <f t="shared" si="23"/>
        <v>67.11</v>
      </c>
      <c r="J175" s="3">
        <f t="shared" si="24"/>
        <v>0.34</v>
      </c>
      <c r="K175" t="s">
        <v>61</v>
      </c>
      <c r="L175" s="3">
        <f>VLOOKUP(H175,'fx rates'!$A:$B,2,0)</f>
        <v>9.6558569999999992</v>
      </c>
      <c r="M175">
        <f>SUMIFS($I$3:$I175,$E$3:$E175,$E175,$D$3:$D175,$D175)</f>
        <v>210.45999999999998</v>
      </c>
      <c r="N175" s="3">
        <f t="shared" si="25"/>
        <v>0.34</v>
      </c>
      <c r="O175" s="3" t="str">
        <f t="shared" si="26"/>
        <v/>
      </c>
      <c r="P175" t="str">
        <f>IFERROR(IF(VLOOKUP($E175,clients_special_commissions!$B:$E,3,0), "yes","no"),"no")</f>
        <v>no</v>
      </c>
      <c r="Q175" s="3" t="str">
        <f>IF($P175="yes", VLOOKUP($E175,clients_special_commissions!$B:$C,2,0),"")</f>
        <v/>
      </c>
      <c r="R175" t="str">
        <f t="shared" si="27"/>
        <v>no</v>
      </c>
      <c r="S175">
        <f>COUNTIFS($E$3:$E174,$E175,$D$3:$D174,$D175,$R$3:$R174,"yes")</f>
        <v>0</v>
      </c>
      <c r="U175" s="1" t="str">
        <f t="shared" si="28"/>
        <v xml:space="preserve">('31', '2021-09-12', '648', 'NOK', '67.11', '0.34', 'EUR', '9.655857'), </v>
      </c>
      <c r="V175" s="1" t="str">
        <f t="shared" si="29"/>
        <v xml:space="preserve">('42', '2021-06-09', '1338', 'ERN', '80.96', '0.05',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'0.04',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'0.05',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'0.05',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'0.05',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'0.04',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'0.04',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'0.05', 'EUR', '1954.4451'), ('17', '2021-08-25', '20292', 'CLP', '23.24', '0.12', 'EUR', '873.489326'), ('38', '2021-08-25', '174', 'GIP', '209.76', '1.05', 'EUR', '0.829546'), ('39', '2021-08-25', '366', 'MOP', '41.3', '0.21', 'EUR', '8.862674'), ('10', '2021-08-26', '229650', 'MMK', '117.51', '0.05',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'0.04', 'EUR', '1.874163'), ('11', '2021-09-09', '10206', 'UAH', '315.83', '1.58', 'EUR', '32.315341'), ('15', '2021-09-10', '300000', 'VND', '11.91', '0.06', 'EUR', '25207.144586'), ('42', '2021-09-11', '26370', 'XPF', '221.19', '0.05', 'EUR', '119.221126'), ('48', '2021-09-11', '1452', 'QAR', '361.9', '1.81', 'EUR', '4.012181'), ('16', '2021-09-12', '2001', 'GEL', '563.94', '2.82', 'EUR', '3.548268'), ('5', '2021-09-12', '17376', 'DJF', '88.81', '0.45', 'EUR', '195.674933'), ('31', '2021-09-12', '648', 'NOK', '67.11', '0.34', 'EUR', '9.655857'), </v>
      </c>
    </row>
    <row r="176" spans="2:22" ht="30" x14ac:dyDescent="0.25">
      <c r="B176">
        <f t="shared" si="20"/>
        <v>2021</v>
      </c>
      <c r="C176">
        <f t="shared" si="21"/>
        <v>9</v>
      </c>
      <c r="D176" t="str">
        <f t="shared" si="22"/>
        <v>2021 9</v>
      </c>
      <c r="E176">
        <v>32</v>
      </c>
      <c r="F176" s="2">
        <v>44452</v>
      </c>
      <c r="G176">
        <v>29496</v>
      </c>
      <c r="H176" t="s">
        <v>165</v>
      </c>
      <c r="I176" s="3">
        <f t="shared" si="23"/>
        <v>64.440000000000012</v>
      </c>
      <c r="J176" s="3">
        <f t="shared" si="24"/>
        <v>0.33</v>
      </c>
      <c r="K176" t="s">
        <v>61</v>
      </c>
      <c r="L176" s="3">
        <f>VLOOKUP(H176,'fx rates'!$A:$B,2,0)</f>
        <v>457.789064</v>
      </c>
      <c r="M176">
        <f>SUMIFS($I$3:$I176,$E$3:$E176,$E176,$D$3:$D176,$D176)</f>
        <v>177.71000000000004</v>
      </c>
      <c r="N176" s="3">
        <f t="shared" si="25"/>
        <v>0.33</v>
      </c>
      <c r="O176" s="3" t="str">
        <f t="shared" si="26"/>
        <v/>
      </c>
      <c r="P176" t="str">
        <f>IFERROR(IF(VLOOKUP($E176,clients_special_commissions!$B:$E,3,0), "yes","no"),"no")</f>
        <v>no</v>
      </c>
      <c r="Q176" s="3" t="str">
        <f>IF($P176="yes", VLOOKUP($E176,clients_special_commissions!$B:$C,2,0),"")</f>
        <v/>
      </c>
      <c r="R176" t="str">
        <f t="shared" si="27"/>
        <v>no</v>
      </c>
      <c r="S176">
        <f>COUNTIFS($E$3:$E175,$E176,$D$3:$D175,$D176,$R$3:$R175,"yes")</f>
        <v>0</v>
      </c>
      <c r="U176" s="1" t="str">
        <f t="shared" si="28"/>
        <v xml:space="preserve">('32', '2021-09-13', '29496', 'NGN', '64.44', '0.33', 'EUR', '457.789064'), </v>
      </c>
      <c r="V176" s="1" t="str">
        <f t="shared" si="29"/>
        <v xml:space="preserve">('42', '2021-06-09', '1338', 'ERN', '80.96', '0.05',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'0.04',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'0.05',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'0.05',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'0.05',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'0.04',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'0.04',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'0.05', 'EUR', '1954.4451'), ('17', '2021-08-25', '20292', 'CLP', '23.24', '0.12', 'EUR', '873.489326'), ('38', '2021-08-25', '174', 'GIP', '209.76', '1.05', 'EUR', '0.829546'), ('39', '2021-08-25', '366', 'MOP', '41.3', '0.21', 'EUR', '8.862674'), ('10', '2021-08-26', '229650', 'MMK', '117.51', '0.05',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'0.04', 'EUR', '1.874163'), ('11', '2021-09-09', '10206', 'UAH', '315.83', '1.58', 'EUR', '32.315341'), ('15', '2021-09-10', '300000', 'VND', '11.91', '0.06', 'EUR', '25207.144586'), ('42', '2021-09-11', '26370', 'XPF', '221.19', '0.05', 'EUR', '119.221126'), ('48', '2021-09-11', '1452', 'QAR', '361.9', '1.81', 'EUR', '4.012181'), ('16', '2021-09-12', '2001', 'GEL', '563.94', '2.82', 'EUR', '3.548268'), ('5', '2021-09-12', '17376', 'DJF', '88.81', '0.45', 'EUR', '195.674933'), ('31', '2021-09-12', '648', 'NOK', '67.11', '0.34', 'EUR', '9.655857'), ('32', '2021-09-13', '29496', 'NGN', '64.44', '0.33', 'EUR', '457.789064'), </v>
      </c>
    </row>
    <row r="177" spans="2:22" ht="30" x14ac:dyDescent="0.25">
      <c r="B177">
        <f t="shared" si="20"/>
        <v>2021</v>
      </c>
      <c r="C177">
        <f t="shared" si="21"/>
        <v>9</v>
      </c>
      <c r="D177" t="str">
        <f t="shared" si="22"/>
        <v>2021 9</v>
      </c>
      <c r="E177">
        <v>13</v>
      </c>
      <c r="F177" s="2">
        <v>44452</v>
      </c>
      <c r="G177">
        <v>1188</v>
      </c>
      <c r="H177" t="s">
        <v>227</v>
      </c>
      <c r="I177" s="3">
        <f t="shared" si="23"/>
        <v>72.83</v>
      </c>
      <c r="J177" s="3">
        <f t="shared" si="24"/>
        <v>0.37</v>
      </c>
      <c r="K177" t="s">
        <v>61</v>
      </c>
      <c r="L177" s="3">
        <f>VLOOKUP(H177,'fx rates'!$A:$B,2,0)</f>
        <v>16.313403999999998</v>
      </c>
      <c r="M177">
        <f>SUMIFS($I$3:$I177,$E$3:$E177,$E177,$D$3:$D177,$D177)</f>
        <v>72.83</v>
      </c>
      <c r="N177" s="3">
        <f t="shared" si="25"/>
        <v>0.37</v>
      </c>
      <c r="O177" s="3" t="str">
        <f t="shared" si="26"/>
        <v/>
      </c>
      <c r="P177" t="str">
        <f>IFERROR(IF(VLOOKUP($E177,clients_special_commissions!$B:$E,3,0), "yes","no"),"no")</f>
        <v>no</v>
      </c>
      <c r="Q177" s="3" t="str">
        <f>IF($P177="yes", VLOOKUP($E177,clients_special_commissions!$B:$C,2,0),"")</f>
        <v/>
      </c>
      <c r="R177" t="str">
        <f t="shared" si="27"/>
        <v>no</v>
      </c>
      <c r="S177">
        <f>COUNTIFS($E$3:$E176,$E177,$D$3:$D176,$D177,$R$3:$R176,"yes")</f>
        <v>0</v>
      </c>
      <c r="U177" s="1" t="str">
        <f t="shared" si="28"/>
        <v xml:space="preserve">('13', '2021-09-13', '1188', 'ZAR', '72.83', '0.37', 'EUR', '16.313404'), </v>
      </c>
      <c r="V177" s="1" t="str">
        <f t="shared" si="29"/>
        <v xml:space="preserve">('42', '2021-06-09', '1338', 'ERN', '80.96', '0.05',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'0.04',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'0.05',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'0.05',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'0.05',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'0.04',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'0.04',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'0.05', 'EUR', '1954.4451'), ('17', '2021-08-25', '20292', 'CLP', '23.24', '0.12', 'EUR', '873.489326'), ('38', '2021-08-25', '174', 'GIP', '209.76', '1.05', 'EUR', '0.829546'), ('39', '2021-08-25', '366', 'MOP', '41.3', '0.21', 'EUR', '8.862674'), ('10', '2021-08-26', '229650', 'MMK', '117.51', '0.05',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'0.04', 'EUR', '1.874163'), ('11', '2021-09-09', '10206', 'UAH', '315.83', '1.58', 'EUR', '32.315341'), ('15', '2021-09-10', '300000', 'VND', '11.91', '0.06', 'EUR', '25207.144586'), ('42', '2021-09-11', '26370', 'XPF', '221.19', '0.05', 'EUR', '119.221126'), ('48', '2021-09-11', '1452', 'QAR', '361.9', '1.81', 'EUR', '4.012181'), ('16', '2021-09-12', '2001', 'GEL', '563.94', '2.82', 'EUR', '3.548268'), ('5', '2021-09-12', '17376', 'DJF', '88.81', '0.45', 'EUR', '195.674933'), ('31', '2021-09-12', '648', 'NOK', '67.11', '0.34', 'EUR', '9.655857'), ('32', '2021-09-13', '29496', 'NGN', '64.44', '0.33', 'EUR', '457.789064'), ('13', '2021-09-13', '1188', 'ZAR', '72.83', '0.37', 'EUR', '16.313404'), </v>
      </c>
    </row>
    <row r="178" spans="2:22" ht="30" x14ac:dyDescent="0.25">
      <c r="B178">
        <f t="shared" si="20"/>
        <v>2021</v>
      </c>
      <c r="C178">
        <f t="shared" si="21"/>
        <v>9</v>
      </c>
      <c r="D178" t="str">
        <f t="shared" si="22"/>
        <v>2021 9</v>
      </c>
      <c r="E178">
        <v>1</v>
      </c>
      <c r="F178" s="2">
        <v>44452</v>
      </c>
      <c r="G178">
        <v>27492</v>
      </c>
      <c r="H178" t="s">
        <v>208</v>
      </c>
      <c r="I178" s="3">
        <f t="shared" si="23"/>
        <v>850.75</v>
      </c>
      <c r="J178" s="3">
        <f t="shared" si="24"/>
        <v>4.26</v>
      </c>
      <c r="K178" t="s">
        <v>61</v>
      </c>
      <c r="L178" s="3">
        <f>VLOOKUP(H178,'fx rates'!$A:$B,2,0)</f>
        <v>32.315340999999997</v>
      </c>
      <c r="M178">
        <f>SUMIFS($I$3:$I178,$E$3:$E178,$E178,$D$3:$D178,$D178)</f>
        <v>850.75</v>
      </c>
      <c r="N178" s="3">
        <f t="shared" si="25"/>
        <v>4.26</v>
      </c>
      <c r="O178" s="3" t="str">
        <f t="shared" si="26"/>
        <v/>
      </c>
      <c r="P178" t="str">
        <f>IFERROR(IF(VLOOKUP($E178,clients_special_commissions!$B:$E,3,0), "yes","no"),"no")</f>
        <v>no</v>
      </c>
      <c r="Q178" s="3" t="str">
        <f>IF($P178="yes", VLOOKUP($E178,clients_special_commissions!$B:$C,2,0),"")</f>
        <v/>
      </c>
      <c r="R178" t="str">
        <f t="shared" si="27"/>
        <v>no</v>
      </c>
      <c r="S178">
        <f>COUNTIFS($E$3:$E177,$E178,$D$3:$D177,$D178,$R$3:$R177,"yes")</f>
        <v>0</v>
      </c>
      <c r="U178" s="1" t="str">
        <f t="shared" si="28"/>
        <v xml:space="preserve">('1', '2021-09-13', '27492', 'UAH', '850.75', '4.26', 'EUR', '32.315341'), </v>
      </c>
      <c r="V178" s="1" t="str">
        <f t="shared" si="29"/>
        <v xml:space="preserve">('42', '2021-06-09', '1338', 'ERN', '80.96', '0.05',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'0.04',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'0.05',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'0.05',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'0.05',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'0.04',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'0.04',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'0.05', 'EUR', '1954.4451'), ('17', '2021-08-25', '20292', 'CLP', '23.24', '0.12', 'EUR', '873.489326'), ('38', '2021-08-25', '174', 'GIP', '209.76', '1.05', 'EUR', '0.829546'), ('39', '2021-08-25', '366', 'MOP', '41.3', '0.21', 'EUR', '8.862674'), ('10', '2021-08-26', '229650', 'MMK', '117.51', '0.05',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'0.04', 'EUR', '1.874163'), ('11', '2021-09-09', '10206', 'UAH', '315.83', '1.58', 'EUR', '32.315341'), ('15', '2021-09-10', '300000', 'VND', '11.91', '0.06', 'EUR', '25207.144586'), ('42', '2021-09-11', '26370', 'XPF', '221.19', '0.05',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v>
      </c>
    </row>
    <row r="179" spans="2:22" ht="30" x14ac:dyDescent="0.25">
      <c r="B179">
        <f t="shared" si="20"/>
        <v>2021</v>
      </c>
      <c r="C179">
        <f t="shared" si="21"/>
        <v>9</v>
      </c>
      <c r="D179" t="str">
        <f t="shared" si="22"/>
        <v>2021 9</v>
      </c>
      <c r="E179">
        <v>33</v>
      </c>
      <c r="F179" s="2">
        <v>44453</v>
      </c>
      <c r="G179">
        <v>27246</v>
      </c>
      <c r="H179" t="s">
        <v>193</v>
      </c>
      <c r="I179" s="3">
        <f t="shared" si="23"/>
        <v>189.84</v>
      </c>
      <c r="J179" s="3">
        <f t="shared" si="24"/>
        <v>0.95</v>
      </c>
      <c r="K179" t="s">
        <v>61</v>
      </c>
      <c r="L179" s="3">
        <f>VLOOKUP(H179,'fx rates'!$A:$B,2,0)</f>
        <v>143.52237</v>
      </c>
      <c r="M179">
        <f>SUMIFS($I$3:$I179,$E$3:$E179,$E179,$D$3:$D179,$D179)</f>
        <v>189.84</v>
      </c>
      <c r="N179" s="3">
        <f t="shared" si="25"/>
        <v>0.95</v>
      </c>
      <c r="O179" s="3" t="str">
        <f t="shared" si="26"/>
        <v/>
      </c>
      <c r="P179" t="str">
        <f>IFERROR(IF(VLOOKUP($E179,clients_special_commissions!$B:$E,3,0), "yes","no"),"no")</f>
        <v>no</v>
      </c>
      <c r="Q179" s="3" t="str">
        <f>IF($P179="yes", VLOOKUP($E179,clients_special_commissions!$B:$C,2,0),"")</f>
        <v/>
      </c>
      <c r="R179" t="str">
        <f t="shared" si="27"/>
        <v>no</v>
      </c>
      <c r="S179">
        <f>COUNTIFS($E$3:$E178,$E179,$D$3:$D178,$D179,$R$3:$R178,"yes")</f>
        <v>0</v>
      </c>
      <c r="U179" s="1" t="str">
        <f t="shared" si="28"/>
        <v xml:space="preserve">('33', '2021-09-14', '27246', 'SSP', '189.84', '0.95', 'EUR', '143.52237'), </v>
      </c>
      <c r="V179" s="1" t="str">
        <f t="shared" si="29"/>
        <v xml:space="preserve">('42', '2021-06-09', '1338', 'ERN', '80.96', '0.05',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'0.04',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'0.05',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'0.05',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'0.05',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'0.04',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'0.04',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'0.05', 'EUR', '1954.4451'), ('17', '2021-08-25', '20292', 'CLP', '23.24', '0.12', 'EUR', '873.489326'), ('38', '2021-08-25', '174', 'GIP', '209.76', '1.05', 'EUR', '0.829546'), ('39', '2021-08-25', '366', 'MOP', '41.3', '0.21', 'EUR', '8.862674'), ('10', '2021-08-26', '229650', 'MMK', '117.51', '0.05',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'0.04', 'EUR', '1.874163'), ('11', '2021-09-09', '10206', 'UAH', '315.83', '1.58', 'EUR', '32.315341'), ('15', '2021-09-10', '300000', 'VND', '11.91', '0.06', 'EUR', '25207.144586'), ('42', '2021-09-11', '26370', 'XPF', '221.19', '0.05',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v>
      </c>
    </row>
    <row r="180" spans="2:22" ht="30" x14ac:dyDescent="0.25">
      <c r="B180">
        <f t="shared" si="20"/>
        <v>2021</v>
      </c>
      <c r="C180">
        <f t="shared" si="21"/>
        <v>9</v>
      </c>
      <c r="D180" t="str">
        <f t="shared" si="22"/>
        <v>2021 9</v>
      </c>
      <c r="E180">
        <v>5</v>
      </c>
      <c r="F180" s="2">
        <v>44453</v>
      </c>
      <c r="G180">
        <v>25542</v>
      </c>
      <c r="H180" t="s">
        <v>65</v>
      </c>
      <c r="I180" s="3">
        <f t="shared" si="23"/>
        <v>47.58</v>
      </c>
      <c r="J180" s="3">
        <f t="shared" si="24"/>
        <v>0.24000000000000002</v>
      </c>
      <c r="K180" t="s">
        <v>61</v>
      </c>
      <c r="L180" s="3">
        <f>VLOOKUP(H180,'fx rates'!$A:$B,2,0)</f>
        <v>536.92227000000003</v>
      </c>
      <c r="M180">
        <f>SUMIFS($I$3:$I180,$E$3:$E180,$E180,$D$3:$D180,$D180)</f>
        <v>136.38999999999999</v>
      </c>
      <c r="N180" s="3">
        <f t="shared" si="25"/>
        <v>0.24000000000000002</v>
      </c>
      <c r="O180" s="3" t="str">
        <f t="shared" si="26"/>
        <v/>
      </c>
      <c r="P180" t="str">
        <f>IFERROR(IF(VLOOKUP($E180,clients_special_commissions!$B:$E,3,0), "yes","no"),"no")</f>
        <v>no</v>
      </c>
      <c r="Q180" s="3" t="str">
        <f>IF($P180="yes", VLOOKUP($E180,clients_special_commissions!$B:$C,2,0),"")</f>
        <v/>
      </c>
      <c r="R180" t="str">
        <f t="shared" si="27"/>
        <v>no</v>
      </c>
      <c r="S180">
        <f>COUNTIFS($E$3:$E179,$E180,$D$3:$D179,$D180,$R$3:$R179,"yes")</f>
        <v>0</v>
      </c>
      <c r="U180" s="1" t="str">
        <f t="shared" si="28"/>
        <v xml:space="preserve">('5', '2021-09-14', '25542', 'AMD', '47.58', '0.24', 'EUR', '536.92227'), </v>
      </c>
      <c r="V180" s="1" t="str">
        <f t="shared" si="29"/>
        <v xml:space="preserve">('42', '2021-06-09', '1338', 'ERN', '80.96', '0.05',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'0.04',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'0.05',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'0.05',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'0.05',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'0.04',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'0.04',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'0.05', 'EUR', '1954.4451'), ('17', '2021-08-25', '20292', 'CLP', '23.24', '0.12', 'EUR', '873.489326'), ('38', '2021-08-25', '174', 'GIP', '209.76', '1.05', 'EUR', '0.829546'), ('39', '2021-08-25', '366', 'MOP', '41.3', '0.21', 'EUR', '8.862674'), ('10', '2021-08-26', '229650', 'MMK', '117.51', '0.05',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'0.04', 'EUR', '1.874163'), ('11', '2021-09-09', '10206', 'UAH', '315.83', '1.58', 'EUR', '32.315341'), ('15', '2021-09-10', '300000', 'VND', '11.91', '0.06', 'EUR', '25207.144586'), ('42', '2021-09-11', '26370', 'XPF', '221.19', '0.05',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v>
      </c>
    </row>
    <row r="181" spans="2:22" ht="30" x14ac:dyDescent="0.25">
      <c r="B181">
        <f t="shared" si="20"/>
        <v>2021</v>
      </c>
      <c r="C181">
        <f t="shared" si="21"/>
        <v>9</v>
      </c>
      <c r="D181" t="str">
        <f t="shared" si="22"/>
        <v>2021 9</v>
      </c>
      <c r="E181">
        <v>50</v>
      </c>
      <c r="F181" s="2">
        <v>44453</v>
      </c>
      <c r="G181">
        <v>27138</v>
      </c>
      <c r="H181" t="s">
        <v>115</v>
      </c>
      <c r="I181" s="3">
        <f t="shared" si="23"/>
        <v>460.39</v>
      </c>
      <c r="J181" s="3">
        <f t="shared" si="24"/>
        <v>2.3099999999999996</v>
      </c>
      <c r="K181" t="s">
        <v>61</v>
      </c>
      <c r="L181" s="3">
        <f>VLOOKUP(H181,'fx rates'!$A:$B,2,0)</f>
        <v>58.946784999999998</v>
      </c>
      <c r="M181">
        <f>SUMIFS($I$3:$I181,$E$3:$E181,$E181,$D$3:$D181,$D181)</f>
        <v>650.5</v>
      </c>
      <c r="N181" s="3">
        <f t="shared" si="25"/>
        <v>2.3099999999999996</v>
      </c>
      <c r="O181" s="3" t="str">
        <f t="shared" si="26"/>
        <v/>
      </c>
      <c r="P181" t="str">
        <f>IFERROR(IF(VLOOKUP($E181,clients_special_commissions!$B:$E,3,0), "yes","no"),"no")</f>
        <v>no</v>
      </c>
      <c r="Q181" s="3" t="str">
        <f>IF($P181="yes", VLOOKUP($E181,clients_special_commissions!$B:$C,2,0),"")</f>
        <v/>
      </c>
      <c r="R181" t="str">
        <f t="shared" si="27"/>
        <v>no</v>
      </c>
      <c r="S181">
        <f>COUNTIFS($E$3:$E180,$E181,$D$3:$D180,$D181,$R$3:$R180,"yes")</f>
        <v>0</v>
      </c>
      <c r="U181" s="1" t="str">
        <f t="shared" si="28"/>
        <v xml:space="preserve">('50', '2021-09-14', '27138', 'GMD', '460.39', '2.31', 'EUR', '58.946785'), </v>
      </c>
      <c r="V181" s="1" t="str">
        <f t="shared" si="29"/>
        <v xml:space="preserve">('42', '2021-06-09', '1338', 'ERN', '80.96', '0.05',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'0.04',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'0.05',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'0.05',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'0.05',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'0.04',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'0.04',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'0.05', 'EUR', '1954.4451'), ('17', '2021-08-25', '20292', 'CLP', '23.24', '0.12', 'EUR', '873.489326'), ('38', '2021-08-25', '174', 'GIP', '209.76', '1.05', 'EUR', '0.829546'), ('39', '2021-08-25', '366', 'MOP', '41.3', '0.21', 'EUR', '8.862674'), ('10', '2021-08-26', '229650', 'MMK', '117.51', '0.05',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'0.04', 'EUR', '1.874163'), ('11', '2021-09-09', '10206', 'UAH', '315.83', '1.58', 'EUR', '32.315341'), ('15', '2021-09-10', '300000', 'VND', '11.91', '0.06', 'EUR', '25207.144586'), ('42', '2021-09-11', '26370', 'XPF', '221.19', '0.05',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v>
      </c>
    </row>
    <row r="182" spans="2:22" ht="30" x14ac:dyDescent="0.25">
      <c r="B182">
        <f t="shared" si="20"/>
        <v>2021</v>
      </c>
      <c r="C182">
        <f t="shared" si="21"/>
        <v>9</v>
      </c>
      <c r="D182" t="str">
        <f t="shared" si="22"/>
        <v>2021 9</v>
      </c>
      <c r="E182">
        <v>46</v>
      </c>
      <c r="F182" s="2">
        <v>44454</v>
      </c>
      <c r="G182">
        <v>84786</v>
      </c>
      <c r="H182" t="s">
        <v>95</v>
      </c>
      <c r="I182" s="3">
        <f t="shared" si="23"/>
        <v>20.310000000000002</v>
      </c>
      <c r="J182" s="3">
        <f t="shared" si="24"/>
        <v>0.11</v>
      </c>
      <c r="K182" t="s">
        <v>61</v>
      </c>
      <c r="L182" s="3">
        <f>VLOOKUP(H182,'fx rates'!$A:$B,2,0)</f>
        <v>4175.916905</v>
      </c>
      <c r="M182">
        <f>SUMIFS($I$3:$I182,$E$3:$E182,$E182,$D$3:$D182,$D182)</f>
        <v>329.65</v>
      </c>
      <c r="N182" s="3">
        <f t="shared" si="25"/>
        <v>0.11</v>
      </c>
      <c r="O182" s="3" t="str">
        <f t="shared" si="26"/>
        <v/>
      </c>
      <c r="P182" t="str">
        <f>IFERROR(IF(VLOOKUP($E182,clients_special_commissions!$B:$E,3,0), "yes","no"),"no")</f>
        <v>no</v>
      </c>
      <c r="Q182" s="3" t="str">
        <f>IF($P182="yes", VLOOKUP($E182,clients_special_commissions!$B:$C,2,0),"")</f>
        <v/>
      </c>
      <c r="R182" t="str">
        <f t="shared" si="27"/>
        <v>no</v>
      </c>
      <c r="S182">
        <f>COUNTIFS($E$3:$E181,$E182,$D$3:$D181,$D182,$R$3:$R181,"yes")</f>
        <v>0</v>
      </c>
      <c r="U182" s="1" t="str">
        <f t="shared" si="28"/>
        <v xml:space="preserve">('46', '2021-09-15', '84786', 'COP', '20.31', '0.11', 'EUR', '4175.916905'), </v>
      </c>
      <c r="V182" s="1" t="str">
        <f t="shared" si="29"/>
        <v xml:space="preserve">('42', '2021-06-09', '1338', 'ERN', '80.96', '0.05',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'0.04',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'0.05',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'0.05',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'0.05',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'0.04',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'0.04',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'0.05', 'EUR', '1954.4451'), ('17', '2021-08-25', '20292', 'CLP', '23.24', '0.12', 'EUR', '873.489326'), ('38', '2021-08-25', '174', 'GIP', '209.76', '1.05', 'EUR', '0.829546'), ('39', '2021-08-25', '366', 'MOP', '41.3', '0.21', 'EUR', '8.862674'), ('10', '2021-08-26', '229650', 'MMK', '117.51', '0.05',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'0.04', 'EUR', '1.874163'), ('11', '2021-09-09', '10206', 'UAH', '315.83', '1.58', 'EUR', '32.315341'), ('15', '2021-09-10', '300000', 'VND', '11.91', '0.06', 'EUR', '25207.144586'), ('42', '2021-09-11', '26370', 'XPF', '221.19', '0.05',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v>
      </c>
    </row>
    <row r="183" spans="2:22" ht="30" x14ac:dyDescent="0.25">
      <c r="B183">
        <f t="shared" si="20"/>
        <v>2021</v>
      </c>
      <c r="C183">
        <f t="shared" si="21"/>
        <v>9</v>
      </c>
      <c r="D183" t="str">
        <f t="shared" si="22"/>
        <v>2021 9</v>
      </c>
      <c r="E183">
        <v>51</v>
      </c>
      <c r="F183" s="2">
        <v>44455</v>
      </c>
      <c r="G183">
        <v>196176</v>
      </c>
      <c r="H183" t="s">
        <v>194</v>
      </c>
      <c r="I183" s="3">
        <f t="shared" si="23"/>
        <v>8.31</v>
      </c>
      <c r="J183" s="3">
        <f t="shared" si="24"/>
        <v>0.05</v>
      </c>
      <c r="K183" t="s">
        <v>61</v>
      </c>
      <c r="L183" s="3">
        <f>VLOOKUP(H183,'fx rates'!$A:$B,2,0)</f>
        <v>23626.253176999999</v>
      </c>
      <c r="M183">
        <f>SUMIFS($I$3:$I183,$E$3:$E183,$E183,$D$3:$D183,$D183)</f>
        <v>8.31</v>
      </c>
      <c r="N183" s="3">
        <f t="shared" si="25"/>
        <v>0.05</v>
      </c>
      <c r="O183" s="3" t="str">
        <f t="shared" si="26"/>
        <v/>
      </c>
      <c r="P183" t="str">
        <f>IFERROR(IF(VLOOKUP($E183,clients_special_commissions!$B:$E,3,0), "yes","no"),"no")</f>
        <v>no</v>
      </c>
      <c r="Q183" s="3" t="str">
        <f>IF($P183="yes", VLOOKUP($E183,clients_special_commissions!$B:$C,2,0),"")</f>
        <v/>
      </c>
      <c r="R183" t="str">
        <f t="shared" si="27"/>
        <v>no</v>
      </c>
      <c r="S183">
        <f>COUNTIFS($E$3:$E182,$E183,$D$3:$D182,$D183,$R$3:$R182,"yes")</f>
        <v>0</v>
      </c>
      <c r="U183" s="1" t="str">
        <f t="shared" si="28"/>
        <v xml:space="preserve">('51', '2021-09-16', '196176', 'STD', '8.31', '0.05', 'EUR', '23626.253177'), </v>
      </c>
      <c r="V183" s="1" t="str">
        <f t="shared" si="29"/>
        <v xml:space="preserve">('42', '2021-06-09', '1338', 'ERN', '80.96', '0.05',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'0.04',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'0.05',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'0.05',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'0.05',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'0.04',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'0.04',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'0.05', 'EUR', '1954.4451'), ('17', '2021-08-25', '20292', 'CLP', '23.24', '0.12', 'EUR', '873.489326'), ('38', '2021-08-25', '174', 'GIP', '209.76', '1.05', 'EUR', '0.829546'), ('39', '2021-08-25', '366', 'MOP', '41.3', '0.21', 'EUR', '8.862674'), ('10', '2021-08-26', '229650', 'MMK', '117.51', '0.05',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'0.04', 'EUR', '1.874163'), ('11', '2021-09-09', '10206', 'UAH', '315.83', '1.58', 'EUR', '32.315341'), ('15', '2021-09-10', '300000', 'VND', '11.91', '0.06', 'EUR', '25207.144586'), ('42', '2021-09-11', '26370', 'XPF', '221.19', '0.05',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v>
      </c>
    </row>
    <row r="184" spans="2:22" ht="30" x14ac:dyDescent="0.25">
      <c r="B184">
        <f t="shared" si="20"/>
        <v>2021</v>
      </c>
      <c r="C184">
        <f t="shared" si="21"/>
        <v>9</v>
      </c>
      <c r="D184" t="str">
        <f t="shared" si="22"/>
        <v>2021 9</v>
      </c>
      <c r="E184">
        <v>36</v>
      </c>
      <c r="F184" s="2">
        <v>44456</v>
      </c>
      <c r="G184">
        <v>78930</v>
      </c>
      <c r="H184" t="s">
        <v>137</v>
      </c>
      <c r="I184" s="3">
        <f t="shared" si="23"/>
        <v>17.78</v>
      </c>
      <c r="J184" s="3">
        <f t="shared" si="24"/>
        <v>0.09</v>
      </c>
      <c r="K184" t="s">
        <v>61</v>
      </c>
      <c r="L184" s="3">
        <f>VLOOKUP(H184,'fx rates'!$A:$B,2,0)</f>
        <v>4440.6186470000002</v>
      </c>
      <c r="M184">
        <f>SUMIFS($I$3:$I184,$E$3:$E184,$E184,$D$3:$D184,$D184)</f>
        <v>17.78</v>
      </c>
      <c r="N184" s="3">
        <f t="shared" si="25"/>
        <v>0.09</v>
      </c>
      <c r="O184" s="3" t="str">
        <f t="shared" si="26"/>
        <v/>
      </c>
      <c r="P184" t="str">
        <f>IFERROR(IF(VLOOKUP($E184,clients_special_commissions!$B:$E,3,0), "yes","no"),"no")</f>
        <v>no</v>
      </c>
      <c r="Q184" s="3" t="str">
        <f>IF($P184="yes", VLOOKUP($E184,clients_special_commissions!$B:$C,2,0),"")</f>
        <v/>
      </c>
      <c r="R184" t="str">
        <f t="shared" si="27"/>
        <v>no</v>
      </c>
      <c r="S184">
        <f>COUNTIFS($E$3:$E183,$E184,$D$3:$D183,$D184,$R$3:$R183,"yes")</f>
        <v>0</v>
      </c>
      <c r="U184" s="1" t="str">
        <f t="shared" si="28"/>
        <v xml:space="preserve">('36', '2021-09-17', '78930', 'KHR', '17.78', '0.09', 'EUR', '4440.618647'), </v>
      </c>
      <c r="V184" s="1" t="str">
        <f t="shared" si="29"/>
        <v xml:space="preserve">('42', '2021-06-09', '1338', 'ERN', '80.96', '0.05',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'0.04',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'0.05',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'0.05',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'0.05',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'0.04',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'0.04',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'0.05', 'EUR', '1954.4451'), ('17', '2021-08-25', '20292', 'CLP', '23.24', '0.12', 'EUR', '873.489326'), ('38', '2021-08-25', '174', 'GIP', '209.76', '1.05', 'EUR', '0.829546'), ('39', '2021-08-25', '366', 'MOP', '41.3', '0.21', 'EUR', '8.862674'), ('10', '2021-08-26', '229650', 'MMK', '117.51', '0.05',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'0.04', 'EUR', '1.874163'), ('11', '2021-09-09', '10206', 'UAH', '315.83', '1.58', 'EUR', '32.315341'), ('15', '2021-09-10', '300000', 'VND', '11.91', '0.06', 'EUR', '25207.144586'), ('42', '2021-09-11', '26370', 'XPF', '221.19', '0.05',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v>
      </c>
    </row>
    <row r="185" spans="2:22" ht="30" x14ac:dyDescent="0.25">
      <c r="B185">
        <f t="shared" si="20"/>
        <v>2021</v>
      </c>
      <c r="C185">
        <f t="shared" si="21"/>
        <v>9</v>
      </c>
      <c r="D185" t="str">
        <f t="shared" si="22"/>
        <v>2021 9</v>
      </c>
      <c r="E185">
        <v>46</v>
      </c>
      <c r="F185" s="2">
        <v>44457</v>
      </c>
      <c r="G185">
        <v>948</v>
      </c>
      <c r="H185" t="s">
        <v>110</v>
      </c>
      <c r="I185" s="3">
        <f t="shared" si="23"/>
        <v>1141.95</v>
      </c>
      <c r="J185" s="3">
        <f t="shared" si="24"/>
        <v>5.71</v>
      </c>
      <c r="K185" t="s">
        <v>61</v>
      </c>
      <c r="L185" s="3">
        <f>VLOOKUP(H185,'fx rates'!$A:$B,2,0)</f>
        <v>0.83015899999999998</v>
      </c>
      <c r="M185">
        <f>SUMIFS($I$3:$I185,$E$3:$E185,$E185,$D$3:$D185,$D185)</f>
        <v>1471.6</v>
      </c>
      <c r="N185" s="3">
        <f t="shared" si="25"/>
        <v>5.71</v>
      </c>
      <c r="O185" s="3" t="str">
        <f t="shared" si="26"/>
        <v/>
      </c>
      <c r="P185" t="str">
        <f>IFERROR(IF(VLOOKUP($E185,clients_special_commissions!$B:$E,3,0), "yes","no"),"no")</f>
        <v>no</v>
      </c>
      <c r="Q185" s="3" t="str">
        <f>IF($P185="yes", VLOOKUP($E185,clients_special_commissions!$B:$C,2,0),"")</f>
        <v/>
      </c>
      <c r="R185" t="str">
        <f t="shared" si="27"/>
        <v>yes</v>
      </c>
      <c r="S185">
        <f>COUNTIFS($E$3:$E184,$E185,$D$3:$D184,$D185,$R$3:$R184,"yes")</f>
        <v>0</v>
      </c>
      <c r="U185" s="1" t="str">
        <f t="shared" si="28"/>
        <v xml:space="preserve">('46', '2021-09-18', '948', 'GBP', '1141.95', '5.71', 'EUR', '0.830159'), </v>
      </c>
      <c r="V185" s="1" t="str">
        <f t="shared" si="29"/>
        <v xml:space="preserve">('42', '2021-06-09', '1338', 'ERN', '80.96', '0.05',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'0.04',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'0.05',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'0.05',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'0.05',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'0.04',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'0.04',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'0.05', 'EUR', '1954.4451'), ('17', '2021-08-25', '20292', 'CLP', '23.24', '0.12', 'EUR', '873.489326'), ('38', '2021-08-25', '174', 'GIP', '209.76', '1.05', 'EUR', '0.829546'), ('39', '2021-08-25', '366', 'MOP', '41.3', '0.21', 'EUR', '8.862674'), ('10', '2021-08-26', '229650', 'MMK', '117.51', '0.05',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'0.04', 'EUR', '1.874163'), ('11', '2021-09-09', '10206', 'UAH', '315.83', '1.58', 'EUR', '32.315341'), ('15', '2021-09-10', '300000', 'VND', '11.91', '0.06', 'EUR', '25207.144586'), ('42', '2021-09-11', '26370', 'XPF', '221.19', '0.05',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v>
      </c>
    </row>
    <row r="186" spans="2:22" ht="30" x14ac:dyDescent="0.25">
      <c r="B186">
        <f t="shared" si="20"/>
        <v>2021</v>
      </c>
      <c r="C186">
        <f t="shared" si="21"/>
        <v>9</v>
      </c>
      <c r="D186" t="str">
        <f t="shared" si="22"/>
        <v>2021 9</v>
      </c>
      <c r="E186">
        <v>16</v>
      </c>
      <c r="F186" s="2">
        <v>44458</v>
      </c>
      <c r="G186">
        <v>624</v>
      </c>
      <c r="H186" t="s">
        <v>119</v>
      </c>
      <c r="I186" s="3">
        <f t="shared" si="23"/>
        <v>72.36</v>
      </c>
      <c r="J186" s="3">
        <f t="shared" si="24"/>
        <v>0.37</v>
      </c>
      <c r="K186" t="s">
        <v>61</v>
      </c>
      <c r="L186" s="3">
        <f>VLOOKUP(H186,'fx rates'!$A:$B,2,0)</f>
        <v>8.6235870000000006</v>
      </c>
      <c r="M186">
        <f>SUMIFS($I$3:$I186,$E$3:$E186,$E186,$D$3:$D186,$D186)</f>
        <v>636.29999999999995</v>
      </c>
      <c r="N186" s="3">
        <f t="shared" si="25"/>
        <v>0.37</v>
      </c>
      <c r="O186" s="3" t="str">
        <f t="shared" si="26"/>
        <v/>
      </c>
      <c r="P186" t="str">
        <f>IFERROR(IF(VLOOKUP($E186,clients_special_commissions!$B:$E,3,0), "yes","no"),"no")</f>
        <v>no</v>
      </c>
      <c r="Q186" s="3" t="str">
        <f>IF($P186="yes", VLOOKUP($E186,clients_special_commissions!$B:$C,2,0),"")</f>
        <v/>
      </c>
      <c r="R186" t="str">
        <f t="shared" si="27"/>
        <v>no</v>
      </c>
      <c r="S186">
        <f>COUNTIFS($E$3:$E185,$E186,$D$3:$D185,$D186,$R$3:$R185,"yes")</f>
        <v>0</v>
      </c>
      <c r="U186" s="1" t="str">
        <f t="shared" si="28"/>
        <v xml:space="preserve">('16', '2021-09-19', '624', 'HKD', '72.36', '0.37', 'EUR', '8.623587'), </v>
      </c>
      <c r="V186" s="1" t="str">
        <f t="shared" si="29"/>
        <v xml:space="preserve">('42', '2021-06-09', '1338', 'ERN', '80.96', '0.05',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'0.04',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'0.05',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'0.05',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'0.05',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'0.04',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'0.04',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'0.05', 'EUR', '1954.4451'), ('17', '2021-08-25', '20292', 'CLP', '23.24', '0.12', 'EUR', '873.489326'), ('38', '2021-08-25', '174', 'GIP', '209.76', '1.05', 'EUR', '0.829546'), ('39', '2021-08-25', '366', 'MOP', '41.3', '0.21', 'EUR', '8.862674'), ('10', '2021-08-26', '229650', 'MMK', '117.51', '0.05',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'0.04', 'EUR', '1.874163'), ('11', '2021-09-09', '10206', 'UAH', '315.83', '1.58', 'EUR', '32.315341'), ('15', '2021-09-10', '300000', 'VND', '11.91', '0.06', 'EUR', '25207.144586'), ('42', '2021-09-11', '26370', 'XPF', '221.19', '0.05',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v>
      </c>
    </row>
    <row r="187" spans="2:22" ht="30" x14ac:dyDescent="0.25">
      <c r="B187">
        <f t="shared" si="20"/>
        <v>2021</v>
      </c>
      <c r="C187">
        <f t="shared" si="21"/>
        <v>9</v>
      </c>
      <c r="D187" t="str">
        <f t="shared" si="22"/>
        <v>2021 9</v>
      </c>
      <c r="E187">
        <v>2</v>
      </c>
      <c r="F187" s="2">
        <v>44459</v>
      </c>
      <c r="G187">
        <v>6096</v>
      </c>
      <c r="H187" t="s">
        <v>229</v>
      </c>
      <c r="I187" s="3">
        <f t="shared" si="23"/>
        <v>17.190000000000001</v>
      </c>
      <c r="J187" s="3">
        <f t="shared" si="24"/>
        <v>0.09</v>
      </c>
      <c r="K187" t="s">
        <v>61</v>
      </c>
      <c r="L187" s="3">
        <f>VLOOKUP(H187,'fx rates'!$A:$B,2,0)</f>
        <v>354.780821</v>
      </c>
      <c r="M187">
        <f>SUMIFS($I$3:$I187,$E$3:$E187,$E187,$D$3:$D187,$D187)</f>
        <v>120.71000000000001</v>
      </c>
      <c r="N187" s="3">
        <f t="shared" si="25"/>
        <v>0.09</v>
      </c>
      <c r="O187" s="3" t="str">
        <f t="shared" si="26"/>
        <v/>
      </c>
      <c r="P187" t="str">
        <f>IFERROR(IF(VLOOKUP($E187,clients_special_commissions!$B:$E,3,0), "yes","no"),"no")</f>
        <v>no</v>
      </c>
      <c r="Q187" s="3" t="str">
        <f>IF($P187="yes", VLOOKUP($E187,clients_special_commissions!$B:$C,2,0),"")</f>
        <v/>
      </c>
      <c r="R187" t="str">
        <f t="shared" si="27"/>
        <v>no</v>
      </c>
      <c r="S187">
        <f>COUNTIFS($E$3:$E186,$E187,$D$3:$D186,$D187,$R$3:$R186,"yes")</f>
        <v>0</v>
      </c>
      <c r="U187" s="1" t="str">
        <f t="shared" si="28"/>
        <v xml:space="preserve">('2', '2021-09-20', '6096', 'ZWL', '17.19', '0.09', 'EUR', '354.780821'), </v>
      </c>
      <c r="V187" s="1" t="str">
        <f t="shared" si="29"/>
        <v xml:space="preserve">('42', '2021-06-09', '1338', 'ERN', '80.96', '0.05',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'0.04',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'0.05',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'0.05',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'0.05',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'0.04',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'0.04',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'0.05', 'EUR', '1954.4451'), ('17', '2021-08-25', '20292', 'CLP', '23.24', '0.12', 'EUR', '873.489326'), ('38', '2021-08-25', '174', 'GIP', '209.76', '1.05', 'EUR', '0.829546'), ('39', '2021-08-25', '366', 'MOP', '41.3', '0.21', 'EUR', '8.862674'), ('10', '2021-08-26', '229650', 'MMK', '117.51', '0.05',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'0.04', 'EUR', '1.874163'), ('11', '2021-09-09', '10206', 'UAH', '315.83', '1.58', 'EUR', '32.315341'), ('15', '2021-09-10', '300000', 'VND', '11.91', '0.06', 'EUR', '25207.144586'), ('42', '2021-09-11', '26370', 'XPF', '221.19', '0.05',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v>
      </c>
    </row>
    <row r="188" spans="2:22" ht="30" x14ac:dyDescent="0.25">
      <c r="B188">
        <f t="shared" si="20"/>
        <v>2021</v>
      </c>
      <c r="C188">
        <f t="shared" si="21"/>
        <v>9</v>
      </c>
      <c r="D188" t="str">
        <f t="shared" si="22"/>
        <v>2021 9</v>
      </c>
      <c r="E188">
        <v>28</v>
      </c>
      <c r="F188" s="2">
        <v>44459</v>
      </c>
      <c r="G188">
        <v>984</v>
      </c>
      <c r="H188" t="s">
        <v>88</v>
      </c>
      <c r="I188" s="3">
        <f t="shared" si="23"/>
        <v>709.18999999999994</v>
      </c>
      <c r="J188" s="3">
        <f t="shared" si="24"/>
        <v>3.55</v>
      </c>
      <c r="K188" t="s">
        <v>61</v>
      </c>
      <c r="L188" s="3">
        <f>VLOOKUP(H188,'fx rates'!$A:$B,2,0)</f>
        <v>1.3875109999999999</v>
      </c>
      <c r="M188">
        <f>SUMIFS($I$3:$I188,$E$3:$E188,$E188,$D$3:$D188,$D188)</f>
        <v>709.18999999999994</v>
      </c>
      <c r="N188" s="3">
        <f t="shared" si="25"/>
        <v>3.55</v>
      </c>
      <c r="O188" s="3" t="str">
        <f t="shared" si="26"/>
        <v/>
      </c>
      <c r="P188" t="str">
        <f>IFERROR(IF(VLOOKUP($E188,clients_special_commissions!$B:$E,3,0), "yes","no"),"no")</f>
        <v>no</v>
      </c>
      <c r="Q188" s="3" t="str">
        <f>IF($P188="yes", VLOOKUP($E188,clients_special_commissions!$B:$C,2,0),"")</f>
        <v/>
      </c>
      <c r="R188" t="str">
        <f t="shared" si="27"/>
        <v>no</v>
      </c>
      <c r="S188">
        <f>COUNTIFS($E$3:$E187,$E188,$D$3:$D187,$D188,$R$3:$R187,"yes")</f>
        <v>0</v>
      </c>
      <c r="U188" s="1" t="str">
        <f t="shared" si="28"/>
        <v xml:space="preserve">('28', '2021-09-20', '984', 'CAD', '709.19', '3.55', 'EUR', '1.387511'), </v>
      </c>
      <c r="V188" s="1" t="str">
        <f t="shared" si="29"/>
        <v xml:space="preserve">('42', '2021-06-09', '1338', 'ERN', '80.96', '0.05',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'0.04',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'0.05',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'0.05',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'0.05',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'0.04',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'0.04',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'0.05', 'EUR', '1954.4451'), ('17', '2021-08-25', '20292', 'CLP', '23.24', '0.12', 'EUR', '873.489326'), ('38', '2021-08-25', '174', 'GIP', '209.76', '1.05', 'EUR', '0.829546'), ('39', '2021-08-25', '366', 'MOP', '41.3', '0.21', 'EUR', '8.862674'), ('10', '2021-08-26', '229650', 'MMK', '117.51', '0.05',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'0.04', 'EUR', '1.874163'), ('11', '2021-09-09', '10206', 'UAH', '315.83', '1.58', 'EUR', '32.315341'), ('15', '2021-09-10', '300000', 'VND', '11.91', '0.06', 'EUR', '25207.144586'), ('42', '2021-09-11', '26370', 'XPF', '221.19', '0.05',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v>
      </c>
    </row>
    <row r="189" spans="2:22" ht="30" x14ac:dyDescent="0.25">
      <c r="B189">
        <f t="shared" si="20"/>
        <v>2021</v>
      </c>
      <c r="C189">
        <f t="shared" si="21"/>
        <v>9</v>
      </c>
      <c r="D189" t="str">
        <f t="shared" si="22"/>
        <v>2021 9</v>
      </c>
      <c r="E189" s="6">
        <v>3</v>
      </c>
      <c r="F189" s="2">
        <v>44459</v>
      </c>
      <c r="G189">
        <v>726</v>
      </c>
      <c r="H189" t="s">
        <v>220</v>
      </c>
      <c r="I189" s="3">
        <f t="shared" si="23"/>
        <v>243.81</v>
      </c>
      <c r="J189" s="3">
        <f t="shared" si="24"/>
        <v>0.03</v>
      </c>
      <c r="K189" t="s">
        <v>61</v>
      </c>
      <c r="L189" s="3">
        <f>VLOOKUP(H189,'fx rates'!$A:$B,2,0)</f>
        <v>2.9778020000000001</v>
      </c>
      <c r="M189">
        <f>SUMIFS($I$3:$I189,$E$3:$E189,$E189,$D$3:$D189,$D189)</f>
        <v>2600.5</v>
      </c>
      <c r="N189" s="3">
        <f t="shared" si="25"/>
        <v>1.22</v>
      </c>
      <c r="O189" s="3">
        <f t="shared" si="26"/>
        <v>0.03</v>
      </c>
      <c r="P189" t="str">
        <f>IFERROR(IF(VLOOKUP($E189,clients_special_commissions!$B:$E,3,0), "yes","no"),"no")</f>
        <v>no</v>
      </c>
      <c r="Q189" s="3" t="str">
        <f>IF($P189="yes", VLOOKUP($E189,clients_special_commissions!$B:$C,2,0),"")</f>
        <v/>
      </c>
      <c r="R189" t="str">
        <f t="shared" si="27"/>
        <v>yes</v>
      </c>
      <c r="S189">
        <f>COUNTIFS($E$3:$E188,$E189,$D$3:$D188,$D189,$R$3:$R188,"yes")</f>
        <v>1</v>
      </c>
      <c r="U189" s="1" t="str">
        <f t="shared" si="28"/>
        <v xml:space="preserve">('3', '2021-09-20', '726', 'XCD', '243.81', '0.03', 'EUR', '2.977802'), </v>
      </c>
      <c r="V189" s="1" t="str">
        <f t="shared" si="29"/>
        <v xml:space="preserve">('42', '2021-06-09', '1338', 'ERN', '80.96', '0.05',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'0.04',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'0.05',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'0.05',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'0.05',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'0.04',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'0.04',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'0.05', 'EUR', '1954.4451'), ('17', '2021-08-25', '20292', 'CLP', '23.24', '0.12', 'EUR', '873.489326'), ('38', '2021-08-25', '174', 'GIP', '209.76', '1.05', 'EUR', '0.829546'), ('39', '2021-08-25', '366', 'MOP', '41.3', '0.21', 'EUR', '8.862674'), ('10', '2021-08-26', '229650', 'MMK', '117.51', '0.05',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'0.04', 'EUR', '1.874163'), ('11', '2021-09-09', '10206', 'UAH', '315.83', '1.58', 'EUR', '32.315341'), ('15', '2021-09-10', '300000', 'VND', '11.91', '0.06', 'EUR', '25207.144586'), ('42', '2021-09-11', '26370', 'XPF', '221.19', '0.05',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v>
      </c>
    </row>
    <row r="190" spans="2:22" ht="30" x14ac:dyDescent="0.25">
      <c r="B190">
        <f t="shared" si="20"/>
        <v>2021</v>
      </c>
      <c r="C190">
        <f t="shared" si="21"/>
        <v>9</v>
      </c>
      <c r="D190" t="str">
        <f t="shared" si="22"/>
        <v>2021 9</v>
      </c>
      <c r="E190">
        <v>18</v>
      </c>
      <c r="F190" s="2">
        <v>44459</v>
      </c>
      <c r="G190">
        <v>864</v>
      </c>
      <c r="H190" t="s">
        <v>85</v>
      </c>
      <c r="I190" s="3">
        <f t="shared" si="23"/>
        <v>68.040000000000006</v>
      </c>
      <c r="J190" s="3">
        <f t="shared" si="24"/>
        <v>0.35000000000000003</v>
      </c>
      <c r="K190" t="s">
        <v>61</v>
      </c>
      <c r="L190" s="3">
        <f>VLOOKUP(H190,'fx rates'!$A:$B,2,0)</f>
        <v>12.700142</v>
      </c>
      <c r="M190">
        <f>SUMIFS($I$3:$I190,$E$3:$E190,$E190,$D$3:$D190,$D190)</f>
        <v>68.040000000000006</v>
      </c>
      <c r="N190" s="3">
        <f t="shared" si="25"/>
        <v>0.35000000000000003</v>
      </c>
      <c r="O190" s="3" t="str">
        <f t="shared" si="26"/>
        <v/>
      </c>
      <c r="P190" t="str">
        <f>IFERROR(IF(VLOOKUP($E190,clients_special_commissions!$B:$E,3,0), "yes","no"),"no")</f>
        <v>no</v>
      </c>
      <c r="Q190" s="3" t="str">
        <f>IF($P190="yes", VLOOKUP($E190,clients_special_commissions!$B:$C,2,0),"")</f>
        <v/>
      </c>
      <c r="R190" t="str">
        <f t="shared" si="27"/>
        <v>no</v>
      </c>
      <c r="S190">
        <f>COUNTIFS($E$3:$E189,$E190,$D$3:$D189,$D190,$R$3:$R189,"yes")</f>
        <v>0</v>
      </c>
      <c r="U190" s="1" t="str">
        <f t="shared" si="28"/>
        <v xml:space="preserve">('18', '2021-09-20', '864', 'BWP', '68.04', '0.35', 'EUR', '12.700142'), </v>
      </c>
      <c r="V190" s="1" t="str">
        <f t="shared" si="29"/>
        <v xml:space="preserve">('42', '2021-06-09', '1338', 'ERN', '80.96', '0.05',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'0.04',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'0.05',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'0.05',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'0.05',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'0.04',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'0.04',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'0.05', 'EUR', '1954.4451'), ('17', '2021-08-25', '20292', 'CLP', '23.24', '0.12', 'EUR', '873.489326'), ('38', '2021-08-25', '174', 'GIP', '209.76', '1.05', 'EUR', '0.829546'), ('39', '2021-08-25', '366', 'MOP', '41.3', '0.21', 'EUR', '8.862674'), ('10', '2021-08-26', '229650', 'MMK', '117.51', '0.05',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'0.04', 'EUR', '1.874163'), ('11', '2021-09-09', '10206', 'UAH', '315.83', '1.58', 'EUR', '32.315341'), ('15', '2021-09-10', '300000', 'VND', '11.91', '0.06', 'EUR', '25207.144586'), ('42', '2021-09-11', '26370', 'XPF', '221.19', '0.05',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v>
      </c>
    </row>
    <row r="191" spans="2:22" ht="30" x14ac:dyDescent="0.25">
      <c r="B191">
        <f t="shared" si="20"/>
        <v>2021</v>
      </c>
      <c r="C191">
        <f t="shared" si="21"/>
        <v>9</v>
      </c>
      <c r="D191" t="str">
        <f t="shared" si="22"/>
        <v>2021 9</v>
      </c>
      <c r="E191">
        <v>31</v>
      </c>
      <c r="F191" s="2">
        <v>44460</v>
      </c>
      <c r="G191">
        <v>1302</v>
      </c>
      <c r="H191" t="s">
        <v>227</v>
      </c>
      <c r="I191" s="3">
        <f t="shared" si="23"/>
        <v>79.820000000000007</v>
      </c>
      <c r="J191" s="3">
        <f t="shared" si="24"/>
        <v>0.4</v>
      </c>
      <c r="K191" t="s">
        <v>61</v>
      </c>
      <c r="L191" s="3">
        <f>VLOOKUP(H191,'fx rates'!$A:$B,2,0)</f>
        <v>16.313403999999998</v>
      </c>
      <c r="M191">
        <f>SUMIFS($I$3:$I191,$E$3:$E191,$E191,$D$3:$D191,$D191)</f>
        <v>290.27999999999997</v>
      </c>
      <c r="N191" s="3">
        <f t="shared" si="25"/>
        <v>0.4</v>
      </c>
      <c r="O191" s="3" t="str">
        <f t="shared" si="26"/>
        <v/>
      </c>
      <c r="P191" t="str">
        <f>IFERROR(IF(VLOOKUP($E191,clients_special_commissions!$B:$E,3,0), "yes","no"),"no")</f>
        <v>no</v>
      </c>
      <c r="Q191" s="3" t="str">
        <f>IF($P191="yes", VLOOKUP($E191,clients_special_commissions!$B:$C,2,0),"")</f>
        <v/>
      </c>
      <c r="R191" t="str">
        <f t="shared" si="27"/>
        <v>no</v>
      </c>
      <c r="S191">
        <f>COUNTIFS($E$3:$E190,$E191,$D$3:$D190,$D191,$R$3:$R190,"yes")</f>
        <v>0</v>
      </c>
      <c r="U191" s="1" t="str">
        <f t="shared" si="28"/>
        <v xml:space="preserve">('31', '2021-09-21', '1302', 'ZAR', '79.82', '0.4', 'EUR', '16.313404'), </v>
      </c>
      <c r="V191" s="1" t="str">
        <f t="shared" si="29"/>
        <v xml:space="preserve">('42', '2021-06-09', '1338', 'ERN', '80.96', '0.05',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'0.04',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'0.05',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'0.05',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'0.05',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'0.04',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'0.04',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'0.05', 'EUR', '1954.4451'), ('17', '2021-08-25', '20292', 'CLP', '23.24', '0.12', 'EUR', '873.489326'), ('38', '2021-08-25', '174', 'GIP', '209.76', '1.05', 'EUR', '0.829546'), ('39', '2021-08-25', '366', 'MOP', '41.3', '0.21', 'EUR', '8.862674'), ('10', '2021-08-26', '229650', 'MMK', '117.51', '0.05',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'0.04', 'EUR', '1.874163'), ('11', '2021-09-09', '10206', 'UAH', '315.83', '1.58', 'EUR', '32.315341'), ('15', '2021-09-10', '300000', 'VND', '11.91', '0.06', 'EUR', '25207.144586'), ('42', '2021-09-11', '26370', 'XPF', '221.19', '0.05',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v>
      </c>
    </row>
    <row r="192" spans="2:22" ht="30" x14ac:dyDescent="0.25">
      <c r="B192">
        <f t="shared" si="20"/>
        <v>2021</v>
      </c>
      <c r="C192">
        <f t="shared" si="21"/>
        <v>9</v>
      </c>
      <c r="D192" t="str">
        <f t="shared" si="22"/>
        <v>2021 9</v>
      </c>
      <c r="E192">
        <v>31</v>
      </c>
      <c r="F192" s="2">
        <v>44460</v>
      </c>
      <c r="G192">
        <v>20916</v>
      </c>
      <c r="H192" t="s">
        <v>228</v>
      </c>
      <c r="I192" s="3">
        <f t="shared" si="23"/>
        <v>1076.5899999999999</v>
      </c>
      <c r="J192" s="3">
        <f t="shared" si="24"/>
        <v>5.39</v>
      </c>
      <c r="K192" t="s">
        <v>61</v>
      </c>
      <c r="L192" s="3">
        <f>VLOOKUP(H192,'fx rates'!$A:$B,2,0)</f>
        <v>19.428104000000001</v>
      </c>
      <c r="M192">
        <f>SUMIFS($I$3:$I192,$E$3:$E192,$E192,$D$3:$D192,$D192)</f>
        <v>1366.87</v>
      </c>
      <c r="N192" s="3">
        <f t="shared" si="25"/>
        <v>5.39</v>
      </c>
      <c r="O192" s="3" t="str">
        <f t="shared" si="26"/>
        <v/>
      </c>
      <c r="P192" t="str">
        <f>IFERROR(IF(VLOOKUP($E192,clients_special_commissions!$B:$E,3,0), "yes","no"),"no")</f>
        <v>no</v>
      </c>
      <c r="Q192" s="3" t="str">
        <f>IF($P192="yes", VLOOKUP($E192,clients_special_commissions!$B:$C,2,0),"")</f>
        <v/>
      </c>
      <c r="R192" t="str">
        <f t="shared" si="27"/>
        <v>yes</v>
      </c>
      <c r="S192">
        <f>COUNTIFS($E$3:$E191,$E192,$D$3:$D191,$D192,$R$3:$R191,"yes")</f>
        <v>0</v>
      </c>
      <c r="U192" s="1" t="str">
        <f t="shared" si="28"/>
        <v xml:space="preserve">('31', '2021-09-21', '20916', 'ZMW', '1076.59', '5.39', 'EUR', '19.428104'), </v>
      </c>
      <c r="V192" s="1" t="str">
        <f t="shared" si="29"/>
        <v xml:space="preserve">('42', '2021-06-09', '1338', 'ERN', '80.96', '0.05',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'0.04',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'0.05',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'0.05',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'0.05',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'0.04',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'0.04',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'0.05', 'EUR', '1954.4451'), ('17', '2021-08-25', '20292', 'CLP', '23.24', '0.12', 'EUR', '873.489326'), ('38', '2021-08-25', '174', 'GIP', '209.76', '1.05', 'EUR', '0.829546'), ('39', '2021-08-25', '366', 'MOP', '41.3', '0.21', 'EUR', '8.862674'), ('10', '2021-08-26', '229650', 'MMK', '117.51', '0.05',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'0.04', 'EUR', '1.874163'), ('11', '2021-09-09', '10206', 'UAH', '315.83', '1.58', 'EUR', '32.315341'), ('15', '2021-09-10', '300000', 'VND', '11.91', '0.06', 'EUR', '25207.144586'), ('42', '2021-09-11', '26370', 'XPF', '221.19', '0.05',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v>
      </c>
    </row>
    <row r="193" spans="2:22" ht="30" x14ac:dyDescent="0.25">
      <c r="B193">
        <f t="shared" si="20"/>
        <v>2021</v>
      </c>
      <c r="C193">
        <f t="shared" si="21"/>
        <v>9</v>
      </c>
      <c r="D193" t="str">
        <f t="shared" si="22"/>
        <v>2021 9</v>
      </c>
      <c r="E193">
        <v>39</v>
      </c>
      <c r="F193" s="2">
        <v>44461</v>
      </c>
      <c r="G193">
        <v>810</v>
      </c>
      <c r="H193" t="s">
        <v>149</v>
      </c>
      <c r="I193" s="3">
        <f t="shared" si="23"/>
        <v>158.38</v>
      </c>
      <c r="J193" s="3">
        <f t="shared" si="24"/>
        <v>0.8</v>
      </c>
      <c r="K193" t="s">
        <v>61</v>
      </c>
      <c r="L193" s="3">
        <f>VLOOKUP(H193,'fx rates'!$A:$B,2,0)</f>
        <v>5.1144420000000004</v>
      </c>
      <c r="M193">
        <f>SUMIFS($I$3:$I193,$E$3:$E193,$E193,$D$3:$D193,$D193)</f>
        <v>158.38</v>
      </c>
      <c r="N193" s="3">
        <f t="shared" si="25"/>
        <v>0.8</v>
      </c>
      <c r="O193" s="3" t="str">
        <f t="shared" si="26"/>
        <v/>
      </c>
      <c r="P193" t="str">
        <f>IFERROR(IF(VLOOKUP($E193,clients_special_commissions!$B:$E,3,0), "yes","no"),"no")</f>
        <v>no</v>
      </c>
      <c r="Q193" s="3" t="str">
        <f>IF($P193="yes", VLOOKUP($E193,clients_special_commissions!$B:$C,2,0),"")</f>
        <v/>
      </c>
      <c r="R193" t="str">
        <f t="shared" si="27"/>
        <v>no</v>
      </c>
      <c r="S193">
        <f>COUNTIFS($E$3:$E192,$E193,$D$3:$D192,$D193,$R$3:$R192,"yes")</f>
        <v>0</v>
      </c>
      <c r="U193" s="1" t="str">
        <f t="shared" si="28"/>
        <v xml:space="preserve">('39', '2021-09-22', '810', 'LYD', '158.38', '0.8', 'EUR', '5.114442'), </v>
      </c>
      <c r="V193" s="1" t="str">
        <f t="shared" si="29"/>
        <v xml:space="preserve">('42', '2021-06-09', '1338', 'ERN', '80.96', '0.05',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'0.04',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'0.05',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'0.05',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'0.05',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'0.04',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'0.04',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'0.05', 'EUR', '1954.4451'), ('17', '2021-08-25', '20292', 'CLP', '23.24', '0.12', 'EUR', '873.489326'), ('38', '2021-08-25', '174', 'GIP', '209.76', '1.05', 'EUR', '0.829546'), ('39', '2021-08-25', '366', 'MOP', '41.3', '0.21', 'EUR', '8.862674'), ('10', '2021-08-26', '229650', 'MMK', '117.51', '0.05',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'0.04', 'EUR', '1.874163'), ('11', '2021-09-09', '10206', 'UAH', '315.83', '1.58', 'EUR', '32.315341'), ('15', '2021-09-10', '300000', 'VND', '11.91', '0.06', 'EUR', '25207.144586'), ('42', '2021-09-11', '26370', 'XPF', '221.19', '0.05',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v>
      </c>
    </row>
    <row r="194" spans="2:22" ht="30" x14ac:dyDescent="0.25">
      <c r="B194">
        <f t="shared" si="20"/>
        <v>2021</v>
      </c>
      <c r="C194">
        <f t="shared" si="21"/>
        <v>9</v>
      </c>
      <c r="D194" t="str">
        <f t="shared" si="22"/>
        <v>2021 9</v>
      </c>
      <c r="E194">
        <v>31</v>
      </c>
      <c r="F194" s="2">
        <v>44462</v>
      </c>
      <c r="G194">
        <v>4800</v>
      </c>
      <c r="H194" t="s">
        <v>86</v>
      </c>
      <c r="I194" s="3">
        <f t="shared" si="23"/>
        <v>1338.02</v>
      </c>
      <c r="J194" s="3">
        <f t="shared" si="24"/>
        <v>0.03</v>
      </c>
      <c r="K194" t="s">
        <v>61</v>
      </c>
      <c r="L194" s="3">
        <f>VLOOKUP(H194,'fx rates'!$A:$B,2,0)</f>
        <v>3.587415</v>
      </c>
      <c r="M194">
        <f>SUMIFS($I$3:$I194,$E$3:$E194,$E194,$D$3:$D194,$D194)</f>
        <v>2704.89</v>
      </c>
      <c r="N194" s="3">
        <f t="shared" si="25"/>
        <v>6.7</v>
      </c>
      <c r="O194" s="3">
        <f t="shared" si="26"/>
        <v>0.03</v>
      </c>
      <c r="P194" t="str">
        <f>IFERROR(IF(VLOOKUP($E194,clients_special_commissions!$B:$E,3,0), "yes","no"),"no")</f>
        <v>no</v>
      </c>
      <c r="Q194" s="3" t="str">
        <f>IF($P194="yes", VLOOKUP($E194,clients_special_commissions!$B:$C,2,0),"")</f>
        <v/>
      </c>
      <c r="R194" t="str">
        <f t="shared" si="27"/>
        <v>yes</v>
      </c>
      <c r="S194">
        <f>COUNTIFS($E$3:$E193,$E194,$D$3:$D193,$D194,$R$3:$R193,"yes")</f>
        <v>1</v>
      </c>
      <c r="U194" s="1" t="str">
        <f t="shared" si="28"/>
        <v xml:space="preserve">('31', '2021-09-23', '4800', 'BYN', '1338.02', '0.03', 'EUR', '3.587415'), </v>
      </c>
      <c r="V194" s="1" t="str">
        <f t="shared" si="29"/>
        <v xml:space="preserve">('42', '2021-06-09', '1338', 'ERN', '80.96', '0.05',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'0.04',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'0.05',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'0.05',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'0.05',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'0.04',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'0.04',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'0.05', 'EUR', '1954.4451'), ('17', '2021-08-25', '20292', 'CLP', '23.24', '0.12', 'EUR', '873.489326'), ('38', '2021-08-25', '174', 'GIP', '209.76', '1.05', 'EUR', '0.829546'), ('39', '2021-08-25', '366', 'MOP', '41.3', '0.21', 'EUR', '8.862674'), ('10', '2021-08-26', '229650', 'MMK', '117.51', '0.05',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'0.04', 'EUR', '1.874163'), ('11', '2021-09-09', '10206', 'UAH', '315.83', '1.58', 'EUR', '32.315341'), ('15', '2021-09-10', '300000', 'VND', '11.91', '0.06', 'EUR', '25207.144586'), ('42', '2021-09-11', '26370', 'XPF', '221.19', '0.05',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v>
      </c>
    </row>
    <row r="195" spans="2:22" ht="30" x14ac:dyDescent="0.25">
      <c r="B195">
        <f t="shared" si="20"/>
        <v>2021</v>
      </c>
      <c r="C195">
        <f t="shared" si="21"/>
        <v>9</v>
      </c>
      <c r="D195" t="str">
        <f t="shared" si="22"/>
        <v>2021 9</v>
      </c>
      <c r="E195">
        <v>21</v>
      </c>
      <c r="F195" s="2">
        <v>44463</v>
      </c>
      <c r="G195">
        <v>10980</v>
      </c>
      <c r="H195" t="s">
        <v>63</v>
      </c>
      <c r="I195" s="3">
        <f t="shared" si="23"/>
        <v>113.86</v>
      </c>
      <c r="J195" s="3">
        <f t="shared" si="24"/>
        <v>0.57000000000000006</v>
      </c>
      <c r="K195" t="s">
        <v>61</v>
      </c>
      <c r="L195" s="3">
        <f>VLOOKUP(H195,'fx rates'!$A:$B,2,0)</f>
        <v>96.442519000000004</v>
      </c>
      <c r="M195">
        <f>SUMIFS($I$3:$I195,$E$3:$E195,$E195,$D$3:$D195,$D195)</f>
        <v>113.86</v>
      </c>
      <c r="N195" s="3">
        <f t="shared" si="25"/>
        <v>0.57000000000000006</v>
      </c>
      <c r="O195" s="3" t="str">
        <f t="shared" si="26"/>
        <v/>
      </c>
      <c r="P195" t="str">
        <f>IFERROR(IF(VLOOKUP($E195,clients_special_commissions!$B:$E,3,0), "yes","no"),"no")</f>
        <v>no</v>
      </c>
      <c r="Q195" s="3" t="str">
        <f>IF($P195="yes", VLOOKUP($E195,clients_special_commissions!$B:$C,2,0),"")</f>
        <v/>
      </c>
      <c r="R195" t="str">
        <f t="shared" si="27"/>
        <v>no</v>
      </c>
      <c r="S195">
        <f>COUNTIFS($E$3:$E194,$E195,$D$3:$D194,$D195,$R$3:$R194,"yes")</f>
        <v>0</v>
      </c>
      <c r="U195" s="1" t="str">
        <f t="shared" si="28"/>
        <v xml:space="preserve">('21', '2021-09-24', '10980', 'AFN', '113.86', '0.57', 'EUR', '96.442519'), </v>
      </c>
      <c r="V195" s="1" t="str">
        <f t="shared" si="29"/>
        <v xml:space="preserve">('42', '2021-06-09', '1338', 'ERN', '80.96', '0.05',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'0.04',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'0.05',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'0.05',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'0.05',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'0.04',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'0.04',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'0.05', 'EUR', '1954.4451'), ('17', '2021-08-25', '20292', 'CLP', '23.24', '0.12', 'EUR', '873.489326'), ('38', '2021-08-25', '174', 'GIP', '209.76', '1.05', 'EUR', '0.829546'), ('39', '2021-08-25', '366', 'MOP', '41.3', '0.21', 'EUR', '8.862674'), ('10', '2021-08-26', '229650', 'MMK', '117.51', '0.05',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'0.04', 'EUR', '1.874163'), ('11', '2021-09-09', '10206', 'UAH', '315.83', '1.58', 'EUR', '32.315341'), ('15', '2021-09-10', '300000', 'VND', '11.91', '0.06', 'EUR', '25207.144586'), ('42', '2021-09-11', '26370', 'XPF', '221.19', '0.05',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v>
      </c>
    </row>
    <row r="196" spans="2:22" ht="30" x14ac:dyDescent="0.25">
      <c r="B196">
        <f t="shared" ref="B196:B259" si="30">YEAR(F196)</f>
        <v>2021</v>
      </c>
      <c r="C196">
        <f t="shared" ref="C196:C259" si="31">MONTH(F196)</f>
        <v>9</v>
      </c>
      <c r="D196" t="str">
        <f t="shared" ref="D196:D259" si="32">_xlfn.CONCAT(B196, " ", C196)</f>
        <v>2021 9</v>
      </c>
      <c r="E196">
        <v>18</v>
      </c>
      <c r="F196" s="2">
        <v>44464</v>
      </c>
      <c r="G196">
        <v>198858</v>
      </c>
      <c r="H196" t="s">
        <v>190</v>
      </c>
      <c r="I196" s="3">
        <f t="shared" ref="I196:I259" si="33">ROUNDUP(G196/L196,2)</f>
        <v>15.44</v>
      </c>
      <c r="J196" s="3">
        <f t="shared" ref="J196:J259" si="34">MIN(N196,O196,Q196)</f>
        <v>0.08</v>
      </c>
      <c r="K196" t="s">
        <v>61</v>
      </c>
      <c r="L196" s="3">
        <f>VLOOKUP(H196,'fx rates'!$A:$B,2,0)</f>
        <v>12883.397186</v>
      </c>
      <c r="M196">
        <f>SUMIFS($I$3:$I196,$E$3:$E196,$E196,$D$3:$D196,$D196)</f>
        <v>83.48</v>
      </c>
      <c r="N196" s="3">
        <f t="shared" ref="N196:N259" si="35">IF(I196*0.005&lt;0.05,0.05,ROUNDUP(I196*0.005,2))</f>
        <v>0.08</v>
      </c>
      <c r="O196" s="3" t="str">
        <f t="shared" ref="O196:O259" si="36">IF(S196&gt;0, 0.03, "")</f>
        <v/>
      </c>
      <c r="P196" t="str">
        <f>IFERROR(IF(VLOOKUP($E196,clients_special_commissions!$B:$E,3,0), "yes","no"),"no")</f>
        <v>no</v>
      </c>
      <c r="Q196" s="3" t="str">
        <f>IF($P196="yes", VLOOKUP($E196,clients_special_commissions!$B:$C,2,0),"")</f>
        <v/>
      </c>
      <c r="R196" t="str">
        <f t="shared" ref="R196:R259" si="37">IF(M196&gt;=1000,"yes","no")</f>
        <v>no</v>
      </c>
      <c r="S196">
        <f>COUNTIFS($E$3:$E195,$E196,$D$3:$D195,$D196,$R$3:$R195,"yes")</f>
        <v>0</v>
      </c>
      <c r="U196" s="1" t="str">
        <f t="shared" si="28"/>
        <v xml:space="preserve">('18', '2021-09-25', '198858', 'SLL', '15.44', '0.08', 'EUR', '12883.397186'), </v>
      </c>
      <c r="V196" s="1" t="str">
        <f t="shared" si="29"/>
        <v xml:space="preserve">('42', '2021-06-09', '1338', 'ERN', '80.96', '0.05',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'0.04',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'0.05',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'0.05',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'0.05',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'0.04',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'0.04',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'0.05', 'EUR', '1954.4451'), ('17', '2021-08-25', '20292', 'CLP', '23.24', '0.12', 'EUR', '873.489326'), ('38', '2021-08-25', '174', 'GIP', '209.76', '1.05', 'EUR', '0.829546'), ('39', '2021-08-25', '366', 'MOP', '41.3', '0.21', 'EUR', '8.862674'), ('10', '2021-08-26', '229650', 'MMK', '117.51', '0.05',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'0.04', 'EUR', '1.874163'), ('11', '2021-09-09', '10206', 'UAH', '315.83', '1.58', 'EUR', '32.315341'), ('15', '2021-09-10', '300000', 'VND', '11.91', '0.06', 'EUR', '25207.144586'), ('42', '2021-09-11', '26370', 'XPF', '221.19', '0.05',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v>
      </c>
    </row>
    <row r="197" spans="2:22" ht="30" x14ac:dyDescent="0.25">
      <c r="B197">
        <f t="shared" si="30"/>
        <v>2021</v>
      </c>
      <c r="C197">
        <f t="shared" si="31"/>
        <v>9</v>
      </c>
      <c r="D197" t="str">
        <f t="shared" si="32"/>
        <v>2021 9</v>
      </c>
      <c r="E197">
        <v>33</v>
      </c>
      <c r="F197" s="2">
        <v>44465</v>
      </c>
      <c r="G197">
        <v>24996</v>
      </c>
      <c r="H197" t="s">
        <v>211</v>
      </c>
      <c r="I197" s="3">
        <f t="shared" si="33"/>
        <v>533.28</v>
      </c>
      <c r="J197" s="3">
        <f t="shared" si="34"/>
        <v>2.67</v>
      </c>
      <c r="K197" t="s">
        <v>61</v>
      </c>
      <c r="L197" s="3">
        <f>VLOOKUP(H197,'fx rates'!$A:$B,2,0)</f>
        <v>46.872829000000003</v>
      </c>
      <c r="M197">
        <f>SUMIFS($I$3:$I197,$E$3:$E197,$E197,$D$3:$D197,$D197)</f>
        <v>723.12</v>
      </c>
      <c r="N197" s="3">
        <f t="shared" si="35"/>
        <v>2.67</v>
      </c>
      <c r="O197" s="3" t="str">
        <f t="shared" si="36"/>
        <v/>
      </c>
      <c r="P197" t="str">
        <f>IFERROR(IF(VLOOKUP($E197,clients_special_commissions!$B:$E,3,0), "yes","no"),"no")</f>
        <v>no</v>
      </c>
      <c r="Q197" s="3" t="str">
        <f>IF($P197="yes", VLOOKUP($E197,clients_special_commissions!$B:$C,2,0),"")</f>
        <v/>
      </c>
      <c r="R197" t="str">
        <f t="shared" si="37"/>
        <v>no</v>
      </c>
      <c r="S197">
        <f>COUNTIFS($E$3:$E196,$E197,$D$3:$D196,$D197,$R$3:$R196,"yes")</f>
        <v>0</v>
      </c>
      <c r="U197" s="1" t="str">
        <f t="shared" ref="U197:U260" si="38">_xlfn.CONCAT("('", E197, "', '", TEXT(F197,"yyyy-mm-dd"), "', '", G197, "', '", H197, "', '", I197, "', '", J197, "', '", K197, "', '", L197, "'), ")</f>
        <v xml:space="preserve">('33', '2021-09-26', '24996', 'UYU', '533.28', '2.67', 'EUR', '46.872829'), </v>
      </c>
      <c r="V197" s="1" t="str">
        <f t="shared" ref="V197:V260" si="39">_xlfn.CONCAT(V196,U197)</f>
        <v xml:space="preserve">('42', '2021-06-09', '1338', 'ERN', '80.96', '0.05',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'0.04',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'0.05',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'0.05',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'0.05',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'0.04',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'0.04',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'0.05', 'EUR', '1954.4451'), ('17', '2021-08-25', '20292', 'CLP', '23.24', '0.12', 'EUR', '873.489326'), ('38', '2021-08-25', '174', 'GIP', '209.76', '1.05', 'EUR', '0.829546'), ('39', '2021-08-25', '366', 'MOP', '41.3', '0.21', 'EUR', '8.862674'), ('10', '2021-08-26', '229650', 'MMK', '117.51', '0.05',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'0.04', 'EUR', '1.874163'), ('11', '2021-09-09', '10206', 'UAH', '315.83', '1.58', 'EUR', '32.315341'), ('15', '2021-09-10', '300000', 'VND', '11.91', '0.06', 'EUR', '25207.144586'), ('42', '2021-09-11', '26370', 'XPF', '221.19', '0.05',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v>
      </c>
    </row>
    <row r="198" spans="2:22" ht="30" x14ac:dyDescent="0.25">
      <c r="B198">
        <f t="shared" si="30"/>
        <v>2021</v>
      </c>
      <c r="C198">
        <f t="shared" si="31"/>
        <v>9</v>
      </c>
      <c r="D198" t="str">
        <f t="shared" si="32"/>
        <v>2021 9</v>
      </c>
      <c r="E198">
        <v>13</v>
      </c>
      <c r="F198" s="2">
        <v>44466</v>
      </c>
      <c r="G198">
        <v>4638</v>
      </c>
      <c r="H198" t="s">
        <v>107</v>
      </c>
      <c r="I198" s="3">
        <f t="shared" si="33"/>
        <v>82.2</v>
      </c>
      <c r="J198" s="3">
        <f t="shared" si="34"/>
        <v>0.42</v>
      </c>
      <c r="K198" t="s">
        <v>61</v>
      </c>
      <c r="L198" s="3">
        <f>VLOOKUP(H198,'fx rates'!$A:$B,2,0)</f>
        <v>56.424061000000002</v>
      </c>
      <c r="M198">
        <f>SUMIFS($I$3:$I198,$E$3:$E198,$E198,$D$3:$D198,$D198)</f>
        <v>155.03</v>
      </c>
      <c r="N198" s="3">
        <f t="shared" si="35"/>
        <v>0.42</v>
      </c>
      <c r="O198" s="3" t="str">
        <f t="shared" si="36"/>
        <v/>
      </c>
      <c r="P198" t="str">
        <f>IFERROR(IF(VLOOKUP($E198,clients_special_commissions!$B:$E,3,0), "yes","no"),"no")</f>
        <v>no</v>
      </c>
      <c r="Q198" s="3" t="str">
        <f>IF($P198="yes", VLOOKUP($E198,clients_special_commissions!$B:$C,2,0),"")</f>
        <v/>
      </c>
      <c r="R198" t="str">
        <f t="shared" si="37"/>
        <v>no</v>
      </c>
      <c r="S198">
        <f>COUNTIFS($E$3:$E197,$E198,$D$3:$D197,$D198,$R$3:$R197,"yes")</f>
        <v>0</v>
      </c>
      <c r="U198" s="1" t="str">
        <f t="shared" si="38"/>
        <v xml:space="preserve">('13', '2021-09-27', '4638', 'ETB', '82.2', '0.42', 'EUR', '56.424061'), </v>
      </c>
      <c r="V198" s="1" t="str">
        <f t="shared" si="39"/>
        <v xml:space="preserve">('42', '2021-06-09', '1338', 'ERN', '80.96', '0.05',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'0.04',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'0.05',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'0.05',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'0.05',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'0.04',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'0.04',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'0.05', 'EUR', '1954.4451'), ('17', '2021-08-25', '20292', 'CLP', '23.24', '0.12', 'EUR', '873.489326'), ('38', '2021-08-25', '174', 'GIP', '209.76', '1.05', 'EUR', '0.829546'), ('39', '2021-08-25', '366', 'MOP', '41.3', '0.21', 'EUR', '8.862674'), ('10', '2021-08-26', '229650', 'MMK', '117.51', '0.05',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'0.04', 'EUR', '1.874163'), ('11', '2021-09-09', '10206', 'UAH', '315.83', '1.58', 'EUR', '32.315341'), ('15', '2021-09-10', '300000', 'VND', '11.91', '0.06', 'EUR', '25207.144586'), ('42', '2021-09-11', '26370', 'XPF', '221.19', '0.05',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('13', '2021-09-27', '4638', 'ETB', '82.2', '0.42', 'EUR', '56.424061'), </v>
      </c>
    </row>
    <row r="199" spans="2:22" ht="30" x14ac:dyDescent="0.25">
      <c r="B199">
        <f t="shared" si="30"/>
        <v>2021</v>
      </c>
      <c r="C199">
        <f t="shared" si="31"/>
        <v>9</v>
      </c>
      <c r="D199" t="str">
        <f t="shared" si="32"/>
        <v>2021 9</v>
      </c>
      <c r="E199">
        <v>37</v>
      </c>
      <c r="F199" s="2">
        <v>44468</v>
      </c>
      <c r="G199">
        <v>612</v>
      </c>
      <c r="H199" t="s">
        <v>79</v>
      </c>
      <c r="I199" s="3">
        <f t="shared" si="33"/>
        <v>409.96</v>
      </c>
      <c r="J199" s="3">
        <f t="shared" si="34"/>
        <v>2.0499999999999998</v>
      </c>
      <c r="K199" t="s">
        <v>61</v>
      </c>
      <c r="L199" s="3">
        <f>VLOOKUP(H199,'fx rates'!$A:$B,2,0)</f>
        <v>1.492847</v>
      </c>
      <c r="M199">
        <f>SUMIFS($I$3:$I199,$E$3:$E199,$E199,$D$3:$D199,$D199)</f>
        <v>409.96</v>
      </c>
      <c r="N199" s="3">
        <f t="shared" si="35"/>
        <v>2.0499999999999998</v>
      </c>
      <c r="O199" s="3" t="str">
        <f t="shared" si="36"/>
        <v/>
      </c>
      <c r="P199" t="str">
        <f>IFERROR(IF(VLOOKUP($E199,clients_special_commissions!$B:$E,3,0), "yes","no"),"no")</f>
        <v>no</v>
      </c>
      <c r="Q199" s="3" t="str">
        <f>IF($P199="yes", VLOOKUP($E199,clients_special_commissions!$B:$C,2,0),"")</f>
        <v/>
      </c>
      <c r="R199" t="str">
        <f t="shared" si="37"/>
        <v>no</v>
      </c>
      <c r="S199">
        <f>COUNTIFS($E$3:$E198,$E199,$D$3:$D198,$D199,$R$3:$R198,"yes")</f>
        <v>0</v>
      </c>
      <c r="U199" s="1" t="str">
        <f t="shared" si="38"/>
        <v xml:space="preserve">('37', '2021-09-29', '612', 'BND', '409.96', '2.05', 'EUR', '1.492847'), </v>
      </c>
      <c r="V199" s="1" t="str">
        <f t="shared" si="39"/>
        <v xml:space="preserve">('42', '2021-06-09', '1338', 'ERN', '80.96', '0.05',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'0.04',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'0.05',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'0.05',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'0.05',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'0.04',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'0.04',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'0.05', 'EUR', '1954.4451'), ('17', '2021-08-25', '20292', 'CLP', '23.24', '0.12', 'EUR', '873.489326'), ('38', '2021-08-25', '174', 'GIP', '209.76', '1.05', 'EUR', '0.829546'), ('39', '2021-08-25', '366', 'MOP', '41.3', '0.21', 'EUR', '8.862674'), ('10', '2021-08-26', '229650', 'MMK', '117.51', '0.05',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'0.04', 'EUR', '1.874163'), ('11', '2021-09-09', '10206', 'UAH', '315.83', '1.58', 'EUR', '32.315341'), ('15', '2021-09-10', '300000', 'VND', '11.91', '0.06', 'EUR', '25207.144586'), ('42', '2021-09-11', '26370', 'XPF', '221.19', '0.05',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('13', '2021-09-27', '4638', 'ETB', '82.2', '0.42', 'EUR', '56.424061'), ('37', '2021-09-29', '612', 'BND', '409.96', '2.05', 'EUR', '1.492847'), </v>
      </c>
    </row>
    <row r="200" spans="2:22" ht="30" x14ac:dyDescent="0.25">
      <c r="B200">
        <f t="shared" si="30"/>
        <v>2021</v>
      </c>
      <c r="C200">
        <f t="shared" si="31"/>
        <v>10</v>
      </c>
      <c r="D200" t="str">
        <f t="shared" si="32"/>
        <v>2021 10</v>
      </c>
      <c r="E200">
        <v>51</v>
      </c>
      <c r="F200" s="2">
        <v>44470</v>
      </c>
      <c r="G200">
        <v>894</v>
      </c>
      <c r="H200" t="s">
        <v>156</v>
      </c>
      <c r="I200" s="3">
        <f t="shared" si="33"/>
        <v>100.88000000000001</v>
      </c>
      <c r="J200" s="3">
        <f t="shared" si="34"/>
        <v>0.51</v>
      </c>
      <c r="K200" t="s">
        <v>61</v>
      </c>
      <c r="L200" s="3">
        <f>VLOOKUP(H200,'fx rates'!$A:$B,2,0)</f>
        <v>8.8626740000000002</v>
      </c>
      <c r="M200">
        <f>SUMIFS($I$3:$I200,$E$3:$E200,$E200,$D$3:$D200,$D200)</f>
        <v>100.88000000000001</v>
      </c>
      <c r="N200" s="3">
        <f t="shared" si="35"/>
        <v>0.51</v>
      </c>
      <c r="O200" s="3" t="str">
        <f t="shared" si="36"/>
        <v/>
      </c>
      <c r="P200" t="str">
        <f>IFERROR(IF(VLOOKUP($E200,clients_special_commissions!$B:$E,3,0), "yes","no"),"no")</f>
        <v>no</v>
      </c>
      <c r="Q200" s="3" t="str">
        <f>IF($P200="yes", VLOOKUP($E200,clients_special_commissions!$B:$C,2,0),"")</f>
        <v/>
      </c>
      <c r="R200" t="str">
        <f t="shared" si="37"/>
        <v>no</v>
      </c>
      <c r="S200">
        <f>COUNTIFS($E$3:$E199,$E200,$D$3:$D199,$D200,$R$3:$R199,"yes")</f>
        <v>0</v>
      </c>
      <c r="U200" s="1" t="str">
        <f t="shared" si="38"/>
        <v xml:space="preserve">('51', '2021-10-01', '894', 'MOP', '100.88', '0.51', 'EUR', '8.862674'), </v>
      </c>
      <c r="V200" s="1" t="str">
        <f t="shared" si="39"/>
        <v xml:space="preserve">('42', '2021-06-09', '1338', 'ERN', '80.96', '0.05',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'0.04',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'0.05',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'0.05',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'0.05',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'0.04',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'0.04',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'0.05', 'EUR', '1954.4451'), ('17', '2021-08-25', '20292', 'CLP', '23.24', '0.12', 'EUR', '873.489326'), ('38', '2021-08-25', '174', 'GIP', '209.76', '1.05', 'EUR', '0.829546'), ('39', '2021-08-25', '366', 'MOP', '41.3', '0.21', 'EUR', '8.862674'), ('10', '2021-08-26', '229650', 'MMK', '117.51', '0.05',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'0.04', 'EUR', '1.874163'), ('11', '2021-09-09', '10206', 'UAH', '315.83', '1.58', 'EUR', '32.315341'), ('15', '2021-09-10', '300000', 'VND', '11.91', '0.06', 'EUR', '25207.144586'), ('42', '2021-09-11', '26370', 'XPF', '221.19', '0.05',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('13', '2021-09-27', '4638', 'ETB', '82.2', '0.42', 'EUR', '56.424061'), ('37', '2021-09-29', '612', 'BND', '409.96', '2.05', 'EUR', '1.492847'), ('51', '2021-10-01', '894', 'MOP', '100.88', '0.51', 'EUR', '8.862674'), </v>
      </c>
    </row>
    <row r="201" spans="2:22" ht="30" x14ac:dyDescent="0.25">
      <c r="B201">
        <f t="shared" si="30"/>
        <v>2021</v>
      </c>
      <c r="C201">
        <f t="shared" si="31"/>
        <v>10</v>
      </c>
      <c r="D201" t="str">
        <f t="shared" si="32"/>
        <v>2021 10</v>
      </c>
      <c r="E201">
        <v>45</v>
      </c>
      <c r="F201" s="2">
        <v>44471</v>
      </c>
      <c r="G201">
        <v>1254</v>
      </c>
      <c r="H201" t="s">
        <v>185</v>
      </c>
      <c r="I201" s="3">
        <f t="shared" si="33"/>
        <v>78.97</v>
      </c>
      <c r="J201" s="3">
        <f t="shared" si="34"/>
        <v>0.4</v>
      </c>
      <c r="K201" t="s">
        <v>61</v>
      </c>
      <c r="L201" s="3">
        <f>VLOOKUP(H201,'fx rates'!$A:$B,2,0)</f>
        <v>15.881424000000001</v>
      </c>
      <c r="M201">
        <f>SUMIFS($I$3:$I201,$E$3:$E201,$E201,$D$3:$D201,$D201)</f>
        <v>78.97</v>
      </c>
      <c r="N201" s="3">
        <f t="shared" si="35"/>
        <v>0.4</v>
      </c>
      <c r="O201" s="3" t="str">
        <f t="shared" si="36"/>
        <v/>
      </c>
      <c r="P201" t="str">
        <f>IFERROR(IF(VLOOKUP($E201,clients_special_commissions!$B:$E,3,0), "yes","no"),"no")</f>
        <v>no</v>
      </c>
      <c r="Q201" s="3" t="str">
        <f>IF($P201="yes", VLOOKUP($E201,clients_special_commissions!$B:$C,2,0),"")</f>
        <v/>
      </c>
      <c r="R201" t="str">
        <f t="shared" si="37"/>
        <v>no</v>
      </c>
      <c r="S201">
        <f>COUNTIFS($E$3:$E200,$E201,$D$3:$D200,$D201,$R$3:$R200,"yes")</f>
        <v>0</v>
      </c>
      <c r="U201" s="1" t="str">
        <f t="shared" si="38"/>
        <v xml:space="preserve">('45', '2021-10-02', '1254', 'SCR', '78.97', '0.4', 'EUR', '15.881424'), </v>
      </c>
      <c r="V201" s="1" t="str">
        <f t="shared" si="39"/>
        <v xml:space="preserve">('42', '2021-06-09', '1338', 'ERN', '80.96', '0.05',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'0.04',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'0.05',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'0.05',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'0.05',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'0.04',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'0.04',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'0.05', 'EUR', '1954.4451'), ('17', '2021-08-25', '20292', 'CLP', '23.24', '0.12', 'EUR', '873.489326'), ('38', '2021-08-25', '174', 'GIP', '209.76', '1.05', 'EUR', '0.829546'), ('39', '2021-08-25', '366', 'MOP', '41.3', '0.21', 'EUR', '8.862674'), ('10', '2021-08-26', '229650', 'MMK', '117.51', '0.05',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'0.04', 'EUR', '1.874163'), ('11', '2021-09-09', '10206', 'UAH', '315.83', '1.58', 'EUR', '32.315341'), ('15', '2021-09-10', '300000', 'VND', '11.91', '0.06', 'EUR', '25207.144586'), ('42', '2021-09-11', '26370', 'XPF', '221.19', '0.05',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('13', '2021-09-27', '4638', 'ETB', '82.2', '0.42', 'EUR', '56.424061'), ('37', '2021-09-29', '612', 'BND', '409.96', '2.05', 'EUR', '1.492847'), ('51', '2021-10-01', '894', 'MOP', '100.88', '0.51', 'EUR', '8.862674'), ('45', '2021-10-02', '1254', 'SCR', '78.97', '0.4', 'EUR', '15.881424'), </v>
      </c>
    </row>
    <row r="202" spans="2:22" ht="30" x14ac:dyDescent="0.25">
      <c r="B202">
        <f t="shared" si="30"/>
        <v>2021</v>
      </c>
      <c r="C202">
        <f t="shared" si="31"/>
        <v>10</v>
      </c>
      <c r="D202" t="str">
        <f t="shared" si="32"/>
        <v>2021 10</v>
      </c>
      <c r="E202">
        <v>47</v>
      </c>
      <c r="F202" s="2">
        <v>44471</v>
      </c>
      <c r="G202">
        <v>212808</v>
      </c>
      <c r="H202" t="s">
        <v>129</v>
      </c>
      <c r="I202" s="3">
        <f t="shared" si="33"/>
        <v>4.5699999999999994</v>
      </c>
      <c r="J202" s="3">
        <f t="shared" si="34"/>
        <v>0.05</v>
      </c>
      <c r="K202" t="s">
        <v>61</v>
      </c>
      <c r="L202" s="3">
        <f>VLOOKUP(H202,'fx rates'!$A:$B,2,0)</f>
        <v>46606.318821000001</v>
      </c>
      <c r="M202">
        <f>SUMIFS($I$3:$I202,$E$3:$E202,$E202,$D$3:$D202,$D202)</f>
        <v>4.5699999999999994</v>
      </c>
      <c r="N202" s="3">
        <f t="shared" si="35"/>
        <v>0.05</v>
      </c>
      <c r="O202" s="3" t="str">
        <f t="shared" si="36"/>
        <v/>
      </c>
      <c r="P202" t="str">
        <f>IFERROR(IF(VLOOKUP($E202,clients_special_commissions!$B:$E,3,0), "yes","no"),"no")</f>
        <v>no</v>
      </c>
      <c r="Q202" s="3" t="str">
        <f>IF($P202="yes", VLOOKUP($E202,clients_special_commissions!$B:$C,2,0),"")</f>
        <v/>
      </c>
      <c r="R202" t="str">
        <f t="shared" si="37"/>
        <v>no</v>
      </c>
      <c r="S202">
        <f>COUNTIFS($E$3:$E201,$E202,$D$3:$D201,$D202,$R$3:$R201,"yes")</f>
        <v>0</v>
      </c>
      <c r="U202" s="1" t="str">
        <f t="shared" si="38"/>
        <v xml:space="preserve">('47', '2021-10-02', '212808', 'IRR', '4.57', '0.05', 'EUR', '46606.318821'), </v>
      </c>
      <c r="V202" s="1" t="str">
        <f t="shared" si="39"/>
        <v xml:space="preserve">('42', '2021-06-09', '1338', 'ERN', '80.96', '0.05',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'0.04',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'0.05',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'0.05',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'0.05',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'0.04',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'0.04',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'0.05', 'EUR', '1954.4451'), ('17', '2021-08-25', '20292', 'CLP', '23.24', '0.12', 'EUR', '873.489326'), ('38', '2021-08-25', '174', 'GIP', '209.76', '1.05', 'EUR', '0.829546'), ('39', '2021-08-25', '366', 'MOP', '41.3', '0.21', 'EUR', '8.862674'), ('10', '2021-08-26', '229650', 'MMK', '117.51', '0.05',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'0.04', 'EUR', '1.874163'), ('11', '2021-09-09', '10206', 'UAH', '315.83', '1.58', 'EUR', '32.315341'), ('15', '2021-09-10', '300000', 'VND', '11.91', '0.06', 'EUR', '25207.144586'), ('42', '2021-09-11', '26370', 'XPF', '221.19', '0.05',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('13', '2021-09-27', '4638', 'ETB', '82.2', '0.42', 'EUR', '56.424061'), ('37', '2021-09-29', '612', 'BND', '409.96', '2.05', 'EUR', '1.492847'), ('51', '2021-10-01', '894', 'MOP', '100.88', '0.51', 'EUR', '8.862674'), ('45', '2021-10-02', '1254', 'SCR', '78.97', '0.4', 'EUR', '15.881424'), ('47', '2021-10-02', '212808', 'IRR', '4.57', '0.05', 'EUR', '46606.318821'), </v>
      </c>
    </row>
    <row r="203" spans="2:22" ht="30" x14ac:dyDescent="0.25">
      <c r="B203">
        <f t="shared" si="30"/>
        <v>2021</v>
      </c>
      <c r="C203">
        <f t="shared" si="31"/>
        <v>10</v>
      </c>
      <c r="D203" t="str">
        <f t="shared" si="32"/>
        <v>2021 10</v>
      </c>
      <c r="E203">
        <v>20</v>
      </c>
      <c r="F203" s="2">
        <v>44472</v>
      </c>
      <c r="G203">
        <v>209238</v>
      </c>
      <c r="H203" t="s">
        <v>214</v>
      </c>
      <c r="I203" s="3">
        <f t="shared" si="33"/>
        <v>8.31</v>
      </c>
      <c r="J203" s="3">
        <f t="shared" si="34"/>
        <v>0.05</v>
      </c>
      <c r="K203" t="s">
        <v>61</v>
      </c>
      <c r="L203" s="3">
        <f>VLOOKUP(H203,'fx rates'!$A:$B,2,0)</f>
        <v>25207.144585999999</v>
      </c>
      <c r="M203">
        <f>SUMIFS($I$3:$I203,$E$3:$E203,$E203,$D$3:$D203,$D203)</f>
        <v>8.31</v>
      </c>
      <c r="N203" s="3">
        <f t="shared" si="35"/>
        <v>0.05</v>
      </c>
      <c r="O203" s="3" t="str">
        <f t="shared" si="36"/>
        <v/>
      </c>
      <c r="P203" t="str">
        <f>IFERROR(IF(VLOOKUP($E203,clients_special_commissions!$B:$E,3,0), "yes","no"),"no")</f>
        <v>yes</v>
      </c>
      <c r="Q203" s="3">
        <f>IF($P203="yes", VLOOKUP($E203,clients_special_commissions!$B:$C,2,0),"")</f>
        <v>0.05</v>
      </c>
      <c r="R203" t="str">
        <f t="shared" si="37"/>
        <v>no</v>
      </c>
      <c r="S203">
        <f>COUNTIFS($E$3:$E202,$E203,$D$3:$D202,$D203,$R$3:$R202,"yes")</f>
        <v>0</v>
      </c>
      <c r="U203" s="1" t="str">
        <f t="shared" si="38"/>
        <v xml:space="preserve">('20', '2021-10-03', '209238', 'VND', '8.31', '0.05', 'EUR', '25207.144586'), </v>
      </c>
      <c r="V203" s="1" t="str">
        <f t="shared" si="39"/>
        <v xml:space="preserve">('42', '2021-06-09', '1338', 'ERN', '80.96', '0.05',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'0.04',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'0.05',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'0.05',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'0.05',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'0.04',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'0.04',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'0.05', 'EUR', '1954.4451'), ('17', '2021-08-25', '20292', 'CLP', '23.24', '0.12', 'EUR', '873.489326'), ('38', '2021-08-25', '174', 'GIP', '209.76', '1.05', 'EUR', '0.829546'), ('39', '2021-08-25', '366', 'MOP', '41.3', '0.21', 'EUR', '8.862674'), ('10', '2021-08-26', '229650', 'MMK', '117.51', '0.05',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'0.04', 'EUR', '1.874163'), ('11', '2021-09-09', '10206', 'UAH', '315.83', '1.58', 'EUR', '32.315341'), ('15', '2021-09-10', '300000', 'VND', '11.91', '0.06', 'EUR', '25207.144586'), ('42', '2021-09-11', '26370', 'XPF', '221.19', '0.05',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('13', '2021-09-27', '4638', 'ETB', '82.2', '0.42', 'EUR', '56.424061'), ('37', '2021-09-29', '612', 'BND', '409.96', '2.05', 'EUR', '1.492847'), ('51', '2021-10-01', '894', 'MOP', '100.88', '0.51', 'EUR', '8.862674'), ('45', '2021-10-02', '1254', 'SCR', '78.97', '0.4', 'EUR', '15.881424'), ('47', '2021-10-02', '212808', 'IRR', '4.57', '0.05', 'EUR', '46606.318821'), ('20', '2021-10-03', '209238', 'VND', '8.31', '0.05', 'EUR', '25207.144586'), </v>
      </c>
    </row>
    <row r="204" spans="2:22" ht="30" x14ac:dyDescent="0.25">
      <c r="B204">
        <f t="shared" si="30"/>
        <v>2021</v>
      </c>
      <c r="C204">
        <f t="shared" si="31"/>
        <v>10</v>
      </c>
      <c r="D204" t="str">
        <f t="shared" si="32"/>
        <v>2021 10</v>
      </c>
      <c r="E204">
        <v>17</v>
      </c>
      <c r="F204" s="2">
        <v>44473</v>
      </c>
      <c r="G204">
        <v>13416</v>
      </c>
      <c r="H204" t="s">
        <v>67</v>
      </c>
      <c r="I204" s="3">
        <f t="shared" si="33"/>
        <v>26.830000000000002</v>
      </c>
      <c r="J204" s="3">
        <f t="shared" si="34"/>
        <v>0.14000000000000001</v>
      </c>
      <c r="K204" t="s">
        <v>61</v>
      </c>
      <c r="L204" s="3">
        <f>VLOOKUP(H204,'fx rates'!$A:$B,2,0)</f>
        <v>500.07535200000001</v>
      </c>
      <c r="M204">
        <f>SUMIFS($I$3:$I204,$E$3:$E204,$E204,$D$3:$D204,$D204)</f>
        <v>26.830000000000002</v>
      </c>
      <c r="N204" s="3">
        <f t="shared" si="35"/>
        <v>0.14000000000000001</v>
      </c>
      <c r="O204" s="3" t="str">
        <f t="shared" si="36"/>
        <v/>
      </c>
      <c r="P204" t="str">
        <f>IFERROR(IF(VLOOKUP($E204,clients_special_commissions!$B:$E,3,0), "yes","no"),"no")</f>
        <v>no</v>
      </c>
      <c r="Q204" s="3" t="str">
        <f>IF($P204="yes", VLOOKUP($E204,clients_special_commissions!$B:$C,2,0),"")</f>
        <v/>
      </c>
      <c r="R204" t="str">
        <f t="shared" si="37"/>
        <v>no</v>
      </c>
      <c r="S204">
        <f>COUNTIFS($E$3:$E203,$E204,$D$3:$D203,$D204,$R$3:$R203,"yes")</f>
        <v>0</v>
      </c>
      <c r="U204" s="1" t="str">
        <f t="shared" si="38"/>
        <v xml:space="preserve">('17', '2021-10-04', '13416', 'AOA', '26.83', '0.14', 'EUR', '500.075352'), </v>
      </c>
      <c r="V204" s="1" t="str">
        <f t="shared" si="39"/>
        <v xml:space="preserve">('42', '2021-06-09', '1338', 'ERN', '80.96', '0.05',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'0.04',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'0.05',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'0.05',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'0.05',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'0.04',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'0.04',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'0.05', 'EUR', '1954.4451'), ('17', '2021-08-25', '20292', 'CLP', '23.24', '0.12', 'EUR', '873.489326'), ('38', '2021-08-25', '174', 'GIP', '209.76', '1.05', 'EUR', '0.829546'), ('39', '2021-08-25', '366', 'MOP', '41.3', '0.21', 'EUR', '8.862674'), ('10', '2021-08-26', '229650', 'MMK', '117.51', '0.05',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'0.04', 'EUR', '1.874163'), ('11', '2021-09-09', '10206', 'UAH', '315.83', '1.58', 'EUR', '32.315341'), ('15', '2021-09-10', '300000', 'VND', '11.91', '0.06', 'EUR', '25207.144586'), ('42', '2021-09-11', '26370', 'XPF', '221.19', '0.05',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('13', '2021-09-27', '4638', 'ETB', '82.2', '0.42', 'EUR', '56.424061'), ('37', '2021-09-29', '612', 'BND', '409.96', '2.05', 'EUR', '1.492847'), ('51', '2021-10-01', '894', 'MOP', '100.88', '0.51', 'EUR', '8.862674'), ('45', '2021-10-02', '1254', 'SCR', '78.97', '0.4', 'EUR', '15.881424'), ('47', '2021-10-02', '212808', 'IRR', '4.57', '0.05', 'EUR', '46606.318821'), ('20', '2021-10-03', '209238', 'VND', '8.31', '0.05', 'EUR', '25207.144586'), ('17', '2021-10-04', '13416', 'AOA', '26.83', '0.14', 'EUR', '500.075352'), </v>
      </c>
    </row>
    <row r="205" spans="2:22" ht="30" x14ac:dyDescent="0.25">
      <c r="B205">
        <f t="shared" si="30"/>
        <v>2021</v>
      </c>
      <c r="C205">
        <f t="shared" si="31"/>
        <v>10</v>
      </c>
      <c r="D205" t="str">
        <f t="shared" si="32"/>
        <v>2021 10</v>
      </c>
      <c r="E205">
        <v>41</v>
      </c>
      <c r="F205" s="2">
        <v>44474</v>
      </c>
      <c r="G205">
        <v>4139</v>
      </c>
      <c r="H205" t="s">
        <v>113</v>
      </c>
      <c r="I205" s="3">
        <f t="shared" si="33"/>
        <v>502.07</v>
      </c>
      <c r="J205" s="3">
        <f t="shared" si="34"/>
        <v>2.5199999999999996</v>
      </c>
      <c r="K205" t="s">
        <v>61</v>
      </c>
      <c r="L205" s="3">
        <f>VLOOKUP(H205,'fx rates'!$A:$B,2,0)</f>
        <v>8.2439900000000002</v>
      </c>
      <c r="M205">
        <f>SUMIFS($I$3:$I205,$E$3:$E205,$E205,$D$3:$D205,$D205)</f>
        <v>502.07</v>
      </c>
      <c r="N205" s="3">
        <f t="shared" si="35"/>
        <v>2.5199999999999996</v>
      </c>
      <c r="O205" s="3" t="str">
        <f t="shared" si="36"/>
        <v/>
      </c>
      <c r="P205" t="str">
        <f>IFERROR(IF(VLOOKUP($E205,clients_special_commissions!$B:$E,3,0), "yes","no"),"no")</f>
        <v>no</v>
      </c>
      <c r="Q205" s="3" t="str">
        <f>IF($P205="yes", VLOOKUP($E205,clients_special_commissions!$B:$C,2,0),"")</f>
        <v/>
      </c>
      <c r="R205" t="str">
        <f t="shared" si="37"/>
        <v>no</v>
      </c>
      <c r="S205">
        <f>COUNTIFS($E$3:$E204,$E205,$D$3:$D204,$D205,$R$3:$R204,"yes")</f>
        <v>0</v>
      </c>
      <c r="U205" s="1" t="str">
        <f t="shared" si="38"/>
        <v xml:space="preserve">('41', '2021-10-05', '4139', 'GHS', '502.07', '2.52', 'EUR', '8.24399'), </v>
      </c>
      <c r="V205" s="1" t="str">
        <f t="shared" si="39"/>
        <v xml:space="preserve">('42', '2021-06-09', '1338', 'ERN', '80.96', '0.05',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'0.04',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'0.05',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'0.05',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'0.05',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'0.04',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'0.04',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'0.05', 'EUR', '1954.4451'), ('17', '2021-08-25', '20292', 'CLP', '23.24', '0.12', 'EUR', '873.489326'), ('38', '2021-08-25', '174', 'GIP', '209.76', '1.05', 'EUR', '0.829546'), ('39', '2021-08-25', '366', 'MOP', '41.3', '0.21', 'EUR', '8.862674'), ('10', '2021-08-26', '229650', 'MMK', '117.51', '0.05',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'0.04', 'EUR', '1.874163'), ('11', '2021-09-09', '10206', 'UAH', '315.83', '1.58', 'EUR', '32.315341'), ('15', '2021-09-10', '300000', 'VND', '11.91', '0.06', 'EUR', '25207.144586'), ('42', '2021-09-11', '26370', 'XPF', '221.19', '0.05',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('13', '2021-09-27', '4638', 'ETB', '82.2', '0.42', 'EUR', '56.424061'), ('37', '2021-09-29', '612', 'BND', '409.96', '2.05', 'EUR', '1.492847'), ('51', '2021-10-01', '894', 'MOP', '100.88', '0.51', 'EUR', '8.862674'), ('45', '2021-10-02', '1254', 'SCR', '78.97', '0.4', 'EUR', '15.881424'), ('47', '2021-10-02', '212808', 'IRR', '4.57', '0.05', 'EUR', '46606.318821'), ('20', '2021-10-03', '209238', 'VND', '8.31', '0.05', 'EUR', '25207.144586'), ('17', '2021-10-04', '13416', 'AOA', '26.83', '0.14', 'EUR', '500.075352'), ('41', '2021-10-05', '4139', 'GHS', '502.07', '2.52', 'EUR', '8.24399'), </v>
      </c>
    </row>
    <row r="206" spans="2:22" ht="30" x14ac:dyDescent="0.25">
      <c r="B206">
        <f t="shared" si="30"/>
        <v>2021</v>
      </c>
      <c r="C206">
        <f t="shared" si="31"/>
        <v>10</v>
      </c>
      <c r="D206" t="str">
        <f t="shared" si="32"/>
        <v>2021 10</v>
      </c>
      <c r="E206">
        <v>44</v>
      </c>
      <c r="F206" s="2">
        <v>44474</v>
      </c>
      <c r="G206">
        <v>206706</v>
      </c>
      <c r="H206" t="s">
        <v>89</v>
      </c>
      <c r="I206" s="3">
        <f t="shared" si="33"/>
        <v>94.03</v>
      </c>
      <c r="J206" s="3">
        <f t="shared" si="34"/>
        <v>0.48</v>
      </c>
      <c r="K206" t="s">
        <v>61</v>
      </c>
      <c r="L206" s="3">
        <f>VLOOKUP(H206,'fx rates'!$A:$B,2,0)</f>
        <v>2198.4194109999999</v>
      </c>
      <c r="M206">
        <f>SUMIFS($I$3:$I206,$E$3:$E206,$E206,$D$3:$D206,$D206)</f>
        <v>94.03</v>
      </c>
      <c r="N206" s="3">
        <f t="shared" si="35"/>
        <v>0.48</v>
      </c>
      <c r="O206" s="3" t="str">
        <f t="shared" si="36"/>
        <v/>
      </c>
      <c r="P206" t="str">
        <f>IFERROR(IF(VLOOKUP($E206,clients_special_commissions!$B:$E,3,0), "yes","no"),"no")</f>
        <v>no</v>
      </c>
      <c r="Q206" s="3" t="str">
        <f>IF($P206="yes", VLOOKUP($E206,clients_special_commissions!$B:$C,2,0),"")</f>
        <v/>
      </c>
      <c r="R206" t="str">
        <f t="shared" si="37"/>
        <v>no</v>
      </c>
      <c r="S206">
        <f>COUNTIFS($E$3:$E205,$E206,$D$3:$D205,$D206,$R$3:$R205,"yes")</f>
        <v>0</v>
      </c>
      <c r="U206" s="1" t="str">
        <f t="shared" si="38"/>
        <v xml:space="preserve">('44', '2021-10-05', '206706', 'CDF', '94.03', '0.48', 'EUR', '2198.419411'), </v>
      </c>
      <c r="V206" s="1" t="str">
        <f t="shared" si="39"/>
        <v xml:space="preserve">('42', '2021-06-09', '1338', 'ERN', '80.96', '0.05',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'0.04',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'0.05',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'0.05',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'0.05',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'0.04',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'0.04',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'0.05', 'EUR', '1954.4451'), ('17', '2021-08-25', '20292', 'CLP', '23.24', '0.12', 'EUR', '873.489326'), ('38', '2021-08-25', '174', 'GIP', '209.76', '1.05', 'EUR', '0.829546'), ('39', '2021-08-25', '366', 'MOP', '41.3', '0.21', 'EUR', '8.862674'), ('10', '2021-08-26', '229650', 'MMK', '117.51', '0.05',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'0.04', 'EUR', '1.874163'), ('11', '2021-09-09', '10206', 'UAH', '315.83', '1.58', 'EUR', '32.315341'), ('15', '2021-09-10', '300000', 'VND', '11.91', '0.06', 'EUR', '25207.144586'), ('42', '2021-09-11', '26370', 'XPF', '221.19', '0.05',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('13', '2021-09-27', '4638', 'ETB', '82.2', '0.42', 'EUR', '56.424061'), ('37', '2021-09-29', '612', 'BND', '409.96', '2.05', 'EUR', '1.492847'), ('51', '2021-10-01', '894', 'MOP', '100.88', '0.51', 'EUR', '8.862674'), ('45', '2021-10-02', '1254', 'SCR', '78.97', '0.4', 'EUR', '15.881424'), ('47', '2021-10-02', '212808', 'IRR', '4.57', '0.05', 'EUR', '46606.318821'), ('20', '2021-10-03', '209238', 'VND', '8.31', '0.05', 'EUR', '25207.144586'), ('17', '2021-10-04', '13416', 'AOA', '26.83', '0.14', 'EUR', '500.075352'), ('41', '2021-10-05', '4139', 'GHS', '502.07', '2.52', 'EUR', '8.24399'), ('44', '2021-10-05', '206706', 'CDF', '94.03', '0.48', 'EUR', '2198.419411'), </v>
      </c>
    </row>
    <row r="207" spans="2:22" ht="30" x14ac:dyDescent="0.25">
      <c r="B207">
        <f t="shared" si="30"/>
        <v>2021</v>
      </c>
      <c r="C207">
        <f t="shared" si="31"/>
        <v>10</v>
      </c>
      <c r="D207" t="str">
        <f t="shared" si="32"/>
        <v>2021 10</v>
      </c>
      <c r="E207">
        <v>50</v>
      </c>
      <c r="F207" s="2">
        <v>44475</v>
      </c>
      <c r="G207">
        <v>18666</v>
      </c>
      <c r="H207" t="s">
        <v>191</v>
      </c>
      <c r="I207" s="3">
        <f t="shared" si="33"/>
        <v>29.360000000000003</v>
      </c>
      <c r="J207" s="3">
        <f t="shared" si="34"/>
        <v>0.15000000000000002</v>
      </c>
      <c r="K207" t="s">
        <v>61</v>
      </c>
      <c r="L207" s="3">
        <f>VLOOKUP(H207,'fx rates'!$A:$B,2,0)</f>
        <v>635.85051599999997</v>
      </c>
      <c r="M207">
        <f>SUMIFS($I$3:$I207,$E$3:$E207,$E207,$D$3:$D207,$D207)</f>
        <v>29.360000000000003</v>
      </c>
      <c r="N207" s="3">
        <f t="shared" si="35"/>
        <v>0.15000000000000002</v>
      </c>
      <c r="O207" s="3" t="str">
        <f t="shared" si="36"/>
        <v/>
      </c>
      <c r="P207" t="str">
        <f>IFERROR(IF(VLOOKUP($E207,clients_special_commissions!$B:$E,3,0), "yes","no"),"no")</f>
        <v>no</v>
      </c>
      <c r="Q207" s="3" t="str">
        <f>IF($P207="yes", VLOOKUP($E207,clients_special_commissions!$B:$C,2,0),"")</f>
        <v/>
      </c>
      <c r="R207" t="str">
        <f t="shared" si="37"/>
        <v>no</v>
      </c>
      <c r="S207">
        <f>COUNTIFS($E$3:$E206,$E207,$D$3:$D206,$D207,$R$3:$R206,"yes")</f>
        <v>0</v>
      </c>
      <c r="U207" s="1" t="str">
        <f t="shared" si="38"/>
        <v xml:space="preserve">('50', '2021-10-06', '18666', 'SOS', '29.36', '0.15', 'EUR', '635.850516'), </v>
      </c>
      <c r="V207" s="1" t="str">
        <f t="shared" si="39"/>
        <v xml:space="preserve">('42', '2021-06-09', '1338', 'ERN', '80.96', '0.05',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'0.04',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'0.05',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'0.05',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'0.05',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'0.04',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'0.04',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'0.05', 'EUR', '1954.4451'), ('17', '2021-08-25', '20292', 'CLP', '23.24', '0.12', 'EUR', '873.489326'), ('38', '2021-08-25', '174', 'GIP', '209.76', '1.05', 'EUR', '0.829546'), ('39', '2021-08-25', '366', 'MOP', '41.3', '0.21', 'EUR', '8.862674'), ('10', '2021-08-26', '229650', 'MMK', '117.51', '0.05',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'0.04', 'EUR', '1.874163'), ('11', '2021-09-09', '10206', 'UAH', '315.83', '1.58', 'EUR', '32.315341'), ('15', '2021-09-10', '300000', 'VND', '11.91', '0.06', 'EUR', '25207.144586'), ('42', '2021-09-11', '26370', 'XPF', '221.19', '0.05',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('13', '2021-09-27', '4638', 'ETB', '82.2', '0.42', 'EUR', '56.424061'), ('37', '2021-09-29', '612', 'BND', '409.96', '2.05', 'EUR', '1.492847'), ('51', '2021-10-01', '894', 'MOP', '100.88', '0.51', 'EUR', '8.862674'), ('45', '2021-10-02', '1254', 'SCR', '78.97', '0.4', 'EUR', '15.881424'), ('47', '2021-10-02', '212808', 'IRR', '4.57', '0.05', 'EUR', '46606.318821'), ('20', '2021-10-03', '209238', 'VND', '8.31', '0.05', 'EUR', '25207.144586'), ('17', '2021-10-04', '13416', 'AOA', '26.83', '0.14', 'EUR', '500.075352'), ('41', '2021-10-05', '4139', 'GHS', '502.07', '2.52', 'EUR', '8.24399'), ('44', '2021-10-05', '206706', 'CDF', '94.03', '0.48', 'EUR', '2198.419411'), ('50', '2021-10-06', '18666', 'SOS', '29.36', '0.15', 'EUR', '635.850516'), </v>
      </c>
    </row>
    <row r="208" spans="2:22" ht="30" x14ac:dyDescent="0.25">
      <c r="B208">
        <f t="shared" si="30"/>
        <v>2021</v>
      </c>
      <c r="C208">
        <f t="shared" si="31"/>
        <v>10</v>
      </c>
      <c r="D208" t="str">
        <f t="shared" si="32"/>
        <v>2021 10</v>
      </c>
      <c r="E208">
        <v>7</v>
      </c>
      <c r="F208" s="2">
        <v>44475</v>
      </c>
      <c r="G208">
        <v>1026</v>
      </c>
      <c r="H208" t="s">
        <v>97</v>
      </c>
      <c r="I208" s="3">
        <f t="shared" si="33"/>
        <v>930.9</v>
      </c>
      <c r="J208" s="3">
        <f t="shared" si="34"/>
        <v>4.66</v>
      </c>
      <c r="K208" t="s">
        <v>61</v>
      </c>
      <c r="L208" s="3">
        <f>VLOOKUP(H208,'fx rates'!$A:$B,2,0)</f>
        <v>1.102163</v>
      </c>
      <c r="M208">
        <f>SUMIFS($I$3:$I208,$E$3:$E208,$E208,$D$3:$D208,$D208)</f>
        <v>930.9</v>
      </c>
      <c r="N208" s="3">
        <f t="shared" si="35"/>
        <v>4.66</v>
      </c>
      <c r="O208" s="3" t="str">
        <f t="shared" si="36"/>
        <v/>
      </c>
      <c r="P208" t="str">
        <f>IFERROR(IF(VLOOKUP($E208,clients_special_commissions!$B:$E,3,0), "yes","no"),"no")</f>
        <v>no</v>
      </c>
      <c r="Q208" s="3" t="str">
        <f>IF($P208="yes", VLOOKUP($E208,clients_special_commissions!$B:$C,2,0),"")</f>
        <v/>
      </c>
      <c r="R208" t="str">
        <f t="shared" si="37"/>
        <v>no</v>
      </c>
      <c r="S208">
        <f>COUNTIFS($E$3:$E207,$E208,$D$3:$D207,$D208,$R$3:$R207,"yes")</f>
        <v>0</v>
      </c>
      <c r="U208" s="1" t="str">
        <f t="shared" si="38"/>
        <v xml:space="preserve">('7', '2021-10-06', '1026', 'CUC', '930.9', '4.66', 'EUR', '1.102163'), </v>
      </c>
      <c r="V208" s="1" t="str">
        <f t="shared" si="39"/>
        <v xml:space="preserve">('42', '2021-06-09', '1338', 'ERN', '80.96', '0.05',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'0.04',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'0.05',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'0.05',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'0.05',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'0.04',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'0.04',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'0.05', 'EUR', '1954.4451'), ('17', '2021-08-25', '20292', 'CLP', '23.24', '0.12', 'EUR', '873.489326'), ('38', '2021-08-25', '174', 'GIP', '209.76', '1.05', 'EUR', '0.829546'), ('39', '2021-08-25', '366', 'MOP', '41.3', '0.21', 'EUR', '8.862674'), ('10', '2021-08-26', '229650', 'MMK', '117.51', '0.05',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'0.04', 'EUR', '1.874163'), ('11', '2021-09-09', '10206', 'UAH', '315.83', '1.58', 'EUR', '32.315341'), ('15', '2021-09-10', '300000', 'VND', '11.91', '0.06', 'EUR', '25207.144586'), ('42', '2021-09-11', '26370', 'XPF', '221.19', '0.05',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('13', '2021-09-27', '4638', 'ETB', '82.2', '0.42', 'EUR', '56.424061'), ('37', '2021-09-29', '612', 'BND', '409.96', '2.05', 'EUR', '1.492847'), ('51', '2021-10-01', '894', 'MOP', '100.88', '0.51', 'EUR', '8.862674'), ('45', '2021-10-02', '1254', 'SCR', '78.97', '0.4', 'EUR', '15.881424'), ('47', '2021-10-02', '212808', 'IRR', '4.57', '0.05', 'EUR', '46606.318821'), ('20', '2021-10-03', '209238', 'VND', '8.31', '0.05', 'EUR', '25207.144586'), ('17', '2021-10-04', '13416', 'AOA', '26.83', '0.14', 'EUR', '500.075352'), ('41', '2021-10-05', '4139', 'GHS', '502.07', '2.52', 'EUR', '8.24399'), ('44', '2021-10-05', '206706', 'CDF', '94.03', '0.48', 'EUR', '2198.419411'), ('50', '2021-10-06', '18666', 'SOS', '29.36', '0.15', 'EUR', '635.850516'), ('7', '2021-10-06', '1026', 'CUC', '930.9', '4.66', 'EUR', '1.102163'), </v>
      </c>
    </row>
    <row r="209" spans="2:22" ht="30" x14ac:dyDescent="0.25">
      <c r="B209">
        <f t="shared" si="30"/>
        <v>2021</v>
      </c>
      <c r="C209">
        <f t="shared" si="31"/>
        <v>10</v>
      </c>
      <c r="D209" t="str">
        <f t="shared" si="32"/>
        <v>2021 10</v>
      </c>
      <c r="E209">
        <v>21</v>
      </c>
      <c r="F209" s="2">
        <v>44477</v>
      </c>
      <c r="G209">
        <v>912</v>
      </c>
      <c r="H209" t="s">
        <v>162</v>
      </c>
      <c r="I209" s="3">
        <f t="shared" si="33"/>
        <v>196.10999999999999</v>
      </c>
      <c r="J209" s="3">
        <f t="shared" si="34"/>
        <v>0.99</v>
      </c>
      <c r="K209" t="s">
        <v>61</v>
      </c>
      <c r="L209" s="3">
        <f>VLOOKUP(H209,'fx rates'!$A:$B,2,0)</f>
        <v>4.6504779999999997</v>
      </c>
      <c r="M209">
        <f>SUMIFS($I$3:$I209,$E$3:$E209,$E209,$D$3:$D209,$D209)</f>
        <v>196.10999999999999</v>
      </c>
      <c r="N209" s="3">
        <f t="shared" si="35"/>
        <v>0.99</v>
      </c>
      <c r="O209" s="3" t="str">
        <f t="shared" si="36"/>
        <v/>
      </c>
      <c r="P209" t="str">
        <f>IFERROR(IF(VLOOKUP($E209,clients_special_commissions!$B:$E,3,0), "yes","no"),"no")</f>
        <v>no</v>
      </c>
      <c r="Q209" s="3" t="str">
        <f>IF($P209="yes", VLOOKUP($E209,clients_special_commissions!$B:$C,2,0),"")</f>
        <v/>
      </c>
      <c r="R209" t="str">
        <f t="shared" si="37"/>
        <v>no</v>
      </c>
      <c r="S209">
        <f>COUNTIFS($E$3:$E208,$E209,$D$3:$D208,$D209,$R$3:$R208,"yes")</f>
        <v>0</v>
      </c>
      <c r="U209" s="1" t="str">
        <f t="shared" si="38"/>
        <v xml:space="preserve">('21', '2021-10-08', '912', 'MYR', '196.11', '0.99', 'EUR', '4.650478'), </v>
      </c>
      <c r="V209" s="1" t="str">
        <f t="shared" si="39"/>
        <v xml:space="preserve">('42', '2021-06-09', '1338', 'ERN', '80.96', '0.05',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'0.04',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'0.05',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'0.05',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'0.05',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'0.04',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'0.04',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'0.05', 'EUR', '1954.4451'), ('17', '2021-08-25', '20292', 'CLP', '23.24', '0.12', 'EUR', '873.489326'), ('38', '2021-08-25', '174', 'GIP', '209.76', '1.05', 'EUR', '0.829546'), ('39', '2021-08-25', '366', 'MOP', '41.3', '0.21', 'EUR', '8.862674'), ('10', '2021-08-26', '229650', 'MMK', '117.51', '0.05',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'0.04', 'EUR', '1.874163'), ('11', '2021-09-09', '10206', 'UAH', '315.83', '1.58', 'EUR', '32.315341'), ('15', '2021-09-10', '300000', 'VND', '11.91', '0.06', 'EUR', '25207.144586'), ('42', '2021-09-11', '26370', 'XPF', '221.19', '0.05',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('13', '2021-09-27', '4638', 'ETB', '82.2', '0.42', 'EUR', '56.424061'), ('37', '2021-09-29', '612', 'BND', '409.96', '2.05', 'EUR', '1.492847'), ('51', '2021-10-01', '894', 'MOP', '100.88', '0.51', 'EUR', '8.862674'), ('45', '2021-10-02', '1254', 'SCR', '78.97', '0.4', 'EUR', '15.881424'), ('47', '2021-10-02', '212808', 'IRR', '4.57', '0.05', 'EUR', '46606.318821'), ('20', '2021-10-03', '209238', 'VND', '8.31', '0.05', 'EUR', '25207.144586'), ('17', '2021-10-04', '13416', 'AOA', '26.83', '0.14', 'EUR', '500.075352'), ('41', '2021-10-05', '4139', 'GHS', '502.07', '2.52', 'EUR', '8.24399'), ('44', '2021-10-05', '206706', 'CDF', '94.03', '0.48', 'EUR', '2198.419411'), ('50', '2021-10-06', '18666', 'SOS', '29.36', '0.15', 'EUR', '635.850516'), ('7', '2021-10-06', '1026', 'CUC', '930.9', '4.66', 'EUR', '1.102163'), ('21', '2021-10-08', '912', 'MYR', '196.11', '0.99', 'EUR', '4.650478'), </v>
      </c>
    </row>
    <row r="210" spans="2:22" ht="30" x14ac:dyDescent="0.25">
      <c r="B210">
        <f t="shared" si="30"/>
        <v>2021</v>
      </c>
      <c r="C210">
        <f t="shared" si="31"/>
        <v>10</v>
      </c>
      <c r="D210" t="str">
        <f t="shared" si="32"/>
        <v>2021 10</v>
      </c>
      <c r="E210">
        <v>6</v>
      </c>
      <c r="F210" s="2">
        <v>44477</v>
      </c>
      <c r="G210">
        <v>29940</v>
      </c>
      <c r="H210" t="s">
        <v>122</v>
      </c>
      <c r="I210" s="3">
        <f t="shared" si="33"/>
        <v>259.51</v>
      </c>
      <c r="J210" s="3">
        <f t="shared" si="34"/>
        <v>1.3</v>
      </c>
      <c r="K210" t="s">
        <v>61</v>
      </c>
      <c r="L210" s="3">
        <f>VLOOKUP(H210,'fx rates'!$A:$B,2,0)</f>
        <v>115.37253800000001</v>
      </c>
      <c r="M210">
        <f>SUMIFS($I$3:$I210,$E$3:$E210,$E210,$D$3:$D210,$D210)</f>
        <v>259.51</v>
      </c>
      <c r="N210" s="3">
        <f t="shared" si="35"/>
        <v>1.3</v>
      </c>
      <c r="O210" s="3" t="str">
        <f t="shared" si="36"/>
        <v/>
      </c>
      <c r="P210" t="str">
        <f>IFERROR(IF(VLOOKUP($E210,clients_special_commissions!$B:$E,3,0), "yes","no"),"no")</f>
        <v>no</v>
      </c>
      <c r="Q210" s="3" t="str">
        <f>IF($P210="yes", VLOOKUP($E210,clients_special_commissions!$B:$C,2,0),"")</f>
        <v/>
      </c>
      <c r="R210" t="str">
        <f t="shared" si="37"/>
        <v>no</v>
      </c>
      <c r="S210">
        <f>COUNTIFS($E$3:$E209,$E210,$D$3:$D209,$D210,$R$3:$R209,"yes")</f>
        <v>0</v>
      </c>
      <c r="U210" s="1" t="str">
        <f t="shared" si="38"/>
        <v xml:space="preserve">('6', '2021-10-08', '29940', 'HTG', '259.51', '1.3', 'EUR', '115.372538'), </v>
      </c>
      <c r="V210" s="1" t="str">
        <f t="shared" si="39"/>
        <v xml:space="preserve">('42', '2021-06-09', '1338', 'ERN', '80.96', '0.05',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'0.04',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'0.05',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'0.05',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'0.05',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'0.04',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'0.04',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'0.05', 'EUR', '1954.4451'), ('17', '2021-08-25', '20292', 'CLP', '23.24', '0.12', 'EUR', '873.489326'), ('38', '2021-08-25', '174', 'GIP', '209.76', '1.05', 'EUR', '0.829546'), ('39', '2021-08-25', '366', 'MOP', '41.3', '0.21', 'EUR', '8.862674'), ('10', '2021-08-26', '229650', 'MMK', '117.51', '0.05',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'0.04', 'EUR', '1.874163'), ('11', '2021-09-09', '10206', 'UAH', '315.83', '1.58', 'EUR', '32.315341'), ('15', '2021-09-10', '300000', 'VND', '11.91', '0.06', 'EUR', '25207.144586'), ('42', '2021-09-11', '26370', 'XPF', '221.19', '0.05',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('13', '2021-09-27', '4638', 'ETB', '82.2', '0.42', 'EUR', '56.424061'), ('37', '2021-09-29', '612', 'BND', '409.96', '2.05', 'EUR', '1.492847'), ('51', '2021-10-01', '894', 'MOP', '100.88', '0.51', 'EUR', '8.862674'), ('45', '2021-10-02', '1254', 'SCR', '78.97', '0.4', 'EUR', '15.881424'), ('47', '2021-10-02', '212808', 'IRR', '4.57', '0.05', 'EUR', '46606.318821'), ('20', '2021-10-03', '209238', 'VND', '8.31', '0.05', 'EUR', '25207.144586'), ('17', '2021-10-04', '13416', 'AOA', '26.83', '0.14', 'EUR', '500.075352'), ('41', '2021-10-05', '4139', 'GHS', '502.07', '2.52', 'EUR', '8.24399'), ('44', '2021-10-05', '206706', 'CDF', '94.03', '0.48', 'EUR', '2198.419411'), ('50', '2021-10-06', '18666', 'SOS', '29.36', '0.15', 'EUR', '635.850516'), ('7', '2021-10-06', '1026', 'CUC', '930.9', '4.66', 'EUR', '1.102163'), ('21', '2021-10-08', '912', 'MYR', '196.11', '0.99', 'EUR', '4.650478'), ('6', '2021-10-08', '29940', 'HTG', '259.51', '1.3', 'EUR', '115.372538'), </v>
      </c>
    </row>
    <row r="211" spans="2:22" ht="30" x14ac:dyDescent="0.25">
      <c r="B211">
        <f t="shared" si="30"/>
        <v>2021</v>
      </c>
      <c r="C211">
        <f t="shared" si="31"/>
        <v>10</v>
      </c>
      <c r="D211" t="str">
        <f t="shared" si="32"/>
        <v>2021 10</v>
      </c>
      <c r="E211">
        <v>36</v>
      </c>
      <c r="F211" s="2">
        <v>44478</v>
      </c>
      <c r="G211">
        <v>1146</v>
      </c>
      <c r="H211" t="s">
        <v>178</v>
      </c>
      <c r="I211" s="3">
        <f t="shared" si="33"/>
        <v>285.64</v>
      </c>
      <c r="J211" s="3">
        <f t="shared" si="34"/>
        <v>1.43</v>
      </c>
      <c r="K211" t="s">
        <v>61</v>
      </c>
      <c r="L211" s="3">
        <f>VLOOKUP(H211,'fx rates'!$A:$B,2,0)</f>
        <v>4.012181</v>
      </c>
      <c r="M211">
        <f>SUMIFS($I$3:$I211,$E$3:$E211,$E211,$D$3:$D211,$D211)</f>
        <v>285.64</v>
      </c>
      <c r="N211" s="3">
        <f t="shared" si="35"/>
        <v>1.43</v>
      </c>
      <c r="O211" s="3" t="str">
        <f t="shared" si="36"/>
        <v/>
      </c>
      <c r="P211" t="str">
        <f>IFERROR(IF(VLOOKUP($E211,clients_special_commissions!$B:$E,3,0), "yes","no"),"no")</f>
        <v>no</v>
      </c>
      <c r="Q211" s="3" t="str">
        <f>IF($P211="yes", VLOOKUP($E211,clients_special_commissions!$B:$C,2,0),"")</f>
        <v/>
      </c>
      <c r="R211" t="str">
        <f t="shared" si="37"/>
        <v>no</v>
      </c>
      <c r="S211">
        <f>COUNTIFS($E$3:$E210,$E211,$D$3:$D210,$D211,$R$3:$R210,"yes")</f>
        <v>0</v>
      </c>
      <c r="U211" s="1" t="str">
        <f t="shared" si="38"/>
        <v xml:space="preserve">('36', '2021-10-09', '1146', 'QAR', '285.64', '1.43', 'EUR', '4.012181'), </v>
      </c>
      <c r="V211" s="1" t="str">
        <f t="shared" si="39"/>
        <v xml:space="preserve">('42', '2021-06-09', '1338', 'ERN', '80.96', '0.05',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'0.04',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'0.05',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'0.05',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'0.05',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'0.04',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'0.04',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'0.05', 'EUR', '1954.4451'), ('17', '2021-08-25', '20292', 'CLP', '23.24', '0.12', 'EUR', '873.489326'), ('38', '2021-08-25', '174', 'GIP', '209.76', '1.05', 'EUR', '0.829546'), ('39', '2021-08-25', '366', 'MOP', '41.3', '0.21', 'EUR', '8.862674'), ('10', '2021-08-26', '229650', 'MMK', '117.51', '0.05',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'0.04', 'EUR', '1.874163'), ('11', '2021-09-09', '10206', 'UAH', '315.83', '1.58', 'EUR', '32.315341'), ('15', '2021-09-10', '300000', 'VND', '11.91', '0.06', 'EUR', '25207.144586'), ('42', '2021-09-11', '26370', 'XPF', '221.19', '0.05',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('13', '2021-09-27', '4638', 'ETB', '82.2', '0.42', 'EUR', '56.424061'), ('37', '2021-09-29', '612', 'BND', '409.96', '2.05', 'EUR', '1.492847'), ('51', '2021-10-01', '894', 'MOP', '100.88', '0.51', 'EUR', '8.862674'), ('45', '2021-10-02', '1254', 'SCR', '78.97', '0.4', 'EUR', '15.881424'), ('47', '2021-10-02', '212808', 'IRR', '4.57', '0.05', 'EUR', '46606.318821'), ('20', '2021-10-03', '209238', 'VND', '8.31', '0.05', 'EUR', '25207.144586'), ('17', '2021-10-04', '13416', 'AOA', '26.83', '0.14', 'EUR', '500.075352'), ('41', '2021-10-05', '4139', 'GHS', '502.07', '2.52', 'EUR', '8.24399'), ('44', '2021-10-05', '206706', 'CDF', '94.03', '0.48', 'EUR', '2198.419411'), ('50', '2021-10-06', '18666', 'SOS', '29.36', '0.15', 'EUR', '635.850516'), ('7', '2021-10-06', '1026', 'CUC', '930.9', '4.66', 'EUR', '1.102163'), ('21', '2021-10-08', '912', 'MYR', '196.11', '0.99', 'EUR', '4.650478'), ('6', '2021-10-08', '29940', 'HTG', '259.51', '1.3', 'EUR', '115.372538'), ('36', '2021-10-09', '1146', 'QAR', '285.64', '1.43', 'EUR', '4.012181'), </v>
      </c>
    </row>
    <row r="212" spans="2:22" ht="30" x14ac:dyDescent="0.25">
      <c r="B212">
        <f t="shared" si="30"/>
        <v>2021</v>
      </c>
      <c r="C212">
        <f t="shared" si="31"/>
        <v>10</v>
      </c>
      <c r="D212" t="str">
        <f t="shared" si="32"/>
        <v>2021 10</v>
      </c>
      <c r="E212">
        <v>6</v>
      </c>
      <c r="F212" s="2">
        <v>44478</v>
      </c>
      <c r="G212">
        <v>6678</v>
      </c>
      <c r="H212" t="s">
        <v>130</v>
      </c>
      <c r="I212" s="3">
        <f t="shared" si="33"/>
        <v>46.98</v>
      </c>
      <c r="J212" s="3">
        <f t="shared" si="34"/>
        <v>0.24000000000000002</v>
      </c>
      <c r="K212" t="s">
        <v>61</v>
      </c>
      <c r="L212" s="3">
        <f>VLOOKUP(H212,'fx rates'!$A:$B,2,0)</f>
        <v>142.16654500000001</v>
      </c>
      <c r="M212">
        <f>SUMIFS($I$3:$I212,$E$3:$E212,$E212,$D$3:$D212,$D212)</f>
        <v>306.49</v>
      </c>
      <c r="N212" s="3">
        <f t="shared" si="35"/>
        <v>0.24000000000000002</v>
      </c>
      <c r="O212" s="3" t="str">
        <f t="shared" si="36"/>
        <v/>
      </c>
      <c r="P212" t="str">
        <f>IFERROR(IF(VLOOKUP($E212,clients_special_commissions!$B:$E,3,0), "yes","no"),"no")</f>
        <v>no</v>
      </c>
      <c r="Q212" s="3" t="str">
        <f>IF($P212="yes", VLOOKUP($E212,clients_special_commissions!$B:$C,2,0),"")</f>
        <v/>
      </c>
      <c r="R212" t="str">
        <f t="shared" si="37"/>
        <v>no</v>
      </c>
      <c r="S212">
        <f>COUNTIFS($E$3:$E211,$E212,$D$3:$D211,$D212,$R$3:$R211,"yes")</f>
        <v>0</v>
      </c>
      <c r="U212" s="1" t="str">
        <f t="shared" si="38"/>
        <v xml:space="preserve">('6', '2021-10-09', '6678', 'ISK', '46.98', '0.24', 'EUR', '142.166545'), </v>
      </c>
      <c r="V212" s="1" t="str">
        <f t="shared" si="39"/>
        <v xml:space="preserve">('42', '2021-06-09', '1338', 'ERN', '80.96', '0.05',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'0.04',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'0.05',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'0.05',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'0.05',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'0.04',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'0.04',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'0.05', 'EUR', '1954.4451'), ('17', '2021-08-25', '20292', 'CLP', '23.24', '0.12', 'EUR', '873.489326'), ('38', '2021-08-25', '174', 'GIP', '209.76', '1.05', 'EUR', '0.829546'), ('39', '2021-08-25', '366', 'MOP', '41.3', '0.21', 'EUR', '8.862674'), ('10', '2021-08-26', '229650', 'MMK', '117.51', '0.05',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'0.04', 'EUR', '1.874163'), ('11', '2021-09-09', '10206', 'UAH', '315.83', '1.58', 'EUR', '32.315341'), ('15', '2021-09-10', '300000', 'VND', '11.91', '0.06', 'EUR', '25207.144586'), ('42', '2021-09-11', '26370', 'XPF', '221.19', '0.05',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('13', '2021-09-27', '4638', 'ETB', '82.2', '0.42', 'EUR', '56.424061'), ('37', '2021-09-29', '612', 'BND', '409.96', '2.05', 'EUR', '1.492847'), ('51', '2021-10-01', '894', 'MOP', '100.88', '0.51', 'EUR', '8.862674'), ('45', '2021-10-02', '1254', 'SCR', '78.97', '0.4', 'EUR', '15.881424'), ('47', '2021-10-02', '212808', 'IRR', '4.57', '0.05', 'EUR', '46606.318821'), ('20', '2021-10-03', '209238', 'VND', '8.31', '0.05', 'EUR', '25207.144586'), ('17', '2021-10-04', '13416', 'AOA', '26.83', '0.14', 'EUR', '500.075352'), ('41', '2021-10-05', '4139', 'GHS', '502.07', '2.52', 'EUR', '8.24399'), ('44', '2021-10-05', '206706', 'CDF', '94.03', '0.48', 'EUR', '2198.419411'), ('50', '2021-10-06', '18666', 'SOS', '29.36', '0.15', 'EUR', '635.850516'), ('7', '2021-10-06', '1026', 'CUC', '930.9', '4.66', 'EUR', '1.102163'), ('21', '2021-10-08', '912', 'MYR', '196.11', '0.99', 'EUR', '4.650478'), ('6', '2021-10-08', '29940', 'HTG', '259.51', '1.3', 'EUR', '115.372538'), ('36', '2021-10-09', '1146', 'QAR', '285.64', '1.43', 'EUR', '4.012181'), ('6', '2021-10-09', '6678', 'ISK', '46.98', '0.24', 'EUR', '142.166545'), </v>
      </c>
    </row>
    <row r="213" spans="2:22" ht="30" x14ac:dyDescent="0.25">
      <c r="B213">
        <f t="shared" si="30"/>
        <v>2021</v>
      </c>
      <c r="C213">
        <f t="shared" si="31"/>
        <v>10</v>
      </c>
      <c r="D213" t="str">
        <f t="shared" si="32"/>
        <v>2021 10</v>
      </c>
      <c r="E213">
        <v>29</v>
      </c>
      <c r="F213" s="2">
        <v>44479</v>
      </c>
      <c r="G213">
        <v>270</v>
      </c>
      <c r="H213" t="s">
        <v>114</v>
      </c>
      <c r="I213" s="3">
        <f t="shared" si="33"/>
        <v>325.48</v>
      </c>
      <c r="J213" s="3">
        <f t="shared" si="34"/>
        <v>1.6300000000000001</v>
      </c>
      <c r="K213" t="s">
        <v>61</v>
      </c>
      <c r="L213" s="3">
        <f>VLOOKUP(H213,'fx rates'!$A:$B,2,0)</f>
        <v>0.82954600000000001</v>
      </c>
      <c r="M213">
        <f>SUMIFS($I$3:$I213,$E$3:$E213,$E213,$D$3:$D213,$D213)</f>
        <v>325.48</v>
      </c>
      <c r="N213" s="3">
        <f t="shared" si="35"/>
        <v>1.6300000000000001</v>
      </c>
      <c r="O213" s="3" t="str">
        <f t="shared" si="36"/>
        <v/>
      </c>
      <c r="P213" t="str">
        <f>IFERROR(IF(VLOOKUP($E213,clients_special_commissions!$B:$E,3,0), "yes","no"),"no")</f>
        <v>no</v>
      </c>
      <c r="Q213" s="3" t="str">
        <f>IF($P213="yes", VLOOKUP($E213,clients_special_commissions!$B:$C,2,0),"")</f>
        <v/>
      </c>
      <c r="R213" t="str">
        <f t="shared" si="37"/>
        <v>no</v>
      </c>
      <c r="S213">
        <f>COUNTIFS($E$3:$E212,$E213,$D$3:$D212,$D213,$R$3:$R212,"yes")</f>
        <v>0</v>
      </c>
      <c r="U213" s="1" t="str">
        <f t="shared" si="38"/>
        <v xml:space="preserve">('29', '2021-10-10', '270', 'GIP', '325.48', '1.63', 'EUR', '0.829546'), </v>
      </c>
      <c r="V213" s="1" t="str">
        <f t="shared" si="39"/>
        <v xml:space="preserve">('42', '2021-06-09', '1338', 'ERN', '80.96', '0.05',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'0.04',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'0.05',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'0.05',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'0.05',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'0.04',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'0.04',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'0.05', 'EUR', '1954.4451'), ('17', '2021-08-25', '20292', 'CLP', '23.24', '0.12', 'EUR', '873.489326'), ('38', '2021-08-25', '174', 'GIP', '209.76', '1.05', 'EUR', '0.829546'), ('39', '2021-08-25', '366', 'MOP', '41.3', '0.21', 'EUR', '8.862674'), ('10', '2021-08-26', '229650', 'MMK', '117.51', '0.05',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'0.04', 'EUR', '1.874163'), ('11', '2021-09-09', '10206', 'UAH', '315.83', '1.58', 'EUR', '32.315341'), ('15', '2021-09-10', '300000', 'VND', '11.91', '0.06', 'EUR', '25207.144586'), ('42', '2021-09-11', '26370', 'XPF', '221.19', '0.05',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('13', '2021-09-27', '4638', 'ETB', '82.2', '0.42', 'EUR', '56.424061'), ('37', '2021-09-29', '612', 'BND', '409.96', '2.05', 'EUR', '1.492847'), ('51', '2021-10-01', '894', 'MOP', '100.88', '0.51', 'EUR', '8.862674'), ('45', '2021-10-02', '1254', 'SCR', '78.97', '0.4', 'EUR', '15.881424'), ('47', '2021-10-02', '212808', 'IRR', '4.57', '0.05', 'EUR', '46606.318821'), ('20', '2021-10-03', '209238', 'VND', '8.31', '0.05', 'EUR', '25207.144586'), ('17', '2021-10-04', '13416', 'AOA', '26.83', '0.14', 'EUR', '500.075352'), ('41', '2021-10-05', '4139', 'GHS', '502.07', '2.52', 'EUR', '8.24399'), ('44', '2021-10-05', '206706', 'CDF', '94.03', '0.48', 'EUR', '2198.419411'), ('50', '2021-10-06', '18666', 'SOS', '29.36', '0.15', 'EUR', '635.850516'), ('7', '2021-10-06', '1026', 'CUC', '930.9', '4.66', 'EUR', '1.102163'), ('21', '2021-10-08', '912', 'MYR', '196.11', '0.99', 'EUR', '4.650478'), ('6', '2021-10-08', '29940', 'HTG', '259.51', '1.3', 'EUR', '115.372538'), ('36', '2021-10-09', '1146', 'QAR', '285.64', '1.43', 'EUR', '4.012181'), ('6', '2021-10-09', '6678', 'ISK', '46.98', '0.24', 'EUR', '142.166545'), ('29', '2021-10-10', '270', 'GIP', '325.48', '1.63', 'EUR', '0.829546'), </v>
      </c>
    </row>
    <row r="214" spans="2:22" ht="30" x14ac:dyDescent="0.25">
      <c r="B214">
        <f t="shared" si="30"/>
        <v>2021</v>
      </c>
      <c r="C214">
        <f t="shared" si="31"/>
        <v>10</v>
      </c>
      <c r="D214" t="str">
        <f t="shared" si="32"/>
        <v>2021 10</v>
      </c>
      <c r="E214">
        <v>25</v>
      </c>
      <c r="F214" s="2">
        <v>44479</v>
      </c>
      <c r="G214">
        <v>14754</v>
      </c>
      <c r="H214" t="s">
        <v>74</v>
      </c>
      <c r="I214" s="3">
        <f t="shared" si="33"/>
        <v>155.67999999999998</v>
      </c>
      <c r="J214" s="3">
        <f t="shared" si="34"/>
        <v>0.78</v>
      </c>
      <c r="K214" t="s">
        <v>61</v>
      </c>
      <c r="L214" s="3">
        <f>VLOOKUP(H214,'fx rates'!$A:$B,2,0)</f>
        <v>94.772749000000005</v>
      </c>
      <c r="M214">
        <f>SUMIFS($I$3:$I214,$E$3:$E214,$E214,$D$3:$D214,$D214)</f>
        <v>155.67999999999998</v>
      </c>
      <c r="N214" s="3">
        <f t="shared" si="35"/>
        <v>0.78</v>
      </c>
      <c r="O214" s="3" t="str">
        <f t="shared" si="36"/>
        <v/>
      </c>
      <c r="P214" t="str">
        <f>IFERROR(IF(VLOOKUP($E214,clients_special_commissions!$B:$E,3,0), "yes","no"),"no")</f>
        <v>no</v>
      </c>
      <c r="Q214" s="3" t="str">
        <f>IF($P214="yes", VLOOKUP($E214,clients_special_commissions!$B:$C,2,0),"")</f>
        <v/>
      </c>
      <c r="R214" t="str">
        <f t="shared" si="37"/>
        <v>no</v>
      </c>
      <c r="S214">
        <f>COUNTIFS($E$3:$E213,$E214,$D$3:$D213,$D214,$R$3:$R213,"yes")</f>
        <v>0</v>
      </c>
      <c r="U214" s="1" t="str">
        <f t="shared" si="38"/>
        <v xml:space="preserve">('25', '2021-10-10', '14754', 'BDT', '155.68', '0.78', 'EUR', '94.772749'), </v>
      </c>
      <c r="V214" s="1" t="str">
        <f t="shared" si="39"/>
        <v xml:space="preserve">('42', '2021-06-09', '1338', 'ERN', '80.96', '0.05',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'0.04',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'0.05',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'0.05',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'0.05',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'0.04',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'0.04',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'0.05', 'EUR', '1954.4451'), ('17', '2021-08-25', '20292', 'CLP', '23.24', '0.12', 'EUR', '873.489326'), ('38', '2021-08-25', '174', 'GIP', '209.76', '1.05', 'EUR', '0.829546'), ('39', '2021-08-25', '366', 'MOP', '41.3', '0.21', 'EUR', '8.862674'), ('10', '2021-08-26', '229650', 'MMK', '117.51', '0.05',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'0.04', 'EUR', '1.874163'), ('11', '2021-09-09', '10206', 'UAH', '315.83', '1.58', 'EUR', '32.315341'), ('15', '2021-09-10', '300000', 'VND', '11.91', '0.06', 'EUR', '25207.144586'), ('42', '2021-09-11', '26370', 'XPF', '221.19', '0.05',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('13', '2021-09-27', '4638', 'ETB', '82.2', '0.42', 'EUR', '56.424061'), ('37', '2021-09-29', '612', 'BND', '409.96', '2.05', 'EUR', '1.492847'), ('51', '2021-10-01', '894', 'MOP', '100.88', '0.51', 'EUR', '8.862674'), ('45', '2021-10-02', '1254', 'SCR', '78.97', '0.4', 'EUR', '15.881424'), ('47', '2021-10-02', '212808', 'IRR', '4.57', '0.05', 'EUR', '46606.318821'), ('20', '2021-10-03', '209238', 'VND', '8.31', '0.05', 'EUR', '25207.144586'), ('17', '2021-10-04', '13416', 'AOA', '26.83', '0.14', 'EUR', '500.075352'), ('41', '2021-10-05', '4139', 'GHS', '502.07', '2.52', 'EUR', '8.24399'), ('44', '2021-10-05', '206706', 'CDF', '94.03', '0.48', 'EUR', '2198.419411'), ('50', '2021-10-06', '18666', 'SOS', '29.36', '0.15', 'EUR', '635.850516'), ('7', '2021-10-06', '1026', 'CUC', '930.9', '4.66', 'EUR', '1.102163'), ('21', '2021-10-08', '912', 'MYR', '196.11', '0.99', 'EUR', '4.650478'), ('6', '2021-10-08', '29940', 'HTG', '259.51', '1.3', 'EUR', '115.372538'), ('36', '2021-10-09', '1146', 'QAR', '285.64', '1.43', 'EUR', '4.012181'), ('6', '2021-10-09', '6678', 'ISK', '46.98', '0.24', 'EUR', '142.166545'), ('29', '2021-10-10', '270', 'GIP', '325.48', '1.63', 'EUR', '0.829546'), ('25', '2021-10-10', '14754', 'BDT', '155.68', '0.78', 'EUR', '94.772749'), </v>
      </c>
    </row>
    <row r="215" spans="2:22" ht="30" x14ac:dyDescent="0.25">
      <c r="B215">
        <f t="shared" si="30"/>
        <v>2021</v>
      </c>
      <c r="C215">
        <f t="shared" si="31"/>
        <v>10</v>
      </c>
      <c r="D215" t="str">
        <f t="shared" si="32"/>
        <v>2021 10</v>
      </c>
      <c r="E215">
        <v>48</v>
      </c>
      <c r="F215" s="2">
        <v>44481</v>
      </c>
      <c r="G215">
        <v>15936</v>
      </c>
      <c r="H215" t="s">
        <v>104</v>
      </c>
      <c r="I215" s="3">
        <f t="shared" si="33"/>
        <v>101.37</v>
      </c>
      <c r="J215" s="3">
        <f t="shared" si="34"/>
        <v>0.51</v>
      </c>
      <c r="K215" t="s">
        <v>61</v>
      </c>
      <c r="L215" s="3">
        <f>VLOOKUP(H215,'fx rates'!$A:$B,2,0)</f>
        <v>157.21093400000001</v>
      </c>
      <c r="M215">
        <f>SUMIFS($I$3:$I215,$E$3:$E215,$E215,$D$3:$D215,$D215)</f>
        <v>101.37</v>
      </c>
      <c r="N215" s="3">
        <f t="shared" si="35"/>
        <v>0.51</v>
      </c>
      <c r="O215" s="3" t="str">
        <f t="shared" si="36"/>
        <v/>
      </c>
      <c r="P215" t="str">
        <f>IFERROR(IF(VLOOKUP($E215,clients_special_commissions!$B:$E,3,0), "yes","no"),"no")</f>
        <v>no</v>
      </c>
      <c r="Q215" s="3" t="str">
        <f>IF($P215="yes", VLOOKUP($E215,clients_special_commissions!$B:$C,2,0),"")</f>
        <v/>
      </c>
      <c r="R215" t="str">
        <f t="shared" si="37"/>
        <v>no</v>
      </c>
      <c r="S215">
        <f>COUNTIFS($E$3:$E214,$E215,$D$3:$D214,$D215,$R$3:$R214,"yes")</f>
        <v>0</v>
      </c>
      <c r="U215" s="1" t="str">
        <f t="shared" si="38"/>
        <v xml:space="preserve">('48', '2021-10-12', '15936', 'DZD', '101.37', '0.51', 'EUR', '157.210934'), </v>
      </c>
      <c r="V215" s="1" t="str">
        <f t="shared" si="39"/>
        <v xml:space="preserve">('42', '2021-06-09', '1338', 'ERN', '80.96', '0.05',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'0.04',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'0.05',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'0.05',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'0.05',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'0.04',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'0.04',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'0.05', 'EUR', '1954.4451'), ('17', '2021-08-25', '20292', 'CLP', '23.24', '0.12', 'EUR', '873.489326'), ('38', '2021-08-25', '174', 'GIP', '209.76', '1.05', 'EUR', '0.829546'), ('39', '2021-08-25', '366', 'MOP', '41.3', '0.21', 'EUR', '8.862674'), ('10', '2021-08-26', '229650', 'MMK', '117.51', '0.05',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'0.04', 'EUR', '1.874163'), ('11', '2021-09-09', '10206', 'UAH', '315.83', '1.58', 'EUR', '32.315341'), ('15', '2021-09-10', '300000', 'VND', '11.91', '0.06', 'EUR', '25207.144586'), ('42', '2021-09-11', '26370', 'XPF', '221.19', '0.05',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('13', '2021-09-27', '4638', 'ETB', '82.2', '0.42', 'EUR', '56.424061'), ('37', '2021-09-29', '612', 'BND', '409.96', '2.05', 'EUR', '1.492847'), ('51', '2021-10-01', '894', 'MOP', '100.88', '0.51', 'EUR', '8.862674'), ('45', '2021-10-02', '1254', 'SCR', '78.97', '0.4', 'EUR', '15.881424'), ('47', '2021-10-02', '212808', 'IRR', '4.57', '0.05', 'EUR', '46606.318821'), ('20', '2021-10-03', '209238', 'VND', '8.31', '0.05', 'EUR', '25207.144586'), ('17', '2021-10-04', '13416', 'AOA', '26.83', '0.14', 'EUR', '500.075352'), ('41', '2021-10-05', '4139', 'GHS', '502.07', '2.52', 'EUR', '8.24399'), ('44', '2021-10-05', '206706', 'CDF', '94.03', '0.48', 'EUR', '2198.419411'), ('50', '2021-10-06', '18666', 'SOS', '29.36', '0.15', 'EUR', '635.850516'), ('7', '2021-10-06', '1026', 'CUC', '930.9', '4.66', 'EUR', '1.102163'), ('21', '2021-10-08', '912', 'MYR', '196.11', '0.99', 'EUR', '4.650478'), ('6', '2021-10-08', '29940', 'HTG', '259.51', '1.3', 'EUR', '115.372538'), ('36', '2021-10-09', '1146', 'QAR', '285.64', '1.43', 'EUR', '4.012181'), ('6', '2021-10-09', '6678', 'ISK', '46.98', '0.24', 'EUR', '142.166545'), ('29', '2021-10-10', '270', 'GIP', '325.48', '1.63', 'EUR', '0.829546'), ('25', '2021-10-10', '14754', 'BDT', '155.68', '0.78', 'EUR', '94.772749'), ('48', '2021-10-12', '15936', 'DZD', '101.37', '0.51', 'EUR', '157.210934'), </v>
      </c>
    </row>
    <row r="216" spans="2:22" ht="30" x14ac:dyDescent="0.25">
      <c r="B216">
        <f t="shared" si="30"/>
        <v>2021</v>
      </c>
      <c r="C216">
        <f t="shared" si="31"/>
        <v>10</v>
      </c>
      <c r="D216" t="str">
        <f t="shared" si="32"/>
        <v>2021 10</v>
      </c>
      <c r="E216">
        <v>43</v>
      </c>
      <c r="F216" s="2">
        <v>44482</v>
      </c>
      <c r="G216">
        <v>10398</v>
      </c>
      <c r="H216" t="s">
        <v>138</v>
      </c>
      <c r="I216" s="3">
        <f t="shared" si="33"/>
        <v>21.110000000000003</v>
      </c>
      <c r="J216" s="3">
        <f t="shared" si="34"/>
        <v>0.11</v>
      </c>
      <c r="K216" t="s">
        <v>61</v>
      </c>
      <c r="L216" s="3">
        <f>VLOOKUP(H216,'fx rates'!$A:$B,2,0)</f>
        <v>492.67163199999999</v>
      </c>
      <c r="M216">
        <f>SUMIFS($I$3:$I216,$E$3:$E216,$E216,$D$3:$D216,$D216)</f>
        <v>21.110000000000003</v>
      </c>
      <c r="N216" s="3">
        <f t="shared" si="35"/>
        <v>0.11</v>
      </c>
      <c r="O216" s="3" t="str">
        <f t="shared" si="36"/>
        <v/>
      </c>
      <c r="P216" t="str">
        <f>IFERROR(IF(VLOOKUP($E216,clients_special_commissions!$B:$E,3,0), "yes","no"),"no")</f>
        <v>no</v>
      </c>
      <c r="Q216" s="3" t="str">
        <f>IF($P216="yes", VLOOKUP($E216,clients_special_commissions!$B:$C,2,0),"")</f>
        <v/>
      </c>
      <c r="R216" t="str">
        <f t="shared" si="37"/>
        <v>no</v>
      </c>
      <c r="S216">
        <f>COUNTIFS($E$3:$E215,$E216,$D$3:$D215,$D216,$R$3:$R215,"yes")</f>
        <v>0</v>
      </c>
      <c r="U216" s="1" t="str">
        <f t="shared" si="38"/>
        <v xml:space="preserve">('43', '2021-10-13', '10398', 'KMF', '21.11', '0.11', 'EUR', '492.671632'), </v>
      </c>
      <c r="V216" s="1" t="str">
        <f t="shared" si="39"/>
        <v xml:space="preserve">('42', '2021-06-09', '1338', 'ERN', '80.96', '0.05',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'0.04',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'0.05',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'0.05',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'0.05',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'0.04',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'0.04',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'0.05', 'EUR', '1954.4451'), ('17', '2021-08-25', '20292', 'CLP', '23.24', '0.12', 'EUR', '873.489326'), ('38', '2021-08-25', '174', 'GIP', '209.76', '1.05', 'EUR', '0.829546'), ('39', '2021-08-25', '366', 'MOP', '41.3', '0.21', 'EUR', '8.862674'), ('10', '2021-08-26', '229650', 'MMK', '117.51', '0.05',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'0.04', 'EUR', '1.874163'), ('11', '2021-09-09', '10206', 'UAH', '315.83', '1.58', 'EUR', '32.315341'), ('15', '2021-09-10', '300000', 'VND', '11.91', '0.06', 'EUR', '25207.144586'), ('42', '2021-09-11', '26370', 'XPF', '221.19', '0.05',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('13', '2021-09-27', '4638', 'ETB', '82.2', '0.42', 'EUR', '56.424061'), ('37', '2021-09-29', '612', 'BND', '409.96', '2.05', 'EUR', '1.492847'), ('51', '2021-10-01', '894', 'MOP', '100.88', '0.51', 'EUR', '8.862674'), ('45', '2021-10-02', '1254', 'SCR', '78.97', '0.4', 'EUR', '15.881424'), ('47', '2021-10-02', '212808', 'IRR', '4.57', '0.05', 'EUR', '46606.318821'), ('20', '2021-10-03', '209238', 'VND', '8.31', '0.05', 'EUR', '25207.144586'), ('17', '2021-10-04', '13416', 'AOA', '26.83', '0.14', 'EUR', '500.075352'), ('41', '2021-10-05', '4139', 'GHS', '502.07', '2.52', 'EUR', '8.24399'), ('44', '2021-10-05', '206706', 'CDF', '94.03', '0.48', 'EUR', '2198.419411'), ('50', '2021-10-06', '18666', 'SOS', '29.36', '0.15', 'EUR', '635.850516'), ('7', '2021-10-06', '1026', 'CUC', '930.9', '4.66', 'EUR', '1.102163'), ('21', '2021-10-08', '912', 'MYR', '196.11', '0.99', 'EUR', '4.650478'), ('6', '2021-10-08', '29940', 'HTG', '259.51', '1.3', 'EUR', '115.372538'), ('36', '2021-10-09', '1146', 'QAR', '285.64', '1.43', 'EUR', '4.012181'), ('6', '2021-10-09', '6678', 'ISK', '46.98', '0.24', 'EUR', '142.166545'), ('29', '2021-10-10', '270', 'GIP', '325.48', '1.63', 'EUR', '0.829546'), ('25', '2021-10-10', '14754', 'BDT', '155.68', '0.78', 'EUR', '94.772749'), ('48', '2021-10-12', '15936', 'DZD', '101.37', '0.51', 'EUR', '157.210934'), ('43', '2021-10-13', '10398', 'KMF', '21.11', '0.11', 'EUR', '492.671632'), </v>
      </c>
    </row>
    <row r="217" spans="2:22" ht="30" x14ac:dyDescent="0.25">
      <c r="B217">
        <f t="shared" si="30"/>
        <v>2021</v>
      </c>
      <c r="C217">
        <f t="shared" si="31"/>
        <v>10</v>
      </c>
      <c r="D217" t="str">
        <f t="shared" si="32"/>
        <v>2021 10</v>
      </c>
      <c r="E217">
        <v>36</v>
      </c>
      <c r="F217" s="2">
        <v>44484</v>
      </c>
      <c r="G217">
        <v>29034</v>
      </c>
      <c r="H217" t="s">
        <v>127</v>
      </c>
      <c r="I217" s="3">
        <f t="shared" si="33"/>
        <v>346.15999999999997</v>
      </c>
      <c r="J217" s="3">
        <f t="shared" si="34"/>
        <v>1.74</v>
      </c>
      <c r="K217" t="s">
        <v>61</v>
      </c>
      <c r="L217" s="3">
        <f>VLOOKUP(H217,'fx rates'!$A:$B,2,0)</f>
        <v>83.874726999999993</v>
      </c>
      <c r="M217">
        <f>SUMIFS($I$3:$I217,$E$3:$E217,$E217,$D$3:$D217,$D217)</f>
        <v>631.79999999999995</v>
      </c>
      <c r="N217" s="3">
        <f t="shared" si="35"/>
        <v>1.74</v>
      </c>
      <c r="O217" s="3" t="str">
        <f t="shared" si="36"/>
        <v/>
      </c>
      <c r="P217" t="str">
        <f>IFERROR(IF(VLOOKUP($E217,clients_special_commissions!$B:$E,3,0), "yes","no"),"no")</f>
        <v>no</v>
      </c>
      <c r="Q217" s="3" t="str">
        <f>IF($P217="yes", VLOOKUP($E217,clients_special_commissions!$B:$C,2,0),"")</f>
        <v/>
      </c>
      <c r="R217" t="str">
        <f t="shared" si="37"/>
        <v>no</v>
      </c>
      <c r="S217">
        <f>COUNTIFS($E$3:$E216,$E217,$D$3:$D216,$D217,$R$3:$R216,"yes")</f>
        <v>0</v>
      </c>
      <c r="U217" s="1" t="str">
        <f t="shared" si="38"/>
        <v xml:space="preserve">('36', '2021-10-15', '29034', 'INR', '346.16', '1.74', 'EUR', '83.874727'), </v>
      </c>
      <c r="V217" s="1" t="str">
        <f t="shared" si="39"/>
        <v xml:space="preserve">('42', '2021-06-09', '1338', 'ERN', '80.96', '0.05',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'0.04',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'0.05',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'0.05',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'0.05',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'0.04',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'0.04',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'0.05', 'EUR', '1954.4451'), ('17', '2021-08-25', '20292', 'CLP', '23.24', '0.12', 'EUR', '873.489326'), ('38', '2021-08-25', '174', 'GIP', '209.76', '1.05', 'EUR', '0.829546'), ('39', '2021-08-25', '366', 'MOP', '41.3', '0.21', 'EUR', '8.862674'), ('10', '2021-08-26', '229650', 'MMK', '117.51', '0.05',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'0.04', 'EUR', '1.874163'), ('11', '2021-09-09', '10206', 'UAH', '315.83', '1.58', 'EUR', '32.315341'), ('15', '2021-09-10', '300000', 'VND', '11.91', '0.06', 'EUR', '25207.144586'), ('42', '2021-09-11', '26370', 'XPF', '221.19', '0.05',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('13', '2021-09-27', '4638', 'ETB', '82.2', '0.42', 'EUR', '56.424061'), ('37', '2021-09-29', '612', 'BND', '409.96', '2.05', 'EUR', '1.492847'), ('51', '2021-10-01', '894', 'MOP', '100.88', '0.51', 'EUR', '8.862674'), ('45', '2021-10-02', '1254', 'SCR', '78.97', '0.4', 'EUR', '15.881424'), ('47', '2021-10-02', '212808', 'IRR', '4.57', '0.05', 'EUR', '46606.318821'), ('20', '2021-10-03', '209238', 'VND', '8.31', '0.05', 'EUR', '25207.144586'), ('17', '2021-10-04', '13416', 'AOA', '26.83', '0.14', 'EUR', '500.075352'), ('41', '2021-10-05', '4139', 'GHS', '502.07', '2.52', 'EUR', '8.24399'), ('44', '2021-10-05', '206706', 'CDF', '94.03', '0.48', 'EUR', '2198.419411'), ('50', '2021-10-06', '18666', 'SOS', '29.36', '0.15', 'EUR', '635.850516'), ('7', '2021-10-06', '1026', 'CUC', '930.9', '4.66', 'EUR', '1.102163'), ('21', '2021-10-08', '912', 'MYR', '196.11', '0.99', 'EUR', '4.650478'), ('6', '2021-10-08', '29940', 'HTG', '259.51', '1.3', 'EUR', '115.372538'), ('36', '2021-10-09', '1146', 'QAR', '285.64', '1.43', 'EUR', '4.012181'), ('6', '2021-10-09', '6678', 'ISK', '46.98', '0.24', 'EUR', '142.166545'), ('29', '2021-10-10', '270', 'GIP', '325.48', '1.63', 'EUR', '0.829546'), ('25', '2021-10-10', '14754', 'BDT', '155.68', '0.78', 'EUR', '94.772749'), ('48', '2021-10-12', '15936', 'DZD', '101.37', '0.51', 'EUR', '157.210934'), ('43', '2021-10-13', '10398', 'KMF', '21.11', '0.11', 'EUR', '492.671632'), ('36', '2021-10-15', '29034', 'INR', '346.16', '1.74', 'EUR', '83.874727'), </v>
      </c>
    </row>
    <row r="218" spans="2:22" ht="30" x14ac:dyDescent="0.25">
      <c r="B218">
        <f t="shared" si="30"/>
        <v>2021</v>
      </c>
      <c r="C218">
        <f t="shared" si="31"/>
        <v>10</v>
      </c>
      <c r="D218" t="str">
        <f t="shared" si="32"/>
        <v>2021 10</v>
      </c>
      <c r="E218">
        <v>45</v>
      </c>
      <c r="F218" s="2">
        <v>44484</v>
      </c>
      <c r="G218">
        <v>18042</v>
      </c>
      <c r="H218" t="s">
        <v>139</v>
      </c>
      <c r="I218" s="3">
        <f t="shared" si="33"/>
        <v>18.200000000000003</v>
      </c>
      <c r="J218" s="3">
        <f t="shared" si="34"/>
        <v>9.9999999999999992E-2</v>
      </c>
      <c r="K218" t="s">
        <v>61</v>
      </c>
      <c r="L218" s="3">
        <f>VLOOKUP(H218,'fx rates'!$A:$B,2,0)</f>
        <v>991.62472200000002</v>
      </c>
      <c r="M218">
        <f>SUMIFS($I$3:$I218,$E$3:$E218,$E218,$D$3:$D218,$D218)</f>
        <v>97.17</v>
      </c>
      <c r="N218" s="3">
        <f t="shared" si="35"/>
        <v>9.9999999999999992E-2</v>
      </c>
      <c r="O218" s="3" t="str">
        <f t="shared" si="36"/>
        <v/>
      </c>
      <c r="P218" t="str">
        <f>IFERROR(IF(VLOOKUP($E218,clients_special_commissions!$B:$E,3,0), "yes","no"),"no")</f>
        <v>no</v>
      </c>
      <c r="Q218" s="3" t="str">
        <f>IF($P218="yes", VLOOKUP($E218,clients_special_commissions!$B:$C,2,0),"")</f>
        <v/>
      </c>
      <c r="R218" t="str">
        <f t="shared" si="37"/>
        <v>no</v>
      </c>
      <c r="S218">
        <f>COUNTIFS($E$3:$E217,$E218,$D$3:$D217,$D218,$R$3:$R217,"yes")</f>
        <v>0</v>
      </c>
      <c r="U218" s="1" t="str">
        <f t="shared" si="38"/>
        <v xml:space="preserve">('45', '2021-10-15', '18042', 'KPW', '18.2', '0.1', 'EUR', '991.624722'), </v>
      </c>
      <c r="V218" s="1" t="str">
        <f t="shared" si="39"/>
        <v xml:space="preserve">('42', '2021-06-09', '1338', 'ERN', '80.96', '0.05',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'0.04',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'0.05',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'0.05',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'0.05',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'0.04',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'0.04',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'0.05', 'EUR', '1954.4451'), ('17', '2021-08-25', '20292', 'CLP', '23.24', '0.12', 'EUR', '873.489326'), ('38', '2021-08-25', '174', 'GIP', '209.76', '1.05', 'EUR', '0.829546'), ('39', '2021-08-25', '366', 'MOP', '41.3', '0.21', 'EUR', '8.862674'), ('10', '2021-08-26', '229650', 'MMK', '117.51', '0.05',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'0.04', 'EUR', '1.874163'), ('11', '2021-09-09', '10206', 'UAH', '315.83', '1.58', 'EUR', '32.315341'), ('15', '2021-09-10', '300000', 'VND', '11.91', '0.06', 'EUR', '25207.144586'), ('42', '2021-09-11', '26370', 'XPF', '221.19', '0.05',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('13', '2021-09-27', '4638', 'ETB', '82.2', '0.42', 'EUR', '56.424061'), ('37', '2021-09-29', '612', 'BND', '409.96', '2.05', 'EUR', '1.492847'), ('51', '2021-10-01', '894', 'MOP', '100.88', '0.51', 'EUR', '8.862674'), ('45', '2021-10-02', '1254', 'SCR', '78.97', '0.4', 'EUR', '15.881424'), ('47', '2021-10-02', '212808', 'IRR', '4.57', '0.05', 'EUR', '46606.318821'), ('20', '2021-10-03', '209238', 'VND', '8.31', '0.05', 'EUR', '25207.144586'), ('17', '2021-10-04', '13416', 'AOA', '26.83', '0.14', 'EUR', '500.075352'), ('41', '2021-10-05', '4139', 'GHS', '502.07', '2.52', 'EUR', '8.24399'), ('44', '2021-10-05', '206706', 'CDF', '94.03', '0.48', 'EUR', '2198.419411'), ('50', '2021-10-06', '18666', 'SOS', '29.36', '0.15', 'EUR', '635.850516'), ('7', '2021-10-06', '1026', 'CUC', '930.9', '4.66', 'EUR', '1.102163'), ('21', '2021-10-08', '912', 'MYR', '196.11', '0.99', 'EUR', '4.650478'), ('6', '2021-10-08', '29940', 'HTG', '259.51', '1.3', 'EUR', '115.372538'), ('36', '2021-10-09', '1146', 'QAR', '285.64', '1.43', 'EUR', '4.012181'), ('6', '2021-10-09', '6678', 'ISK', '46.98', '0.24', 'EUR', '142.166545'), ('29', '2021-10-10', '270', 'GIP', '325.48', '1.63', 'EUR', '0.829546'), ('25', '2021-10-10', '14754', 'BDT', '155.68', '0.78', 'EUR', '94.772749'), ('48', '2021-10-12', '15936', 'DZD', '101.37', '0.51', 'EUR', '157.210934'), ('43', '2021-10-13', '10398', 'KMF', '21.11', '0.11', 'EUR', '492.671632'), ('36', '2021-10-15', '29034', 'INR', '346.16', '1.74', 'EUR', '83.874727'), ('45', '2021-10-15', '18042', 'KPW', '18.2', '0.1', 'EUR', '991.624722'), </v>
      </c>
    </row>
    <row r="219" spans="2:22" ht="30" x14ac:dyDescent="0.25">
      <c r="B219">
        <f t="shared" si="30"/>
        <v>2021</v>
      </c>
      <c r="C219">
        <f t="shared" si="31"/>
        <v>10</v>
      </c>
      <c r="D219" t="str">
        <f t="shared" si="32"/>
        <v>2021 10</v>
      </c>
      <c r="E219">
        <v>18</v>
      </c>
      <c r="F219" s="2">
        <v>44484</v>
      </c>
      <c r="G219">
        <v>1236</v>
      </c>
      <c r="H219" t="s">
        <v>72</v>
      </c>
      <c r="I219" s="3">
        <f t="shared" si="33"/>
        <v>632.46</v>
      </c>
      <c r="J219" s="3">
        <f t="shared" si="34"/>
        <v>3.17</v>
      </c>
      <c r="K219" t="s">
        <v>61</v>
      </c>
      <c r="L219" s="3">
        <f>VLOOKUP(H219,'fx rates'!$A:$B,2,0)</f>
        <v>1.954297</v>
      </c>
      <c r="M219">
        <f>SUMIFS($I$3:$I219,$E$3:$E219,$E219,$D$3:$D219,$D219)</f>
        <v>632.46</v>
      </c>
      <c r="N219" s="3">
        <f t="shared" si="35"/>
        <v>3.17</v>
      </c>
      <c r="O219" s="3" t="str">
        <f t="shared" si="36"/>
        <v/>
      </c>
      <c r="P219" t="str">
        <f>IFERROR(IF(VLOOKUP($E219,clients_special_commissions!$B:$E,3,0), "yes","no"),"no")</f>
        <v>no</v>
      </c>
      <c r="Q219" s="3" t="str">
        <f>IF($P219="yes", VLOOKUP($E219,clients_special_commissions!$B:$C,2,0),"")</f>
        <v/>
      </c>
      <c r="R219" t="str">
        <f t="shared" si="37"/>
        <v>no</v>
      </c>
      <c r="S219">
        <f>COUNTIFS($E$3:$E218,$E219,$D$3:$D218,$D219,$R$3:$R218,"yes")</f>
        <v>0</v>
      </c>
      <c r="U219" s="1" t="str">
        <f t="shared" si="38"/>
        <v xml:space="preserve">('18', '2021-10-15', '1236', 'BAM', '632.46', '3.17', 'EUR', '1.954297'), </v>
      </c>
      <c r="V219" s="1" t="str">
        <f t="shared" si="39"/>
        <v xml:space="preserve">('42', '2021-06-09', '1338', 'ERN', '80.96', '0.05',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'0.04',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'0.05',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'0.05',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'0.05',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'0.04',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'0.04',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'0.05', 'EUR', '1954.4451'), ('17', '2021-08-25', '20292', 'CLP', '23.24', '0.12', 'EUR', '873.489326'), ('38', '2021-08-25', '174', 'GIP', '209.76', '1.05', 'EUR', '0.829546'), ('39', '2021-08-25', '366', 'MOP', '41.3', '0.21', 'EUR', '8.862674'), ('10', '2021-08-26', '229650', 'MMK', '117.51', '0.05',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'0.04', 'EUR', '1.874163'), ('11', '2021-09-09', '10206', 'UAH', '315.83', '1.58', 'EUR', '32.315341'), ('15', '2021-09-10', '300000', 'VND', '11.91', '0.06', 'EUR', '25207.144586'), ('42', '2021-09-11', '26370', 'XPF', '221.19', '0.05',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('13', '2021-09-27', '4638', 'ETB', '82.2', '0.42', 'EUR', '56.424061'), ('37', '2021-09-29', '612', 'BND', '409.96', '2.05', 'EUR', '1.492847'), ('51', '2021-10-01', '894', 'MOP', '100.88', '0.51', 'EUR', '8.862674'), ('45', '2021-10-02', '1254', 'SCR', '78.97', '0.4', 'EUR', '15.881424'), ('47', '2021-10-02', '212808', 'IRR', '4.57', '0.05', 'EUR', '46606.318821'), ('20', '2021-10-03', '209238', 'VND', '8.31', '0.05', 'EUR', '25207.144586'), ('17', '2021-10-04', '13416', 'AOA', '26.83', '0.14', 'EUR', '500.075352'), ('41', '2021-10-05', '4139', 'GHS', '502.07', '2.52', 'EUR', '8.24399'), ('44', '2021-10-05', '206706', 'CDF', '94.03', '0.48', 'EUR', '2198.419411'), ('50', '2021-10-06', '18666', 'SOS', '29.36', '0.15', 'EUR', '635.850516'), ('7', '2021-10-06', '1026', 'CUC', '930.9', '4.66', 'EUR', '1.102163'), ('21', '2021-10-08', '912', 'MYR', '196.11', '0.99', 'EUR', '4.650478'), ('6', '2021-10-08', '29940', 'HTG', '259.51', '1.3', 'EUR', '115.372538'), ('36', '2021-10-09', '1146', 'QAR', '285.64', '1.43', 'EUR', '4.012181'), ('6', '2021-10-09', '6678', 'ISK', '46.98', '0.24', 'EUR', '142.166545'), ('29', '2021-10-10', '270', 'GIP', '325.48', '1.63', 'EUR', '0.829546'), ('25', '2021-10-10', '14754', 'BDT', '155.68', '0.78', 'EUR', '94.772749'), ('48', '2021-10-12', '15936', 'DZD', '101.37', '0.51', 'EUR', '157.210934'), ('43', '2021-10-13', '10398', 'KMF', '21.11', '0.11', 'EUR', '492.671632'), ('36', '2021-10-15', '29034', 'INR', '346.16', '1.74', 'EUR', '83.874727'), ('45', '2021-10-15', '18042', 'KPW', '18.2', '0.1', 'EUR', '991.624722'), ('18', '2021-10-15', '1236', 'BAM', '632.46', '3.17', 'EUR', '1.954297'), </v>
      </c>
    </row>
    <row r="220" spans="2:22" ht="30" x14ac:dyDescent="0.25">
      <c r="B220">
        <f t="shared" si="30"/>
        <v>2021</v>
      </c>
      <c r="C220">
        <f t="shared" si="31"/>
        <v>10</v>
      </c>
      <c r="D220" t="str">
        <f t="shared" si="32"/>
        <v>2021 10</v>
      </c>
      <c r="E220">
        <v>30</v>
      </c>
      <c r="F220" s="2">
        <v>44485</v>
      </c>
      <c r="G220">
        <v>25494</v>
      </c>
      <c r="H220" t="s">
        <v>98</v>
      </c>
      <c r="I220" s="3">
        <f t="shared" si="33"/>
        <v>898.56</v>
      </c>
      <c r="J220" s="3">
        <f t="shared" si="34"/>
        <v>4.5</v>
      </c>
      <c r="K220" t="s">
        <v>61</v>
      </c>
      <c r="L220" s="3">
        <f>VLOOKUP(H220,'fx rates'!$A:$B,2,0)</f>
        <v>28.372254000000002</v>
      </c>
      <c r="M220">
        <f>SUMIFS($I$3:$I220,$E$3:$E220,$E220,$D$3:$D220,$D220)</f>
        <v>898.56</v>
      </c>
      <c r="N220" s="3">
        <f t="shared" si="35"/>
        <v>4.5</v>
      </c>
      <c r="O220" s="3" t="str">
        <f t="shared" si="36"/>
        <v/>
      </c>
      <c r="P220" t="str">
        <f>IFERROR(IF(VLOOKUP($E220,clients_special_commissions!$B:$E,3,0), "yes","no"),"no")</f>
        <v>no</v>
      </c>
      <c r="Q220" s="3" t="str">
        <f>IF($P220="yes", VLOOKUP($E220,clients_special_commissions!$B:$C,2,0),"")</f>
        <v/>
      </c>
      <c r="R220" t="str">
        <f t="shared" si="37"/>
        <v>no</v>
      </c>
      <c r="S220">
        <f>COUNTIFS($E$3:$E219,$E220,$D$3:$D219,$D220,$R$3:$R219,"yes")</f>
        <v>0</v>
      </c>
      <c r="U220" s="1" t="str">
        <f t="shared" si="38"/>
        <v xml:space="preserve">('30', '2021-10-16', '25494', 'CUP', '898.56', '4.5', 'EUR', '28.372254'), </v>
      </c>
      <c r="V220" s="1" t="str">
        <f t="shared" si="39"/>
        <v xml:space="preserve">('42', '2021-06-09', '1338', 'ERN', '80.96', '0.05',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'0.04',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'0.05',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'0.05',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'0.05',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'0.04',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'0.04',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'0.05', 'EUR', '1954.4451'), ('17', '2021-08-25', '20292', 'CLP', '23.24', '0.12', 'EUR', '873.489326'), ('38', '2021-08-25', '174', 'GIP', '209.76', '1.05', 'EUR', '0.829546'), ('39', '2021-08-25', '366', 'MOP', '41.3', '0.21', 'EUR', '8.862674'), ('10', '2021-08-26', '229650', 'MMK', '117.51', '0.05',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'0.04', 'EUR', '1.874163'), ('11', '2021-09-09', '10206', 'UAH', '315.83', '1.58', 'EUR', '32.315341'), ('15', '2021-09-10', '300000', 'VND', '11.91', '0.06', 'EUR', '25207.144586'), ('42', '2021-09-11', '26370', 'XPF', '221.19', '0.05',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('13', '2021-09-27', '4638', 'ETB', '82.2', '0.42', 'EUR', '56.424061'), ('37', '2021-09-29', '612', 'BND', '409.96', '2.05', 'EUR', '1.492847'), ('51', '2021-10-01', '894', 'MOP', '100.88', '0.51', 'EUR', '8.862674'), ('45', '2021-10-02', '1254', 'SCR', '78.97', '0.4', 'EUR', '15.881424'), ('47', '2021-10-02', '212808', 'IRR', '4.57', '0.05', 'EUR', '46606.318821'), ('20', '2021-10-03', '209238', 'VND', '8.31', '0.05', 'EUR', '25207.144586'), ('17', '2021-10-04', '13416', 'AOA', '26.83', '0.14', 'EUR', '500.075352'), ('41', '2021-10-05', '4139', 'GHS', '502.07', '2.52', 'EUR', '8.24399'), ('44', '2021-10-05', '206706', 'CDF', '94.03', '0.48', 'EUR', '2198.419411'), ('50', '2021-10-06', '18666', 'SOS', '29.36', '0.15', 'EUR', '635.850516'), ('7', '2021-10-06', '1026', 'CUC', '930.9', '4.66', 'EUR', '1.102163'), ('21', '2021-10-08', '912', 'MYR', '196.11', '0.99', 'EUR', '4.650478'), ('6', '2021-10-08', '29940', 'HTG', '259.51', '1.3', 'EUR', '115.372538'), ('36', '2021-10-09', '1146', 'QAR', '285.64', '1.43', 'EUR', '4.012181'), ('6', '2021-10-09', '6678', 'ISK', '46.98', '0.24', 'EUR', '142.166545'), ('29', '2021-10-10', '270', 'GIP', '325.48', '1.63', 'EUR', '0.829546'), ('25', '2021-10-10', '14754', 'BDT', '155.68', '0.78', 'EUR', '94.772749'), ('48', '2021-10-12', '15936', 'DZD', '101.37', '0.51', 'EUR', '157.210934'), ('43', '2021-10-13', '10398', 'KMF', '21.11', '0.11', 'EUR', '492.671632'), ('36', '2021-10-15', '29034', 'INR', '346.16', '1.74', 'EUR', '83.874727'), ('45', '2021-10-15', '18042', 'KPW', '18.2', '0.1', 'EUR', '991.624722'), ('18', '2021-10-15', '1236', 'BAM', '632.46', '3.17', 'EUR', '1.954297'), ('30', '2021-10-16', '25494', 'CUP', '898.56', '4.5', 'EUR', '28.372254'), </v>
      </c>
    </row>
    <row r="221" spans="2:22" ht="30" x14ac:dyDescent="0.25">
      <c r="B221">
        <f t="shared" si="30"/>
        <v>2021</v>
      </c>
      <c r="C221">
        <f t="shared" si="31"/>
        <v>10</v>
      </c>
      <c r="D221" t="str">
        <f t="shared" si="32"/>
        <v>2021 10</v>
      </c>
      <c r="E221">
        <v>10</v>
      </c>
      <c r="F221" s="2">
        <v>44485</v>
      </c>
      <c r="G221">
        <v>924</v>
      </c>
      <c r="H221" t="s">
        <v>73</v>
      </c>
      <c r="I221" s="3">
        <f t="shared" si="33"/>
        <v>419.15</v>
      </c>
      <c r="J221" s="3">
        <f t="shared" si="34"/>
        <v>0.05</v>
      </c>
      <c r="K221" t="s">
        <v>61</v>
      </c>
      <c r="L221" s="3">
        <f>VLOOKUP(H221,'fx rates'!$A:$B,2,0)</f>
        <v>2.2044950000000001</v>
      </c>
      <c r="M221">
        <f>SUMIFS($I$3:$I221,$E$3:$E221,$E221,$D$3:$D221,$D221)</f>
        <v>419.15</v>
      </c>
      <c r="N221" s="3">
        <f t="shared" si="35"/>
        <v>2.0999999999999996</v>
      </c>
      <c r="O221" s="3" t="str">
        <f t="shared" si="36"/>
        <v/>
      </c>
      <c r="P221" t="str">
        <f>IFERROR(IF(VLOOKUP($E221,clients_special_commissions!$B:$E,3,0), "yes","no"),"no")</f>
        <v>yes</v>
      </c>
      <c r="Q221" s="3">
        <f>IF($P221="yes", VLOOKUP($E221,clients_special_commissions!$B:$C,2,0),"")</f>
        <v>0.05</v>
      </c>
      <c r="R221" t="str">
        <f t="shared" si="37"/>
        <v>no</v>
      </c>
      <c r="S221">
        <f>COUNTIFS($E$3:$E220,$E221,$D$3:$D220,$D221,$R$3:$R220,"yes")</f>
        <v>0</v>
      </c>
      <c r="U221" s="1" t="str">
        <f t="shared" si="38"/>
        <v xml:space="preserve">('10', '2021-10-16', '924', 'BBD', '419.15', '0.05', 'EUR', '2.204495'), </v>
      </c>
      <c r="V221" s="1" t="str">
        <f t="shared" si="39"/>
        <v xml:space="preserve">('42', '2021-06-09', '1338', 'ERN', '80.96', '0.05',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'0.04',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'0.05',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'0.05',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'0.05',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'0.04',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'0.04',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'0.05', 'EUR', '1954.4451'), ('17', '2021-08-25', '20292', 'CLP', '23.24', '0.12', 'EUR', '873.489326'), ('38', '2021-08-25', '174', 'GIP', '209.76', '1.05', 'EUR', '0.829546'), ('39', '2021-08-25', '366', 'MOP', '41.3', '0.21', 'EUR', '8.862674'), ('10', '2021-08-26', '229650', 'MMK', '117.51', '0.05',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'0.04', 'EUR', '1.874163'), ('11', '2021-09-09', '10206', 'UAH', '315.83', '1.58', 'EUR', '32.315341'), ('15', '2021-09-10', '300000', 'VND', '11.91', '0.06', 'EUR', '25207.144586'), ('42', '2021-09-11', '26370', 'XPF', '221.19', '0.05',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('13', '2021-09-27', '4638', 'ETB', '82.2', '0.42', 'EUR', '56.424061'), ('37', '2021-09-29', '612', 'BND', '409.96', '2.05', 'EUR', '1.492847'), ('51', '2021-10-01', '894', 'MOP', '100.88', '0.51', 'EUR', '8.862674'), ('45', '2021-10-02', '1254', 'SCR', '78.97', '0.4', 'EUR', '15.881424'), ('47', '2021-10-02', '212808', 'IRR', '4.57', '0.05', 'EUR', '46606.318821'), ('20', '2021-10-03', '209238', 'VND', '8.31', '0.05', 'EUR', '25207.144586'), ('17', '2021-10-04', '13416', 'AOA', '26.83', '0.14', 'EUR', '500.075352'), ('41', '2021-10-05', '4139', 'GHS', '502.07', '2.52', 'EUR', '8.24399'), ('44', '2021-10-05', '206706', 'CDF', '94.03', '0.48', 'EUR', '2198.419411'), ('50', '2021-10-06', '18666', 'SOS', '29.36', '0.15', 'EUR', '635.850516'), ('7', '2021-10-06', '1026', 'CUC', '930.9', '4.66', 'EUR', '1.102163'), ('21', '2021-10-08', '912', 'MYR', '196.11', '0.99', 'EUR', '4.650478'), ('6', '2021-10-08', '29940', 'HTG', '259.51', '1.3', 'EUR', '115.372538'), ('36', '2021-10-09', '1146', 'QAR', '285.64', '1.43', 'EUR', '4.012181'), ('6', '2021-10-09', '6678', 'ISK', '46.98', '0.24', 'EUR', '142.166545'), ('29', '2021-10-10', '270', 'GIP', '325.48', '1.63', 'EUR', '0.829546'), ('25', '2021-10-10', '14754', 'BDT', '155.68', '0.78', 'EUR', '94.772749'), ('48', '2021-10-12', '15936', 'DZD', '101.37', '0.51', 'EUR', '157.210934'), ('43', '2021-10-13', '10398', 'KMF', '21.11', '0.11', 'EUR', '492.671632'), ('36', '2021-10-15', '29034', 'INR', '346.16', '1.74', 'EUR', '83.874727'), ('45', '2021-10-15', '18042', 'KPW', '18.2', '0.1', 'EUR', '991.624722'), ('18', '2021-10-15', '1236', 'BAM', '632.46', '3.17', 'EUR', '1.954297'), ('30', '2021-10-16', '25494', 'CUP', '898.56', '4.5', 'EUR', '28.372254'), ('10', '2021-10-16', '924', 'BBD', '419.15', '0.05', 'EUR', '2.204495'), </v>
      </c>
    </row>
    <row r="222" spans="2:22" ht="30" x14ac:dyDescent="0.25">
      <c r="B222">
        <f t="shared" si="30"/>
        <v>2021</v>
      </c>
      <c r="C222">
        <f t="shared" si="31"/>
        <v>10</v>
      </c>
      <c r="D222" t="str">
        <f t="shared" si="32"/>
        <v>2021 10</v>
      </c>
      <c r="E222">
        <v>33</v>
      </c>
      <c r="F222" s="2">
        <v>44485</v>
      </c>
      <c r="G222">
        <v>12720</v>
      </c>
      <c r="H222" t="s">
        <v>168</v>
      </c>
      <c r="I222" s="3">
        <f t="shared" si="33"/>
        <v>94.98</v>
      </c>
      <c r="J222" s="3">
        <f t="shared" si="34"/>
        <v>0.48</v>
      </c>
      <c r="K222" t="s">
        <v>61</v>
      </c>
      <c r="L222" s="3">
        <f>VLOOKUP(H222,'fx rates'!$A:$B,2,0)</f>
        <v>133.92914099999999</v>
      </c>
      <c r="M222">
        <f>SUMIFS($I$3:$I222,$E$3:$E222,$E222,$D$3:$D222,$D222)</f>
        <v>94.98</v>
      </c>
      <c r="N222" s="3">
        <f t="shared" si="35"/>
        <v>0.48</v>
      </c>
      <c r="O222" s="3" t="str">
        <f t="shared" si="36"/>
        <v/>
      </c>
      <c r="P222" t="str">
        <f>IFERROR(IF(VLOOKUP($E222,clients_special_commissions!$B:$E,3,0), "yes","no"),"no")</f>
        <v>no</v>
      </c>
      <c r="Q222" s="3" t="str">
        <f>IF($P222="yes", VLOOKUP($E222,clients_special_commissions!$B:$C,2,0),"")</f>
        <v/>
      </c>
      <c r="R222" t="str">
        <f t="shared" si="37"/>
        <v>no</v>
      </c>
      <c r="S222">
        <f>COUNTIFS($E$3:$E221,$E222,$D$3:$D221,$D222,$R$3:$R221,"yes")</f>
        <v>0</v>
      </c>
      <c r="U222" s="1" t="str">
        <f t="shared" si="38"/>
        <v xml:space="preserve">('33', '2021-10-16', '12720', 'NPR', '94.98', '0.48', 'EUR', '133.929141'), </v>
      </c>
      <c r="V222" s="1" t="str">
        <f t="shared" si="39"/>
        <v xml:space="preserve">('42', '2021-06-09', '1338', 'ERN', '80.96', '0.05',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'0.04',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'0.05',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'0.05',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'0.05',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'0.04',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'0.04',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'0.05', 'EUR', '1954.4451'), ('17', '2021-08-25', '20292', 'CLP', '23.24', '0.12', 'EUR', '873.489326'), ('38', '2021-08-25', '174', 'GIP', '209.76', '1.05', 'EUR', '0.829546'), ('39', '2021-08-25', '366', 'MOP', '41.3', '0.21', 'EUR', '8.862674'), ('10', '2021-08-26', '229650', 'MMK', '117.51', '0.05',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'0.04', 'EUR', '1.874163'), ('11', '2021-09-09', '10206', 'UAH', '315.83', '1.58', 'EUR', '32.315341'), ('15', '2021-09-10', '300000', 'VND', '11.91', '0.06', 'EUR', '25207.144586'), ('42', '2021-09-11', '26370', 'XPF', '221.19', '0.05',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('13', '2021-09-27', '4638', 'ETB', '82.2', '0.42', 'EUR', '56.424061'), ('37', '2021-09-29', '612', 'BND', '409.96', '2.05', 'EUR', '1.492847'), ('51', '2021-10-01', '894', 'MOP', '100.88', '0.51', 'EUR', '8.862674'), ('45', '2021-10-02', '1254', 'SCR', '78.97', '0.4', 'EUR', '15.881424'), ('47', '2021-10-02', '212808', 'IRR', '4.57', '0.05', 'EUR', '46606.318821'), ('20', '2021-10-03', '209238', 'VND', '8.31', '0.05', 'EUR', '25207.144586'), ('17', '2021-10-04', '13416', 'AOA', '26.83', '0.14', 'EUR', '500.075352'), ('41', '2021-10-05', '4139', 'GHS', '502.07', '2.52', 'EUR', '8.24399'), ('44', '2021-10-05', '206706', 'CDF', '94.03', '0.48', 'EUR', '2198.419411'), ('50', '2021-10-06', '18666', 'SOS', '29.36', '0.15', 'EUR', '635.850516'), ('7', '2021-10-06', '1026', 'CUC', '930.9', '4.66', 'EUR', '1.102163'), ('21', '2021-10-08', '912', 'MYR', '196.11', '0.99', 'EUR', '4.650478'), ('6', '2021-10-08', '29940', 'HTG', '259.51', '1.3', 'EUR', '115.372538'), ('36', '2021-10-09', '1146', 'QAR', '285.64', '1.43', 'EUR', '4.012181'), ('6', '2021-10-09', '6678', 'ISK', '46.98', '0.24', 'EUR', '142.166545'), ('29', '2021-10-10', '270', 'GIP', '325.48', '1.63', 'EUR', '0.829546'), ('25', '2021-10-10', '14754', 'BDT', '155.68', '0.78', 'EUR', '94.772749'), ('48', '2021-10-12', '15936', 'DZD', '101.37', '0.51', 'EUR', '157.210934'), ('43', '2021-10-13', '10398', 'KMF', '21.11', '0.11', 'EUR', '492.671632'), ('36', '2021-10-15', '29034', 'INR', '346.16', '1.74', 'EUR', '83.874727'), ('45', '2021-10-15', '18042', 'KPW', '18.2', '0.1', 'EUR', '991.624722'), ('18', '2021-10-15', '1236', 'BAM', '632.46', '3.17', 'EUR', '1.954297'), ('30', '2021-10-16', '25494', 'CUP', '898.56', '4.5', 'EUR', '28.372254'), ('10', '2021-10-16', '924', 'BBD', '419.15', '0.05', 'EUR', '2.204495'), ('33', '2021-10-16', '12720', 'NPR', '94.98', '0.48', 'EUR', '133.929141'), </v>
      </c>
    </row>
    <row r="223" spans="2:22" ht="30" x14ac:dyDescent="0.25">
      <c r="B223">
        <f t="shared" si="30"/>
        <v>2021</v>
      </c>
      <c r="C223">
        <f t="shared" si="31"/>
        <v>10</v>
      </c>
      <c r="D223" t="str">
        <f t="shared" si="32"/>
        <v>2021 10</v>
      </c>
      <c r="E223">
        <v>46</v>
      </c>
      <c r="F223" s="2">
        <v>44486</v>
      </c>
      <c r="G223">
        <v>264</v>
      </c>
      <c r="H223" t="s">
        <v>169</v>
      </c>
      <c r="I223" s="3">
        <f t="shared" si="33"/>
        <v>166.48999999999998</v>
      </c>
      <c r="J223" s="3">
        <f t="shared" si="34"/>
        <v>0.84</v>
      </c>
      <c r="K223" t="s">
        <v>61</v>
      </c>
      <c r="L223" s="3">
        <f>VLOOKUP(H223,'fx rates'!$A:$B,2,0)</f>
        <v>1.5857680000000001</v>
      </c>
      <c r="M223">
        <f>SUMIFS($I$3:$I223,$E$3:$E223,$E223,$D$3:$D223,$D223)</f>
        <v>166.48999999999998</v>
      </c>
      <c r="N223" s="3">
        <f t="shared" si="35"/>
        <v>0.84</v>
      </c>
      <c r="O223" s="3" t="str">
        <f t="shared" si="36"/>
        <v/>
      </c>
      <c r="P223" t="str">
        <f>IFERROR(IF(VLOOKUP($E223,clients_special_commissions!$B:$E,3,0), "yes","no"),"no")</f>
        <v>no</v>
      </c>
      <c r="Q223" s="3" t="str">
        <f>IF($P223="yes", VLOOKUP($E223,clients_special_commissions!$B:$C,2,0),"")</f>
        <v/>
      </c>
      <c r="R223" t="str">
        <f t="shared" si="37"/>
        <v>no</v>
      </c>
      <c r="S223">
        <f>COUNTIFS($E$3:$E222,$E223,$D$3:$D222,$D223,$R$3:$R222,"yes")</f>
        <v>0</v>
      </c>
      <c r="U223" s="1" t="str">
        <f t="shared" si="38"/>
        <v xml:space="preserve">('46', '2021-10-17', '264', 'NZD', '166.49', '0.84', 'EUR', '1.585768'), </v>
      </c>
      <c r="V223" s="1" t="str">
        <f t="shared" si="39"/>
        <v xml:space="preserve">('42', '2021-06-09', '1338', 'ERN', '80.96', '0.05',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'0.04',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'0.05',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'0.05',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'0.05',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'0.04',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'0.04',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'0.05', 'EUR', '1954.4451'), ('17', '2021-08-25', '20292', 'CLP', '23.24', '0.12', 'EUR', '873.489326'), ('38', '2021-08-25', '174', 'GIP', '209.76', '1.05', 'EUR', '0.829546'), ('39', '2021-08-25', '366', 'MOP', '41.3', '0.21', 'EUR', '8.862674'), ('10', '2021-08-26', '229650', 'MMK', '117.51', '0.05',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'0.04', 'EUR', '1.874163'), ('11', '2021-09-09', '10206', 'UAH', '315.83', '1.58', 'EUR', '32.315341'), ('15', '2021-09-10', '300000', 'VND', '11.91', '0.06', 'EUR', '25207.144586'), ('42', '2021-09-11', '26370', 'XPF', '221.19', '0.05',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('13', '2021-09-27', '4638', 'ETB', '82.2', '0.42', 'EUR', '56.424061'), ('37', '2021-09-29', '612', 'BND', '409.96', '2.05', 'EUR', '1.492847'), ('51', '2021-10-01', '894', 'MOP', '100.88', '0.51', 'EUR', '8.862674'), ('45', '2021-10-02', '1254', 'SCR', '78.97', '0.4', 'EUR', '15.881424'), ('47', '2021-10-02', '212808', 'IRR', '4.57', '0.05', 'EUR', '46606.318821'), ('20', '2021-10-03', '209238', 'VND', '8.31', '0.05', 'EUR', '25207.144586'), ('17', '2021-10-04', '13416', 'AOA', '26.83', '0.14', 'EUR', '500.075352'), ('41', '2021-10-05', '4139', 'GHS', '502.07', '2.52', 'EUR', '8.24399'), ('44', '2021-10-05', '206706', 'CDF', '94.03', '0.48', 'EUR', '2198.419411'), ('50', '2021-10-06', '18666', 'SOS', '29.36', '0.15', 'EUR', '635.850516'), ('7', '2021-10-06', '1026', 'CUC', '930.9', '4.66', 'EUR', '1.102163'), ('21', '2021-10-08', '912', 'MYR', '196.11', '0.99', 'EUR', '4.650478'), ('6', '2021-10-08', '29940', 'HTG', '259.51', '1.3', 'EUR', '115.372538'), ('36', '2021-10-09', '1146', 'QAR', '285.64', '1.43', 'EUR', '4.012181'), ('6', '2021-10-09', '6678', 'ISK', '46.98', '0.24', 'EUR', '142.166545'), ('29', '2021-10-10', '270', 'GIP', '325.48', '1.63', 'EUR', '0.829546'), ('25', '2021-10-10', '14754', 'BDT', '155.68', '0.78', 'EUR', '94.772749'), ('48', '2021-10-12', '15936', 'DZD', '101.37', '0.51', 'EUR', '157.210934'), ('43', '2021-10-13', '10398', 'KMF', '21.11', '0.11', 'EUR', '492.671632'), ('36', '2021-10-15', '29034', 'INR', '346.16', '1.74', 'EUR', '83.874727'), ('45', '2021-10-15', '18042', 'KPW', '18.2', '0.1', 'EUR', '991.624722'), ('18', '2021-10-15', '1236', 'BAM', '632.46', '3.17', 'EUR', '1.954297'), ('30', '2021-10-16', '25494', 'CUP', '898.56', '4.5', 'EUR', '28.372254'), ('10', '2021-10-16', '924', 'BBD', '419.15', '0.05', 'EUR', '2.204495'), ('33', '2021-10-16', '12720', 'NPR', '94.98', '0.48', 'EUR', '133.929141'), ('46', '2021-10-17', '264', 'NZD', '166.49', '0.84', 'EUR', '1.585768'), </v>
      </c>
    </row>
    <row r="224" spans="2:22" ht="30" x14ac:dyDescent="0.25">
      <c r="B224">
        <f t="shared" si="30"/>
        <v>2021</v>
      </c>
      <c r="C224">
        <f t="shared" si="31"/>
        <v>10</v>
      </c>
      <c r="D224" t="str">
        <f t="shared" si="32"/>
        <v>2021 10</v>
      </c>
      <c r="E224">
        <v>40</v>
      </c>
      <c r="F224" s="2">
        <v>44486</v>
      </c>
      <c r="G224">
        <v>1284</v>
      </c>
      <c r="H224" t="s">
        <v>79</v>
      </c>
      <c r="I224" s="3">
        <f t="shared" si="33"/>
        <v>860.11</v>
      </c>
      <c r="J224" s="3">
        <f t="shared" si="34"/>
        <v>4.3099999999999996</v>
      </c>
      <c r="K224" t="s">
        <v>61</v>
      </c>
      <c r="L224" s="3">
        <f>VLOOKUP(H224,'fx rates'!$A:$B,2,0)</f>
        <v>1.492847</v>
      </c>
      <c r="M224">
        <f>SUMIFS($I$3:$I224,$E$3:$E224,$E224,$D$3:$D224,$D224)</f>
        <v>860.11</v>
      </c>
      <c r="N224" s="3">
        <f t="shared" si="35"/>
        <v>4.3099999999999996</v>
      </c>
      <c r="O224" s="3" t="str">
        <f t="shared" si="36"/>
        <v/>
      </c>
      <c r="P224" t="str">
        <f>IFERROR(IF(VLOOKUP($E224,clients_special_commissions!$B:$E,3,0), "yes","no"),"no")</f>
        <v>no</v>
      </c>
      <c r="Q224" s="3" t="str">
        <f>IF($P224="yes", VLOOKUP($E224,clients_special_commissions!$B:$C,2,0),"")</f>
        <v/>
      </c>
      <c r="R224" t="str">
        <f t="shared" si="37"/>
        <v>no</v>
      </c>
      <c r="S224">
        <f>COUNTIFS($E$3:$E223,$E224,$D$3:$D223,$D224,$R$3:$R223,"yes")</f>
        <v>0</v>
      </c>
      <c r="U224" s="1" t="str">
        <f t="shared" si="38"/>
        <v xml:space="preserve">('40', '2021-10-17', '1284', 'BND', '860.11', '4.31', 'EUR', '1.492847'), </v>
      </c>
      <c r="V224" s="1" t="str">
        <f t="shared" si="39"/>
        <v xml:space="preserve">('42', '2021-06-09', '1338', 'ERN', '80.96', '0.05',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'0.04',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'0.05',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'0.05',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'0.05',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'0.04',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'0.04',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'0.05', 'EUR', '1954.4451'), ('17', '2021-08-25', '20292', 'CLP', '23.24', '0.12', 'EUR', '873.489326'), ('38', '2021-08-25', '174', 'GIP', '209.76', '1.05', 'EUR', '0.829546'), ('39', '2021-08-25', '366', 'MOP', '41.3', '0.21', 'EUR', '8.862674'), ('10', '2021-08-26', '229650', 'MMK', '117.51', '0.05',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'0.04', 'EUR', '1.874163'), ('11', '2021-09-09', '10206', 'UAH', '315.83', '1.58', 'EUR', '32.315341'), ('15', '2021-09-10', '300000', 'VND', '11.91', '0.06', 'EUR', '25207.144586'), ('42', '2021-09-11', '26370', 'XPF', '221.19', '0.05',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('13', '2021-09-27', '4638', 'ETB', '82.2', '0.42', 'EUR', '56.424061'), ('37', '2021-09-29', '612', 'BND', '409.96', '2.05', 'EUR', '1.492847'), ('51', '2021-10-01', '894', 'MOP', '100.88', '0.51', 'EUR', '8.862674'), ('45', '2021-10-02', '1254', 'SCR', '78.97', '0.4', 'EUR', '15.881424'), ('47', '2021-10-02', '212808', 'IRR', '4.57', '0.05', 'EUR', '46606.318821'), ('20', '2021-10-03', '209238', 'VND', '8.31', '0.05', 'EUR', '25207.144586'), ('17', '2021-10-04', '13416', 'AOA', '26.83', '0.14', 'EUR', '500.075352'), ('41', '2021-10-05', '4139', 'GHS', '502.07', '2.52', 'EUR', '8.24399'), ('44', '2021-10-05', '206706', 'CDF', '94.03', '0.48', 'EUR', '2198.419411'), ('50', '2021-10-06', '18666', 'SOS', '29.36', '0.15', 'EUR', '635.850516'), ('7', '2021-10-06', '1026', 'CUC', '930.9', '4.66', 'EUR', '1.102163'), ('21', '2021-10-08', '912', 'MYR', '196.11', '0.99', 'EUR', '4.650478'), ('6', '2021-10-08', '29940', 'HTG', '259.51', '1.3', 'EUR', '115.372538'), ('36', '2021-10-09', '1146', 'QAR', '285.64', '1.43', 'EUR', '4.012181'), ('6', '2021-10-09', '6678', 'ISK', '46.98', '0.24', 'EUR', '142.166545'), ('29', '2021-10-10', '270', 'GIP', '325.48', '1.63', 'EUR', '0.829546'), ('25', '2021-10-10', '14754', 'BDT', '155.68', '0.78', 'EUR', '94.772749'), ('48', '2021-10-12', '15936', 'DZD', '101.37', '0.51', 'EUR', '157.210934'), ('43', '2021-10-13', '10398', 'KMF', '21.11', '0.11', 'EUR', '492.671632'), ('36', '2021-10-15', '29034', 'INR', '346.16', '1.74', 'EUR', '83.874727'), ('45', '2021-10-15', '18042', 'KPW', '18.2', '0.1', 'EUR', '991.624722'), ('18', '2021-10-15', '1236', 'BAM', '632.46', '3.17', 'EUR', '1.954297'), ('30', '2021-10-16', '25494', 'CUP', '898.56', '4.5', 'EUR', '28.372254'), ('10', '2021-10-16', '924', 'BBD', '419.15', '0.05', 'EUR', '2.204495'), ('33', '2021-10-16', '12720', 'NPR', '94.98', '0.48', 'EUR', '133.929141'), ('46', '2021-10-17', '264', 'NZD', '166.49', '0.84', 'EUR', '1.585768'), ('40', '2021-10-17', '1284', 'BND', '860.11', '4.31', 'EUR', '1.492847'), </v>
      </c>
    </row>
    <row r="225" spans="2:22" ht="30" x14ac:dyDescent="0.25">
      <c r="B225">
        <f t="shared" si="30"/>
        <v>2021</v>
      </c>
      <c r="C225">
        <f t="shared" si="31"/>
        <v>10</v>
      </c>
      <c r="D225" t="str">
        <f t="shared" si="32"/>
        <v>2021 10</v>
      </c>
      <c r="E225">
        <v>6</v>
      </c>
      <c r="F225" s="2">
        <v>44487</v>
      </c>
      <c r="G225">
        <v>828</v>
      </c>
      <c r="H225" t="s">
        <v>121</v>
      </c>
      <c r="I225" s="3">
        <f t="shared" si="33"/>
        <v>109.38000000000001</v>
      </c>
      <c r="J225" s="3">
        <f t="shared" si="34"/>
        <v>0.55000000000000004</v>
      </c>
      <c r="K225" t="s">
        <v>61</v>
      </c>
      <c r="L225" s="3">
        <f>VLOOKUP(H225,'fx rates'!$A:$B,2,0)</f>
        <v>7.5705590000000003</v>
      </c>
      <c r="M225">
        <f>SUMIFS($I$3:$I225,$E$3:$E225,$E225,$D$3:$D225,$D225)</f>
        <v>415.87</v>
      </c>
      <c r="N225" s="3">
        <f t="shared" si="35"/>
        <v>0.55000000000000004</v>
      </c>
      <c r="O225" s="3" t="str">
        <f t="shared" si="36"/>
        <v/>
      </c>
      <c r="P225" t="str">
        <f>IFERROR(IF(VLOOKUP($E225,clients_special_commissions!$B:$E,3,0), "yes","no"),"no")</f>
        <v>no</v>
      </c>
      <c r="Q225" s="3" t="str">
        <f>IF($P225="yes", VLOOKUP($E225,clients_special_commissions!$B:$C,2,0),"")</f>
        <v/>
      </c>
      <c r="R225" t="str">
        <f t="shared" si="37"/>
        <v>no</v>
      </c>
      <c r="S225">
        <f>COUNTIFS($E$3:$E224,$E225,$D$3:$D224,$D225,$R$3:$R224,"yes")</f>
        <v>0</v>
      </c>
      <c r="U225" s="1" t="str">
        <f t="shared" si="38"/>
        <v xml:space="preserve">('6', '2021-10-18', '828', 'HRK', '109.38', '0.55', 'EUR', '7.570559'), </v>
      </c>
      <c r="V225" s="1" t="str">
        <f t="shared" si="39"/>
        <v xml:space="preserve">('42', '2021-06-09', '1338', 'ERN', '80.96', '0.05',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'0.04',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'0.05',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'0.05',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'0.05',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'0.04',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'0.04',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'0.05', 'EUR', '1954.4451'), ('17', '2021-08-25', '20292', 'CLP', '23.24', '0.12', 'EUR', '873.489326'), ('38', '2021-08-25', '174', 'GIP', '209.76', '1.05', 'EUR', '0.829546'), ('39', '2021-08-25', '366', 'MOP', '41.3', '0.21', 'EUR', '8.862674'), ('10', '2021-08-26', '229650', 'MMK', '117.51', '0.05',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'0.04', 'EUR', '1.874163'), ('11', '2021-09-09', '10206', 'UAH', '315.83', '1.58', 'EUR', '32.315341'), ('15', '2021-09-10', '300000', 'VND', '11.91', '0.06', 'EUR', '25207.144586'), ('42', '2021-09-11', '26370', 'XPF', '221.19', '0.05',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('13', '2021-09-27', '4638', 'ETB', '82.2', '0.42', 'EUR', '56.424061'), ('37', '2021-09-29', '612', 'BND', '409.96', '2.05', 'EUR', '1.492847'), ('51', '2021-10-01', '894', 'MOP', '100.88', '0.51', 'EUR', '8.862674'), ('45', '2021-10-02', '1254', 'SCR', '78.97', '0.4', 'EUR', '15.881424'), ('47', '2021-10-02', '212808', 'IRR', '4.57', '0.05', 'EUR', '46606.318821'), ('20', '2021-10-03', '209238', 'VND', '8.31', '0.05', 'EUR', '25207.144586'), ('17', '2021-10-04', '13416', 'AOA', '26.83', '0.14', 'EUR', '500.075352'), ('41', '2021-10-05', '4139', 'GHS', '502.07', '2.52', 'EUR', '8.24399'), ('44', '2021-10-05', '206706', 'CDF', '94.03', '0.48', 'EUR', '2198.419411'), ('50', '2021-10-06', '18666', 'SOS', '29.36', '0.15', 'EUR', '635.850516'), ('7', '2021-10-06', '1026', 'CUC', '930.9', '4.66', 'EUR', '1.102163'), ('21', '2021-10-08', '912', 'MYR', '196.11', '0.99', 'EUR', '4.650478'), ('6', '2021-10-08', '29940', 'HTG', '259.51', '1.3', 'EUR', '115.372538'), ('36', '2021-10-09', '1146', 'QAR', '285.64', '1.43', 'EUR', '4.012181'), ('6', '2021-10-09', '6678', 'ISK', '46.98', '0.24', 'EUR', '142.166545'), ('29', '2021-10-10', '270', 'GIP', '325.48', '1.63', 'EUR', '0.829546'), ('25', '2021-10-10', '14754', 'BDT', '155.68', '0.78', 'EUR', '94.772749'), ('48', '2021-10-12', '15936', 'DZD', '101.37', '0.51', 'EUR', '157.210934'), ('43', '2021-10-13', '10398', 'KMF', '21.11', '0.11', 'EUR', '492.671632'), ('36', '2021-10-15', '29034', 'INR', '346.16', '1.74', 'EUR', '83.874727'), ('45', '2021-10-15', '18042', 'KPW', '18.2', '0.1', 'EUR', '991.624722'), ('18', '2021-10-15', '1236', 'BAM', '632.46', '3.17', 'EUR', '1.954297'), ('30', '2021-10-16', '25494', 'CUP', '898.56', '4.5', 'EUR', '28.372254'), ('10', '2021-10-16', '924', 'BBD', '419.15', '0.05', 'EUR', '2.204495'), ('33', '2021-10-16', '12720', 'NPR', '94.98', '0.48', 'EUR', '133.929141'), ('46', '2021-10-17', '264', 'NZD', '166.49', '0.84', 'EUR', '1.585768'), ('40', '2021-10-17', '1284', 'BND', '860.11', '4.31', 'EUR', '1.492847'), ('6', '2021-10-18', '828', 'HRK', '109.38', '0.55', 'EUR', '7.570559'), </v>
      </c>
    </row>
    <row r="226" spans="2:22" ht="30" x14ac:dyDescent="0.25">
      <c r="B226">
        <f t="shared" si="30"/>
        <v>2021</v>
      </c>
      <c r="C226">
        <f t="shared" si="31"/>
        <v>10</v>
      </c>
      <c r="D226" t="str">
        <f t="shared" si="32"/>
        <v>2021 10</v>
      </c>
      <c r="E226">
        <v>22</v>
      </c>
      <c r="F226" s="2">
        <v>44487</v>
      </c>
      <c r="G226">
        <v>300</v>
      </c>
      <c r="H226" t="s">
        <v>61</v>
      </c>
      <c r="I226" s="3">
        <f t="shared" si="33"/>
        <v>300</v>
      </c>
      <c r="J226" s="3">
        <f t="shared" si="34"/>
        <v>1.5</v>
      </c>
      <c r="K226" t="s">
        <v>61</v>
      </c>
      <c r="L226" s="3">
        <f>VLOOKUP(H226,'fx rates'!$A:$B,2,0)</f>
        <v>1</v>
      </c>
      <c r="M226">
        <f>SUMIFS($I$3:$I226,$E$3:$E226,$E226,$D$3:$D226,$D226)</f>
        <v>300</v>
      </c>
      <c r="N226" s="3">
        <f t="shared" si="35"/>
        <v>1.5</v>
      </c>
      <c r="O226" s="3" t="str">
        <f t="shared" si="36"/>
        <v/>
      </c>
      <c r="P226" t="str">
        <f>IFERROR(IF(VLOOKUP($E226,clients_special_commissions!$B:$E,3,0), "yes","no"),"no")</f>
        <v>no</v>
      </c>
      <c r="Q226" s="3" t="str">
        <f>IF($P226="yes", VLOOKUP($E226,clients_special_commissions!$B:$C,2,0),"")</f>
        <v/>
      </c>
      <c r="R226" t="str">
        <f t="shared" si="37"/>
        <v>no</v>
      </c>
      <c r="S226">
        <f>COUNTIFS($E$3:$E225,$E226,$D$3:$D225,$D226,$R$3:$R225,"yes")</f>
        <v>0</v>
      </c>
      <c r="U226" s="1" t="str">
        <f t="shared" si="38"/>
        <v xml:space="preserve">('22', '2021-10-18', '300', 'EUR', '300', '1.5', 'EUR', '1'), </v>
      </c>
      <c r="V226" s="1" t="str">
        <f t="shared" si="39"/>
        <v xml:space="preserve">('42', '2021-06-09', '1338', 'ERN', '80.96', '0.05',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'0.04',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'0.05',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'0.05',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'0.05',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'0.04',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'0.04',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'0.05', 'EUR', '1954.4451'), ('17', '2021-08-25', '20292', 'CLP', '23.24', '0.12', 'EUR', '873.489326'), ('38', '2021-08-25', '174', 'GIP', '209.76', '1.05', 'EUR', '0.829546'), ('39', '2021-08-25', '366', 'MOP', '41.3', '0.21', 'EUR', '8.862674'), ('10', '2021-08-26', '229650', 'MMK', '117.51', '0.05',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'0.04', 'EUR', '1.874163'), ('11', '2021-09-09', '10206', 'UAH', '315.83', '1.58', 'EUR', '32.315341'), ('15', '2021-09-10', '300000', 'VND', '11.91', '0.06', 'EUR', '25207.144586'), ('42', '2021-09-11', '26370', 'XPF', '221.19', '0.05',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('13', '2021-09-27', '4638', 'ETB', '82.2', '0.42', 'EUR', '56.424061'), ('37', '2021-09-29', '612', 'BND', '409.96', '2.05', 'EUR', '1.492847'), ('51', '2021-10-01', '894', 'MOP', '100.88', '0.51', 'EUR', '8.862674'), ('45', '2021-10-02', '1254', 'SCR', '78.97', '0.4', 'EUR', '15.881424'), ('47', '2021-10-02', '212808', 'IRR', '4.57', '0.05', 'EUR', '46606.318821'), ('20', '2021-10-03', '209238', 'VND', '8.31', '0.05', 'EUR', '25207.144586'), ('17', '2021-10-04', '13416', 'AOA', '26.83', '0.14', 'EUR', '500.075352'), ('41', '2021-10-05', '4139', 'GHS', '502.07', '2.52', 'EUR', '8.24399'), ('44', '2021-10-05', '206706', 'CDF', '94.03', '0.48', 'EUR', '2198.419411'), ('50', '2021-10-06', '18666', 'SOS', '29.36', '0.15', 'EUR', '635.850516'), ('7', '2021-10-06', '1026', 'CUC', '930.9', '4.66', 'EUR', '1.102163'), ('21', '2021-10-08', '912', 'MYR', '196.11', '0.99', 'EUR', '4.650478'), ('6', '2021-10-08', '29940', 'HTG', '259.51', '1.3', 'EUR', '115.372538'), ('36', '2021-10-09', '1146', 'QAR', '285.64', '1.43', 'EUR', '4.012181'), ('6', '2021-10-09', '6678', 'ISK', '46.98', '0.24', 'EUR', '142.166545'), ('29', '2021-10-10', '270', 'GIP', '325.48', '1.63', 'EUR', '0.829546'), ('25', '2021-10-10', '14754', 'BDT', '155.68', '0.78', 'EUR', '94.772749'), ('48', '2021-10-12', '15936', 'DZD', '101.37', '0.51', 'EUR', '157.210934'), ('43', '2021-10-13', '10398', 'KMF', '21.11', '0.11', 'EUR', '492.671632'), ('36', '2021-10-15', '29034', 'INR', '346.16', '1.74', 'EUR', '83.874727'), ('45', '2021-10-15', '18042', 'KPW', '18.2', '0.1', 'EUR', '991.624722'), ('18', '2021-10-15', '1236', 'BAM', '632.46', '3.17', 'EUR', '1.954297'), ('30', '2021-10-16', '25494', 'CUP', '898.56', '4.5', 'EUR', '28.372254'), ('10', '2021-10-16', '924', 'BBD', '419.15', '0.05', 'EUR', '2.204495'), ('33', '2021-10-16', '12720', 'NPR', '94.98', '0.48', 'EUR', '133.929141'), ('46', '2021-10-17', '264', 'NZD', '166.49', '0.84', 'EUR', '1.585768'), ('40', '2021-10-17', '1284', 'BND', '860.11', '4.31', 'EUR', '1.492847'), ('6', '2021-10-18', '828', 'HRK', '109.38', '0.55', 'EUR', '7.570559'), ('22', '2021-10-18', '300', 'EUR', '300', '1.5', 'EUR', '1'), </v>
      </c>
    </row>
    <row r="227" spans="2:22" ht="30" x14ac:dyDescent="0.25">
      <c r="B227">
        <f t="shared" si="30"/>
        <v>2021</v>
      </c>
      <c r="C227">
        <f t="shared" si="31"/>
        <v>10</v>
      </c>
      <c r="D227" t="str">
        <f t="shared" si="32"/>
        <v>2021 10</v>
      </c>
      <c r="E227">
        <v>46</v>
      </c>
      <c r="F227" s="2">
        <v>44487</v>
      </c>
      <c r="G227">
        <v>23256</v>
      </c>
      <c r="H227" t="s">
        <v>130</v>
      </c>
      <c r="I227" s="3">
        <f t="shared" si="33"/>
        <v>163.59</v>
      </c>
      <c r="J227" s="3">
        <f t="shared" si="34"/>
        <v>0.82000000000000006</v>
      </c>
      <c r="K227" t="s">
        <v>61</v>
      </c>
      <c r="L227" s="3">
        <f>VLOOKUP(H227,'fx rates'!$A:$B,2,0)</f>
        <v>142.16654500000001</v>
      </c>
      <c r="M227">
        <f>SUMIFS($I$3:$I227,$E$3:$E227,$E227,$D$3:$D227,$D227)</f>
        <v>330.08</v>
      </c>
      <c r="N227" s="3">
        <f t="shared" si="35"/>
        <v>0.82000000000000006</v>
      </c>
      <c r="O227" s="3" t="str">
        <f t="shared" si="36"/>
        <v/>
      </c>
      <c r="P227" t="str">
        <f>IFERROR(IF(VLOOKUP($E227,clients_special_commissions!$B:$E,3,0), "yes","no"),"no")</f>
        <v>no</v>
      </c>
      <c r="Q227" s="3" t="str">
        <f>IF($P227="yes", VLOOKUP($E227,clients_special_commissions!$B:$C,2,0),"")</f>
        <v/>
      </c>
      <c r="R227" t="str">
        <f t="shared" si="37"/>
        <v>no</v>
      </c>
      <c r="S227">
        <f>COUNTIFS($E$3:$E226,$E227,$D$3:$D226,$D227,$R$3:$R226,"yes")</f>
        <v>0</v>
      </c>
      <c r="U227" s="1" t="str">
        <f t="shared" si="38"/>
        <v xml:space="preserve">('46', '2021-10-18', '23256', 'ISK', '163.59', '0.82', 'EUR', '142.166545'), </v>
      </c>
      <c r="V227" s="1" t="str">
        <f t="shared" si="39"/>
        <v xml:space="preserve">('42', '2021-06-09', '1338', 'ERN', '80.96', '0.05',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'0.04',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'0.05',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'0.05',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'0.05',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'0.04',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'0.04',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'0.05', 'EUR', '1954.4451'), ('17', '2021-08-25', '20292', 'CLP', '23.24', '0.12', 'EUR', '873.489326'), ('38', '2021-08-25', '174', 'GIP', '209.76', '1.05', 'EUR', '0.829546'), ('39', '2021-08-25', '366', 'MOP', '41.3', '0.21', 'EUR', '8.862674'), ('10', '2021-08-26', '229650', 'MMK', '117.51', '0.05',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'0.04', 'EUR', '1.874163'), ('11', '2021-09-09', '10206', 'UAH', '315.83', '1.58', 'EUR', '32.315341'), ('15', '2021-09-10', '300000', 'VND', '11.91', '0.06', 'EUR', '25207.144586'), ('42', '2021-09-11', '26370', 'XPF', '221.19', '0.05',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('13', '2021-09-27', '4638', 'ETB', '82.2', '0.42', 'EUR', '56.424061'), ('37', '2021-09-29', '612', 'BND', '409.96', '2.05', 'EUR', '1.492847'), ('51', '2021-10-01', '894', 'MOP', '100.88', '0.51', 'EUR', '8.862674'), ('45', '2021-10-02', '1254', 'SCR', '78.97', '0.4', 'EUR', '15.881424'), ('47', '2021-10-02', '212808', 'IRR', '4.57', '0.05', 'EUR', '46606.318821'), ('20', '2021-10-03', '209238', 'VND', '8.31', '0.05', 'EUR', '25207.144586'), ('17', '2021-10-04', '13416', 'AOA', '26.83', '0.14', 'EUR', '500.075352'), ('41', '2021-10-05', '4139', 'GHS', '502.07', '2.52', 'EUR', '8.24399'), ('44', '2021-10-05', '206706', 'CDF', '94.03', '0.48', 'EUR', '2198.419411'), ('50', '2021-10-06', '18666', 'SOS', '29.36', '0.15', 'EUR', '635.850516'), ('7', '2021-10-06', '1026', 'CUC', '930.9', '4.66', 'EUR', '1.102163'), ('21', '2021-10-08', '912', 'MYR', '196.11', '0.99', 'EUR', '4.650478'), ('6', '2021-10-08', '29940', 'HTG', '259.51', '1.3', 'EUR', '115.372538'), ('36', '2021-10-09', '1146', 'QAR', '285.64', '1.43', 'EUR', '4.012181'), ('6', '2021-10-09', '6678', 'ISK', '46.98', '0.24', 'EUR', '142.166545'), ('29', '2021-10-10', '270', 'GIP', '325.48', '1.63', 'EUR', '0.829546'), ('25', '2021-10-10', '14754', 'BDT', '155.68', '0.78', 'EUR', '94.772749'), ('48', '2021-10-12', '15936', 'DZD', '101.37', '0.51', 'EUR', '157.210934'), ('43', '2021-10-13', '10398', 'KMF', '21.11', '0.11', 'EUR', '492.671632'), ('36', '2021-10-15', '29034', 'INR', '346.16', '1.74', 'EUR', '83.874727'), ('45', '2021-10-15', '18042', 'KPW', '18.2', '0.1', 'EUR', '991.624722'), ('18', '2021-10-15', '1236', 'BAM', '632.46', '3.17', 'EUR', '1.954297'), ('30', '2021-10-16', '25494', 'CUP', '898.56', '4.5', 'EUR', '28.372254'), ('10', '2021-10-16', '924', 'BBD', '419.15', '0.05', 'EUR', '2.204495'), ('33', '2021-10-16', '12720', 'NPR', '94.98', '0.48', 'EUR', '133.929141'), ('46', '2021-10-17', '264', 'NZD', '166.49', '0.84', 'EUR', '1.585768'), ('40', '2021-10-17', '1284', 'BND', '860.11', '4.31', 'EUR', '1.492847'), ('6', '2021-10-18', '828', 'HRK', '109.38', '0.55', 'EUR', '7.570559'), ('22', '2021-10-18', '300', 'EUR', '300', '1.5', 'EUR', '1'), ('46', '2021-10-18', '23256', 'ISK', '163.59', '0.82', 'EUR', '142.166545'), </v>
      </c>
    </row>
    <row r="228" spans="2:22" ht="30" x14ac:dyDescent="0.25">
      <c r="B228">
        <f t="shared" si="30"/>
        <v>2021</v>
      </c>
      <c r="C228">
        <f t="shared" si="31"/>
        <v>10</v>
      </c>
      <c r="D228" t="str">
        <f t="shared" si="32"/>
        <v>2021 10</v>
      </c>
      <c r="E228">
        <v>51</v>
      </c>
      <c r="F228" s="2">
        <v>44487</v>
      </c>
      <c r="G228">
        <v>205488</v>
      </c>
      <c r="H228" t="s">
        <v>212</v>
      </c>
      <c r="I228" s="3">
        <f t="shared" si="33"/>
        <v>16.25</v>
      </c>
      <c r="J228" s="3">
        <f t="shared" si="34"/>
        <v>0.09</v>
      </c>
      <c r="K228" t="s">
        <v>61</v>
      </c>
      <c r="L228" s="3">
        <f>VLOOKUP(H228,'fx rates'!$A:$B,2,0)</f>
        <v>12650.208197</v>
      </c>
      <c r="M228">
        <f>SUMIFS($I$3:$I228,$E$3:$E228,$E228,$D$3:$D228,$D228)</f>
        <v>117.13000000000001</v>
      </c>
      <c r="N228" s="3">
        <f t="shared" si="35"/>
        <v>0.09</v>
      </c>
      <c r="O228" s="3" t="str">
        <f t="shared" si="36"/>
        <v/>
      </c>
      <c r="P228" t="str">
        <f>IFERROR(IF(VLOOKUP($E228,clients_special_commissions!$B:$E,3,0), "yes","no"),"no")</f>
        <v>no</v>
      </c>
      <c r="Q228" s="3" t="str">
        <f>IF($P228="yes", VLOOKUP($E228,clients_special_commissions!$B:$C,2,0),"")</f>
        <v/>
      </c>
      <c r="R228" t="str">
        <f t="shared" si="37"/>
        <v>no</v>
      </c>
      <c r="S228">
        <f>COUNTIFS($E$3:$E227,$E228,$D$3:$D227,$D228,$R$3:$R227,"yes")</f>
        <v>0</v>
      </c>
      <c r="U228" s="1" t="str">
        <f t="shared" si="38"/>
        <v xml:space="preserve">('51', '2021-10-18', '205488', 'UZS', '16.25', '0.09', 'EUR', '12650.208197'), </v>
      </c>
      <c r="V228" s="1" t="str">
        <f t="shared" si="39"/>
        <v xml:space="preserve">('42', '2021-06-09', '1338', 'ERN', '80.96', '0.05',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'0.04',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'0.05',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'0.05',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'0.05',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'0.04',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'0.04',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'0.05', 'EUR', '1954.4451'), ('17', '2021-08-25', '20292', 'CLP', '23.24', '0.12', 'EUR', '873.489326'), ('38', '2021-08-25', '174', 'GIP', '209.76', '1.05', 'EUR', '0.829546'), ('39', '2021-08-25', '366', 'MOP', '41.3', '0.21', 'EUR', '8.862674'), ('10', '2021-08-26', '229650', 'MMK', '117.51', '0.05',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'0.04', 'EUR', '1.874163'), ('11', '2021-09-09', '10206', 'UAH', '315.83', '1.58', 'EUR', '32.315341'), ('15', '2021-09-10', '300000', 'VND', '11.91', '0.06', 'EUR', '25207.144586'), ('42', '2021-09-11', '26370', 'XPF', '221.19', '0.05',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('13', '2021-09-27', '4638', 'ETB', '82.2', '0.42', 'EUR', '56.424061'), ('37', '2021-09-29', '612', 'BND', '409.96', '2.05', 'EUR', '1.492847'), ('51', '2021-10-01', '894', 'MOP', '100.88', '0.51', 'EUR', '8.862674'), ('45', '2021-10-02', '1254', 'SCR', '78.97', '0.4', 'EUR', '15.881424'), ('47', '2021-10-02', '212808', 'IRR', '4.57', '0.05', 'EUR', '46606.318821'), ('20', '2021-10-03', '209238', 'VND', '8.31', '0.05', 'EUR', '25207.144586'), ('17', '2021-10-04', '13416', 'AOA', '26.83', '0.14', 'EUR', '500.075352'), ('41', '2021-10-05', '4139', 'GHS', '502.07', '2.52', 'EUR', '8.24399'), ('44', '2021-10-05', '206706', 'CDF', '94.03', '0.48', 'EUR', '2198.419411'), ('50', '2021-10-06', '18666', 'SOS', '29.36', '0.15', 'EUR', '635.850516'), ('7', '2021-10-06', '1026', 'CUC', '930.9', '4.66', 'EUR', '1.102163'), ('21', '2021-10-08', '912', 'MYR', '196.11', '0.99', 'EUR', '4.650478'), ('6', '2021-10-08', '29940', 'HTG', '259.51', '1.3', 'EUR', '115.372538'), ('36', '2021-10-09', '1146', 'QAR', '285.64', '1.43', 'EUR', '4.012181'), ('6', '2021-10-09', '6678', 'ISK', '46.98', '0.24', 'EUR', '142.166545'), ('29', '2021-10-10', '270', 'GIP', '325.48', '1.63', 'EUR', '0.829546'), ('25', '2021-10-10', '14754', 'BDT', '155.68', '0.78', 'EUR', '94.772749'), ('48', '2021-10-12', '15936', 'DZD', '101.37', '0.51', 'EUR', '157.210934'), ('43', '2021-10-13', '10398', 'KMF', '21.11', '0.11', 'EUR', '492.671632'), ('36', '2021-10-15', '29034', 'INR', '346.16', '1.74', 'EUR', '83.874727'), ('45', '2021-10-15', '18042', 'KPW', '18.2', '0.1', 'EUR', '991.624722'), ('18', '2021-10-15', '1236', 'BAM', '632.46', '3.17', 'EUR', '1.954297'), ('30', '2021-10-16', '25494', 'CUP', '898.56', '4.5', 'EUR', '28.372254'), ('10', '2021-10-16', '924', 'BBD', '419.15', '0.05', 'EUR', '2.204495'), ('33', '2021-10-16', '12720', 'NPR', '94.98', '0.48', 'EUR', '133.929141'), ('46', '2021-10-17', '264', 'NZD', '166.49', '0.84', 'EUR', '1.585768'), ('40', '2021-10-17', '1284', 'BND', '860.11', '4.31', 'EUR', '1.492847'), ('6', '2021-10-18', '828', 'HRK', '109.38', '0.55', 'EUR', '7.570559'), ('22', '2021-10-18', '300', 'EUR', '300', '1.5', 'EUR', '1'), ('46', '2021-10-18', '23256', 'ISK', '163.59', '0.82', 'EUR', '142.166545'), ('51', '2021-10-18', '205488', 'UZS', '16.25', '0.09', 'EUR', '12650.208197'), </v>
      </c>
    </row>
    <row r="229" spans="2:22" ht="30" x14ac:dyDescent="0.25">
      <c r="B229">
        <f t="shared" si="30"/>
        <v>2021</v>
      </c>
      <c r="C229">
        <f t="shared" si="31"/>
        <v>10</v>
      </c>
      <c r="D229" t="str">
        <f t="shared" si="32"/>
        <v>2021 10</v>
      </c>
      <c r="E229">
        <v>5</v>
      </c>
      <c r="F229" s="2">
        <v>44488</v>
      </c>
      <c r="G229">
        <v>15168</v>
      </c>
      <c r="H229" t="s">
        <v>157</v>
      </c>
      <c r="I229" s="3">
        <f t="shared" si="33"/>
        <v>378.03999999999996</v>
      </c>
      <c r="J229" s="3">
        <f t="shared" si="34"/>
        <v>1.9</v>
      </c>
      <c r="K229" t="s">
        <v>61</v>
      </c>
      <c r="L229" s="3">
        <f>VLOOKUP(H229,'fx rates'!$A:$B,2,0)</f>
        <v>40.122998000000003</v>
      </c>
      <c r="M229">
        <f>SUMIFS($I$3:$I229,$E$3:$E229,$E229,$D$3:$D229,$D229)</f>
        <v>378.03999999999996</v>
      </c>
      <c r="N229" s="3">
        <f t="shared" si="35"/>
        <v>1.9</v>
      </c>
      <c r="O229" s="3" t="str">
        <f t="shared" si="36"/>
        <v/>
      </c>
      <c r="P229" t="str">
        <f>IFERROR(IF(VLOOKUP($E229,clients_special_commissions!$B:$E,3,0), "yes","no"),"no")</f>
        <v>no</v>
      </c>
      <c r="Q229" s="3" t="str">
        <f>IF($P229="yes", VLOOKUP($E229,clients_special_commissions!$B:$C,2,0),"")</f>
        <v/>
      </c>
      <c r="R229" t="str">
        <f t="shared" si="37"/>
        <v>no</v>
      </c>
      <c r="S229">
        <f>COUNTIFS($E$3:$E228,$E229,$D$3:$D228,$D229,$R$3:$R228,"yes")</f>
        <v>0</v>
      </c>
      <c r="U229" s="1" t="str">
        <f t="shared" si="38"/>
        <v xml:space="preserve">('5', '2021-10-19', '15168', 'MRU', '378.04', '1.9', 'EUR', '40.122998'), </v>
      </c>
      <c r="V229" s="1" t="str">
        <f t="shared" si="39"/>
        <v xml:space="preserve">('42', '2021-06-09', '1338', 'ERN', '80.96', '0.05',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'0.04',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'0.05',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'0.05',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'0.05',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'0.04',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'0.04',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'0.05', 'EUR', '1954.4451'), ('17', '2021-08-25', '20292', 'CLP', '23.24', '0.12', 'EUR', '873.489326'), ('38', '2021-08-25', '174', 'GIP', '209.76', '1.05', 'EUR', '0.829546'), ('39', '2021-08-25', '366', 'MOP', '41.3', '0.21', 'EUR', '8.862674'), ('10', '2021-08-26', '229650', 'MMK', '117.51', '0.05',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'0.04', 'EUR', '1.874163'), ('11', '2021-09-09', '10206', 'UAH', '315.83', '1.58', 'EUR', '32.315341'), ('15', '2021-09-10', '300000', 'VND', '11.91', '0.06', 'EUR', '25207.144586'), ('42', '2021-09-11', '26370', 'XPF', '221.19', '0.05',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('13', '2021-09-27', '4638', 'ETB', '82.2', '0.42', 'EUR', '56.424061'), ('37', '2021-09-29', '612', 'BND', '409.96', '2.05', 'EUR', '1.492847'), ('51', '2021-10-01', '894', 'MOP', '100.88', '0.51', 'EUR', '8.862674'), ('45', '2021-10-02', '1254', 'SCR', '78.97', '0.4', 'EUR', '15.881424'), ('47', '2021-10-02', '212808', 'IRR', '4.57', '0.05', 'EUR', '46606.318821'), ('20', '2021-10-03', '209238', 'VND', '8.31', '0.05', 'EUR', '25207.144586'), ('17', '2021-10-04', '13416', 'AOA', '26.83', '0.14', 'EUR', '500.075352'), ('41', '2021-10-05', '4139', 'GHS', '502.07', '2.52', 'EUR', '8.24399'), ('44', '2021-10-05', '206706', 'CDF', '94.03', '0.48', 'EUR', '2198.419411'), ('50', '2021-10-06', '18666', 'SOS', '29.36', '0.15', 'EUR', '635.850516'), ('7', '2021-10-06', '1026', 'CUC', '930.9', '4.66', 'EUR', '1.102163'), ('21', '2021-10-08', '912', 'MYR', '196.11', '0.99', 'EUR', '4.650478'), ('6', '2021-10-08', '29940', 'HTG', '259.51', '1.3', 'EUR', '115.372538'), ('36', '2021-10-09', '1146', 'QAR', '285.64', '1.43', 'EUR', '4.012181'), ('6', '2021-10-09', '6678', 'ISK', '46.98', '0.24', 'EUR', '142.166545'), ('29', '2021-10-10', '270', 'GIP', '325.48', '1.63', 'EUR', '0.829546'), ('25', '2021-10-10', '14754', 'BDT', '155.68', '0.78', 'EUR', '94.772749'), ('48', '2021-10-12', '15936', 'DZD', '101.37', '0.51', 'EUR', '157.210934'), ('43', '2021-10-13', '10398', 'KMF', '21.11', '0.11', 'EUR', '492.671632'), ('36', '2021-10-15', '29034', 'INR', '346.16', '1.74', 'EUR', '83.874727'), ('45', '2021-10-15', '18042', 'KPW', '18.2', '0.1', 'EUR', '991.624722'), ('18', '2021-10-15', '1236', 'BAM', '632.46', '3.17', 'EUR', '1.954297'), ('30', '2021-10-16', '25494', 'CUP', '898.56', '4.5', 'EUR', '28.372254'), ('10', '2021-10-16', '924', 'BBD', '419.15', '0.05', 'EUR', '2.204495'), ('33', '2021-10-16', '12720', 'NPR', '94.98', '0.48', 'EUR', '133.929141'), ('46', '2021-10-17', '264', 'NZD', '166.49', '0.84', 'EUR', '1.585768'), ('40', '2021-10-17', '1284', 'BND', '860.11', '4.31', 'EUR', '1.492847'), ('6', '2021-10-18', '828', 'HRK', '109.38', '0.55', 'EUR', '7.570559'), ('22', '2021-10-18', '300', 'EUR', '300', '1.5', 'EUR', '1'), ('46', '2021-10-18', '23256', 'ISK', '163.59', '0.82', 'EUR', '142.166545'), ('51', '2021-10-18', '205488', 'UZS', '16.25', '0.09', 'EUR', '12650.208197'), ('5', '2021-10-19', '15168', 'MRU', '378.04', '1.9', 'EUR', '40.122998'), </v>
      </c>
    </row>
    <row r="230" spans="2:22" ht="30" x14ac:dyDescent="0.25">
      <c r="B230">
        <f t="shared" si="30"/>
        <v>2021</v>
      </c>
      <c r="C230">
        <f t="shared" si="31"/>
        <v>10</v>
      </c>
      <c r="D230" t="str">
        <f t="shared" si="32"/>
        <v>2021 10</v>
      </c>
      <c r="E230">
        <v>18</v>
      </c>
      <c r="F230" s="2">
        <v>44488</v>
      </c>
      <c r="G230">
        <v>1068</v>
      </c>
      <c r="H230" t="s">
        <v>203</v>
      </c>
      <c r="I230" s="3">
        <f t="shared" si="33"/>
        <v>428.65</v>
      </c>
      <c r="J230" s="3">
        <f t="shared" si="34"/>
        <v>2.15</v>
      </c>
      <c r="K230" t="s">
        <v>61</v>
      </c>
      <c r="L230" s="3">
        <f>VLOOKUP(H230,'fx rates'!$A:$B,2,0)</f>
        <v>2.4915720000000001</v>
      </c>
      <c r="M230">
        <f>SUMIFS($I$3:$I230,$E$3:$E230,$E230,$D$3:$D230,$D230)</f>
        <v>1061.1100000000001</v>
      </c>
      <c r="N230" s="3">
        <f t="shared" si="35"/>
        <v>2.15</v>
      </c>
      <c r="O230" s="3" t="str">
        <f t="shared" si="36"/>
        <v/>
      </c>
      <c r="P230" t="str">
        <f>IFERROR(IF(VLOOKUP($E230,clients_special_commissions!$B:$E,3,0), "yes","no"),"no")</f>
        <v>no</v>
      </c>
      <c r="Q230" s="3" t="str">
        <f>IF($P230="yes", VLOOKUP($E230,clients_special_commissions!$B:$C,2,0),"")</f>
        <v/>
      </c>
      <c r="R230" t="str">
        <f t="shared" si="37"/>
        <v>yes</v>
      </c>
      <c r="S230">
        <f>COUNTIFS($E$3:$E229,$E230,$D$3:$D229,$D230,$R$3:$R229,"yes")</f>
        <v>0</v>
      </c>
      <c r="U230" s="1" t="str">
        <f t="shared" si="38"/>
        <v xml:space="preserve">('18', '2021-10-19', '1068', 'TOP', '428.65', '2.15', 'EUR', '2.491572'), </v>
      </c>
      <c r="V230" s="1" t="str">
        <f t="shared" si="39"/>
        <v xml:space="preserve">('42', '2021-06-09', '1338', 'ERN', '80.96', '0.05',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'0.04',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'0.05',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'0.05',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'0.05',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'0.04',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'0.04',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'0.05', 'EUR', '1954.4451'), ('17', '2021-08-25', '20292', 'CLP', '23.24', '0.12', 'EUR', '873.489326'), ('38', '2021-08-25', '174', 'GIP', '209.76', '1.05', 'EUR', '0.829546'), ('39', '2021-08-25', '366', 'MOP', '41.3', '0.21', 'EUR', '8.862674'), ('10', '2021-08-26', '229650', 'MMK', '117.51', '0.05',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'0.04', 'EUR', '1.874163'), ('11', '2021-09-09', '10206', 'UAH', '315.83', '1.58', 'EUR', '32.315341'), ('15', '2021-09-10', '300000', 'VND', '11.91', '0.06', 'EUR', '25207.144586'), ('42', '2021-09-11', '26370', 'XPF', '221.19', '0.05',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('13', '2021-09-27', '4638', 'ETB', '82.2', '0.42', 'EUR', '56.424061'), ('37', '2021-09-29', '612', 'BND', '409.96', '2.05', 'EUR', '1.492847'), ('51', '2021-10-01', '894', 'MOP', '100.88', '0.51', 'EUR', '8.862674'), ('45', '2021-10-02', '1254', 'SCR', '78.97', '0.4', 'EUR', '15.881424'), ('47', '2021-10-02', '212808', 'IRR', '4.57', '0.05', 'EUR', '46606.318821'), ('20', '2021-10-03', '209238', 'VND', '8.31', '0.05', 'EUR', '25207.144586'), ('17', '2021-10-04', '13416', 'AOA', '26.83', '0.14', 'EUR', '500.075352'), ('41', '2021-10-05', '4139', 'GHS', '502.07', '2.52', 'EUR', '8.24399'), ('44', '2021-10-05', '206706', 'CDF', '94.03', '0.48', 'EUR', '2198.419411'), ('50', '2021-10-06', '18666', 'SOS', '29.36', '0.15', 'EUR', '635.850516'), ('7', '2021-10-06', '1026', 'CUC', '930.9', '4.66', 'EUR', '1.102163'), ('21', '2021-10-08', '912', 'MYR', '196.11', '0.99', 'EUR', '4.650478'), ('6', '2021-10-08', '29940', 'HTG', '259.51', '1.3', 'EUR', '115.372538'), ('36', '2021-10-09', '1146', 'QAR', '285.64', '1.43', 'EUR', '4.012181'), ('6', '2021-10-09', '6678', 'ISK', '46.98', '0.24', 'EUR', '142.166545'), ('29', '2021-10-10', '270', 'GIP', '325.48', '1.63', 'EUR', '0.829546'), ('25', '2021-10-10', '14754', 'BDT', '155.68', '0.78', 'EUR', '94.772749'), ('48', '2021-10-12', '15936', 'DZD', '101.37', '0.51', 'EUR', '157.210934'), ('43', '2021-10-13', '10398', 'KMF', '21.11', '0.11', 'EUR', '492.671632'), ('36', '2021-10-15', '29034', 'INR', '346.16', '1.74', 'EUR', '83.874727'), ('45', '2021-10-15', '18042', 'KPW', '18.2', '0.1', 'EUR', '991.624722'), ('18', '2021-10-15', '1236', 'BAM', '632.46', '3.17', 'EUR', '1.954297'), ('30', '2021-10-16', '25494', 'CUP', '898.56', '4.5', 'EUR', '28.372254'), ('10', '2021-10-16', '924', 'BBD', '419.15', '0.05', 'EUR', '2.204495'), ('33', '2021-10-16', '12720', 'NPR', '94.98', '0.48', 'EUR', '133.929141'), ('46', '2021-10-17', '264', 'NZD', '166.49', '0.84', 'EUR', '1.585768'), ('40', '2021-10-17', '1284', 'BND', '860.11', '4.31', 'EUR', '1.492847'), ('6', '2021-10-18', '828', 'HRK', '109.38', '0.55', 'EUR', '7.570559'), ('22', '2021-10-18', '300', 'EUR', '300', '1.5', 'EUR', '1'), ('46', '2021-10-18', '23256', 'ISK', '163.59', '0.82', 'EUR', '142.166545'), ('51', '2021-10-18', '205488', 'UZS', '16.25', '0.09', 'EUR', '12650.208197'), ('5', '2021-10-19', '15168', 'MRU', '378.04', '1.9', 'EUR', '40.122998'), ('18', '2021-10-19', '1068', 'TOP', '428.65', '2.15', 'EUR', '2.491572'), </v>
      </c>
    </row>
    <row r="231" spans="2:22" ht="30" x14ac:dyDescent="0.25">
      <c r="B231">
        <f t="shared" si="30"/>
        <v>2021</v>
      </c>
      <c r="C231">
        <f t="shared" si="31"/>
        <v>10</v>
      </c>
      <c r="D231" t="str">
        <f t="shared" si="32"/>
        <v>2021 10</v>
      </c>
      <c r="E231">
        <v>14</v>
      </c>
      <c r="F231" s="2">
        <v>44488</v>
      </c>
      <c r="G231">
        <v>220</v>
      </c>
      <c r="H231" t="s">
        <v>76</v>
      </c>
      <c r="I231" s="3">
        <f t="shared" si="33"/>
        <v>529.16</v>
      </c>
      <c r="J231" s="3">
        <f t="shared" si="34"/>
        <v>2.65</v>
      </c>
      <c r="K231" t="s">
        <v>61</v>
      </c>
      <c r="L231" s="3">
        <f>VLOOKUP(H231,'fx rates'!$A:$B,2,0)</f>
        <v>0.41576099999999999</v>
      </c>
      <c r="M231">
        <f>SUMIFS($I$3:$I231,$E$3:$E231,$E231,$D$3:$D231,$D231)</f>
        <v>529.16</v>
      </c>
      <c r="N231" s="3">
        <f t="shared" si="35"/>
        <v>2.65</v>
      </c>
      <c r="O231" s="3" t="str">
        <f t="shared" si="36"/>
        <v/>
      </c>
      <c r="P231" t="str">
        <f>IFERROR(IF(VLOOKUP($E231,clients_special_commissions!$B:$E,3,0), "yes","no"),"no")</f>
        <v>no</v>
      </c>
      <c r="Q231" s="3" t="str">
        <f>IF($P231="yes", VLOOKUP($E231,clients_special_commissions!$B:$C,2,0),"")</f>
        <v/>
      </c>
      <c r="R231" t="str">
        <f t="shared" si="37"/>
        <v>no</v>
      </c>
      <c r="S231">
        <f>COUNTIFS($E$3:$E230,$E231,$D$3:$D230,$D231,$R$3:$R230,"yes")</f>
        <v>0</v>
      </c>
      <c r="U231" s="1" t="str">
        <f t="shared" si="38"/>
        <v xml:space="preserve">('14', '2021-10-19', '220', 'BHD', '529.16', '2.65', 'EUR', '0.415761'), </v>
      </c>
      <c r="V231" s="1" t="str">
        <f t="shared" si="39"/>
        <v xml:space="preserve">('42', '2021-06-09', '1338', 'ERN', '80.96', '0.05',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'0.04',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'0.05',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'0.05',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'0.05',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'0.04',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'0.04',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'0.05', 'EUR', '1954.4451'), ('17', '2021-08-25', '20292', 'CLP', '23.24', '0.12', 'EUR', '873.489326'), ('38', '2021-08-25', '174', 'GIP', '209.76', '1.05', 'EUR', '0.829546'), ('39', '2021-08-25', '366', 'MOP', '41.3', '0.21', 'EUR', '8.862674'), ('10', '2021-08-26', '229650', 'MMK', '117.51', '0.05',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'0.04', 'EUR', '1.874163'), ('11', '2021-09-09', '10206', 'UAH', '315.83', '1.58', 'EUR', '32.315341'), ('15', '2021-09-10', '300000', 'VND', '11.91', '0.06', 'EUR', '25207.144586'), ('42', '2021-09-11', '26370', 'XPF', '221.19', '0.05',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('13', '2021-09-27', '4638', 'ETB', '82.2', '0.42', 'EUR', '56.424061'), ('37', '2021-09-29', '612', 'BND', '409.96', '2.05', 'EUR', '1.492847'), ('51', '2021-10-01', '894', 'MOP', '100.88', '0.51', 'EUR', '8.862674'), ('45', '2021-10-02', '1254', 'SCR', '78.97', '0.4', 'EUR', '15.881424'), ('47', '2021-10-02', '212808', 'IRR', '4.57', '0.05', 'EUR', '46606.318821'), ('20', '2021-10-03', '209238', 'VND', '8.31', '0.05', 'EUR', '25207.144586'), ('17', '2021-10-04', '13416', 'AOA', '26.83', '0.14', 'EUR', '500.075352'), ('41', '2021-10-05', '4139', 'GHS', '502.07', '2.52', 'EUR', '8.24399'), ('44', '2021-10-05', '206706', 'CDF', '94.03', '0.48', 'EUR', '2198.419411'), ('50', '2021-10-06', '18666', 'SOS', '29.36', '0.15', 'EUR', '635.850516'), ('7', '2021-10-06', '1026', 'CUC', '930.9', '4.66', 'EUR', '1.102163'), ('21', '2021-10-08', '912', 'MYR', '196.11', '0.99', 'EUR', '4.650478'), ('6', '2021-10-08', '29940', 'HTG', '259.51', '1.3', 'EUR', '115.372538'), ('36', '2021-10-09', '1146', 'QAR', '285.64', '1.43', 'EUR', '4.012181'), ('6', '2021-10-09', '6678', 'ISK', '46.98', '0.24', 'EUR', '142.166545'), ('29', '2021-10-10', '270', 'GIP', '325.48', '1.63', 'EUR', '0.829546'), ('25', '2021-10-10', '14754', 'BDT', '155.68', '0.78', 'EUR', '94.772749'), ('48', '2021-10-12', '15936', 'DZD', '101.37', '0.51', 'EUR', '157.210934'), ('43', '2021-10-13', '10398', 'KMF', '21.11', '0.11', 'EUR', '492.671632'), ('36', '2021-10-15', '29034', 'INR', '346.16', '1.74', 'EUR', '83.874727'), ('45', '2021-10-15', '18042', 'KPW', '18.2', '0.1', 'EUR', '991.624722'), ('18', '2021-10-15', '1236', 'BAM', '632.46', '3.17', 'EUR', '1.954297'), ('30', '2021-10-16', '25494', 'CUP', '898.56', '4.5', 'EUR', '28.372254'), ('10', '2021-10-16', '924', 'BBD', '419.15', '0.05', 'EUR', '2.204495'), ('33', '2021-10-16', '12720', 'NPR', '94.98', '0.48', 'EUR', '133.929141'), ('46', '2021-10-17', '264', 'NZD', '166.49', '0.84', 'EUR', '1.585768'), ('40', '2021-10-17', '1284', 'BND', '860.11', '4.31', 'EUR', '1.492847'), ('6', '2021-10-18', '828', 'HRK', '109.38', '0.55', 'EUR', '7.570559'), ('22', '2021-10-18', '300', 'EUR', '300', '1.5', 'EUR', '1'), ('46', '2021-10-18', '23256', 'ISK', '163.59', '0.82', 'EUR', '142.166545'), ('51', '2021-10-18', '205488', 'UZS', '16.25', '0.09', 'EUR', '12650.208197'), ('5', '2021-10-19', '15168', 'MRU', '378.04', '1.9', 'EUR', '40.122998'), ('18', '2021-10-19', '1068', 'TOP', '428.65', '2.15', 'EUR', '2.491572'), ('14', '2021-10-19', '220', 'BHD', '529.16', '2.65', 'EUR', '0.415761'), </v>
      </c>
    </row>
    <row r="232" spans="2:22" ht="30" x14ac:dyDescent="0.25">
      <c r="B232">
        <f t="shared" si="30"/>
        <v>2021</v>
      </c>
      <c r="C232">
        <f t="shared" si="31"/>
        <v>10</v>
      </c>
      <c r="D232" t="str">
        <f t="shared" si="32"/>
        <v>2021 10</v>
      </c>
      <c r="E232">
        <v>48</v>
      </c>
      <c r="F232" s="2">
        <v>44488</v>
      </c>
      <c r="G232">
        <v>2351</v>
      </c>
      <c r="H232" t="s">
        <v>162</v>
      </c>
      <c r="I232" s="3">
        <f t="shared" si="33"/>
        <v>505.53999999999996</v>
      </c>
      <c r="J232" s="3">
        <f t="shared" si="34"/>
        <v>2.5299999999999998</v>
      </c>
      <c r="K232" t="s">
        <v>61</v>
      </c>
      <c r="L232" s="3">
        <f>VLOOKUP(H232,'fx rates'!$A:$B,2,0)</f>
        <v>4.6504779999999997</v>
      </c>
      <c r="M232">
        <f>SUMIFS($I$3:$I232,$E$3:$E232,$E232,$D$3:$D232,$D232)</f>
        <v>606.91</v>
      </c>
      <c r="N232" s="3">
        <f t="shared" si="35"/>
        <v>2.5299999999999998</v>
      </c>
      <c r="O232" s="3" t="str">
        <f t="shared" si="36"/>
        <v/>
      </c>
      <c r="P232" t="str">
        <f>IFERROR(IF(VLOOKUP($E232,clients_special_commissions!$B:$E,3,0), "yes","no"),"no")</f>
        <v>no</v>
      </c>
      <c r="Q232" s="3" t="str">
        <f>IF($P232="yes", VLOOKUP($E232,clients_special_commissions!$B:$C,2,0),"")</f>
        <v/>
      </c>
      <c r="R232" t="str">
        <f t="shared" si="37"/>
        <v>no</v>
      </c>
      <c r="S232">
        <f>COUNTIFS($E$3:$E231,$E232,$D$3:$D231,$D232,$R$3:$R231,"yes")</f>
        <v>0</v>
      </c>
      <c r="U232" s="1" t="str">
        <f t="shared" si="38"/>
        <v xml:space="preserve">('48', '2021-10-19', '2351', 'MYR', '505.54', '2.53', 'EUR', '4.650478'), </v>
      </c>
      <c r="V232" s="1" t="str">
        <f t="shared" si="39"/>
        <v xml:space="preserve">('42', '2021-06-09', '1338', 'ERN', '80.96', '0.05',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'0.04',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'0.05',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'0.05',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'0.05',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'0.04',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'0.04',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'0.05', 'EUR', '1954.4451'), ('17', '2021-08-25', '20292', 'CLP', '23.24', '0.12', 'EUR', '873.489326'), ('38', '2021-08-25', '174', 'GIP', '209.76', '1.05', 'EUR', '0.829546'), ('39', '2021-08-25', '366', 'MOP', '41.3', '0.21', 'EUR', '8.862674'), ('10', '2021-08-26', '229650', 'MMK', '117.51', '0.05',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'0.04', 'EUR', '1.874163'), ('11', '2021-09-09', '10206', 'UAH', '315.83', '1.58', 'EUR', '32.315341'), ('15', '2021-09-10', '300000', 'VND', '11.91', '0.06', 'EUR', '25207.144586'), ('42', '2021-09-11', '26370', 'XPF', '221.19', '0.05',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('13', '2021-09-27', '4638', 'ETB', '82.2', '0.42', 'EUR', '56.424061'), ('37', '2021-09-29', '612', 'BND', '409.96', '2.05', 'EUR', '1.492847'), ('51', '2021-10-01', '894', 'MOP', '100.88', '0.51', 'EUR', '8.862674'), ('45', '2021-10-02', '1254', 'SCR', '78.97', '0.4', 'EUR', '15.881424'), ('47', '2021-10-02', '212808', 'IRR', '4.57', '0.05', 'EUR', '46606.318821'), ('20', '2021-10-03', '209238', 'VND', '8.31', '0.05', 'EUR', '25207.144586'), ('17', '2021-10-04', '13416', 'AOA', '26.83', '0.14', 'EUR', '500.075352'), ('41', '2021-10-05', '4139', 'GHS', '502.07', '2.52', 'EUR', '8.24399'), ('44', '2021-10-05', '206706', 'CDF', '94.03', '0.48', 'EUR', '2198.419411'), ('50', '2021-10-06', '18666', 'SOS', '29.36', '0.15', 'EUR', '635.850516'), ('7', '2021-10-06', '1026', 'CUC', '930.9', '4.66', 'EUR', '1.102163'), ('21', '2021-10-08', '912', 'MYR', '196.11', '0.99', 'EUR', '4.650478'), ('6', '2021-10-08', '29940', 'HTG', '259.51', '1.3', 'EUR', '115.372538'), ('36', '2021-10-09', '1146', 'QAR', '285.64', '1.43', 'EUR', '4.012181'), ('6', '2021-10-09', '6678', 'ISK', '46.98', '0.24', 'EUR', '142.166545'), ('29', '2021-10-10', '270', 'GIP', '325.48', '1.63', 'EUR', '0.829546'), ('25', '2021-10-10', '14754', 'BDT', '155.68', '0.78', 'EUR', '94.772749'), ('48', '2021-10-12', '15936', 'DZD', '101.37', '0.51', 'EUR', '157.210934'), ('43', '2021-10-13', '10398', 'KMF', '21.11', '0.11', 'EUR', '492.671632'), ('36', '2021-10-15', '29034', 'INR', '346.16', '1.74', 'EUR', '83.874727'), ('45', '2021-10-15', '18042', 'KPW', '18.2', '0.1', 'EUR', '991.624722'), ('18', '2021-10-15', '1236', 'BAM', '632.46', '3.17', 'EUR', '1.954297'), ('30', '2021-10-16', '25494', 'CUP', '898.56', '4.5', 'EUR', '28.372254'), ('10', '2021-10-16', '924', 'BBD', '419.15', '0.05', 'EUR', '2.204495'), ('33', '2021-10-16', '12720', 'NPR', '94.98', '0.48', 'EUR', '133.929141'), ('46', '2021-10-17', '264', 'NZD', '166.49', '0.84', 'EUR', '1.585768'), ('40', '2021-10-17', '1284', 'BND', '860.11', '4.31', 'EUR', '1.492847'), ('6', '2021-10-18', '828', 'HRK', '109.38', '0.55', 'EUR', '7.570559'), ('22', '2021-10-18', '300', 'EUR', '300', '1.5', 'EUR', '1'), ('46', '2021-10-18', '23256', 'ISK', '163.59', '0.82', 'EUR', '142.166545'), ('51', '2021-10-18', '205488', 'UZS', '16.25', '0.09', 'EUR', '12650.208197'), ('5', '2021-10-19', '15168', 'MRU', '378.04', '1.9', 'EUR', '40.122998'), ('18', '2021-10-19', '1068', 'TOP', '428.65', '2.15', 'EUR', '2.491572'), ('14', '2021-10-19', '220', 'BHD', '529.16', '2.65', 'EUR', '0.415761'), ('48', '2021-10-19', '2351', 'MYR', '505.54', '2.53', 'EUR', '4.650478'), </v>
      </c>
    </row>
    <row r="233" spans="2:22" ht="30" x14ac:dyDescent="0.25">
      <c r="B233">
        <f t="shared" si="30"/>
        <v>2021</v>
      </c>
      <c r="C233">
        <f t="shared" si="31"/>
        <v>10</v>
      </c>
      <c r="D233" t="str">
        <f t="shared" si="32"/>
        <v>2021 10</v>
      </c>
      <c r="E233">
        <v>46</v>
      </c>
      <c r="F233" s="2">
        <v>44489</v>
      </c>
      <c r="G233">
        <v>7524</v>
      </c>
      <c r="H233" t="s">
        <v>181</v>
      </c>
      <c r="I233" s="3">
        <f t="shared" si="33"/>
        <v>64.430000000000007</v>
      </c>
      <c r="J233" s="3">
        <f t="shared" si="34"/>
        <v>0.33</v>
      </c>
      <c r="K233" t="s">
        <v>61</v>
      </c>
      <c r="L233" s="3">
        <f>VLOOKUP(H233,'fx rates'!$A:$B,2,0)</f>
        <v>116.791701</v>
      </c>
      <c r="M233">
        <f>SUMIFS($I$3:$I233,$E$3:$E233,$E233,$D$3:$D233,$D233)</f>
        <v>394.51</v>
      </c>
      <c r="N233" s="3">
        <f t="shared" si="35"/>
        <v>0.33</v>
      </c>
      <c r="O233" s="3" t="str">
        <f t="shared" si="36"/>
        <v/>
      </c>
      <c r="P233" t="str">
        <f>IFERROR(IF(VLOOKUP($E233,clients_special_commissions!$B:$E,3,0), "yes","no"),"no")</f>
        <v>no</v>
      </c>
      <c r="Q233" s="3" t="str">
        <f>IF($P233="yes", VLOOKUP($E233,clients_special_commissions!$B:$C,2,0),"")</f>
        <v/>
      </c>
      <c r="R233" t="str">
        <f t="shared" si="37"/>
        <v>no</v>
      </c>
      <c r="S233">
        <f>COUNTIFS($E$3:$E232,$E233,$D$3:$D232,$D233,$R$3:$R232,"yes")</f>
        <v>0</v>
      </c>
      <c r="U233" s="1" t="str">
        <f t="shared" si="38"/>
        <v xml:space="preserve">('46', '2021-10-20', '7524', 'RUB', '64.43', '0.33', 'EUR', '116.791701'), </v>
      </c>
      <c r="V233" s="1" t="str">
        <f t="shared" si="39"/>
        <v xml:space="preserve">('42', '2021-06-09', '1338', 'ERN', '80.96', '0.05',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'0.04',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'0.05',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'0.05',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'0.05',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'0.04',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'0.04',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'0.05', 'EUR', '1954.4451'), ('17', '2021-08-25', '20292', 'CLP', '23.24', '0.12', 'EUR', '873.489326'), ('38', '2021-08-25', '174', 'GIP', '209.76', '1.05', 'EUR', '0.829546'), ('39', '2021-08-25', '366', 'MOP', '41.3', '0.21', 'EUR', '8.862674'), ('10', '2021-08-26', '229650', 'MMK', '117.51', '0.05',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'0.04', 'EUR', '1.874163'), ('11', '2021-09-09', '10206', 'UAH', '315.83', '1.58', 'EUR', '32.315341'), ('15', '2021-09-10', '300000', 'VND', '11.91', '0.06', 'EUR', '25207.144586'), ('42', '2021-09-11', '26370', 'XPF', '221.19', '0.05',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('13', '2021-09-27', '4638', 'ETB', '82.2', '0.42', 'EUR', '56.424061'), ('37', '2021-09-29', '612', 'BND', '409.96', '2.05', 'EUR', '1.492847'), ('51', '2021-10-01', '894', 'MOP', '100.88', '0.51', 'EUR', '8.862674'), ('45', '2021-10-02', '1254', 'SCR', '78.97', '0.4', 'EUR', '15.881424'), ('47', '2021-10-02', '212808', 'IRR', '4.57', '0.05', 'EUR', '46606.318821'), ('20', '2021-10-03', '209238', 'VND', '8.31', '0.05', 'EUR', '25207.144586'), ('17', '2021-10-04', '13416', 'AOA', '26.83', '0.14', 'EUR', '500.075352'), ('41', '2021-10-05', '4139', 'GHS', '502.07', '2.52', 'EUR', '8.24399'), ('44', '2021-10-05', '206706', 'CDF', '94.03', '0.48', 'EUR', '2198.419411'), ('50', '2021-10-06', '18666', 'SOS', '29.36', '0.15', 'EUR', '635.850516'), ('7', '2021-10-06', '1026', 'CUC', '930.9', '4.66', 'EUR', '1.102163'), ('21', '2021-10-08', '912', 'MYR', '196.11', '0.99', 'EUR', '4.650478'), ('6', '2021-10-08', '29940', 'HTG', '259.51', '1.3', 'EUR', '115.372538'), ('36', '2021-10-09', '1146', 'QAR', '285.64', '1.43', 'EUR', '4.012181'), ('6', '2021-10-09', '6678', 'ISK', '46.98', '0.24', 'EUR', '142.166545'), ('29', '2021-10-10', '270', 'GIP', '325.48', '1.63', 'EUR', '0.829546'), ('25', '2021-10-10', '14754', 'BDT', '155.68', '0.78', 'EUR', '94.772749'), ('48', '2021-10-12', '15936', 'DZD', '101.37', '0.51', 'EUR', '157.210934'), ('43', '2021-10-13', '10398', 'KMF', '21.11', '0.11', 'EUR', '492.671632'), ('36', '2021-10-15', '29034', 'INR', '346.16', '1.74', 'EUR', '83.874727'), ('45', '2021-10-15', '18042', 'KPW', '18.2', '0.1', 'EUR', '991.624722'), ('18', '2021-10-15', '1236', 'BAM', '632.46', '3.17', 'EUR', '1.954297'), ('30', '2021-10-16', '25494', 'CUP', '898.56', '4.5', 'EUR', '28.372254'), ('10', '2021-10-16', '924', 'BBD', '419.15', '0.05', 'EUR', '2.204495'), ('33', '2021-10-16', '12720', 'NPR', '94.98', '0.48', 'EUR', '133.929141'), ('46', '2021-10-17', '264', 'NZD', '166.49', '0.84', 'EUR', '1.585768'), ('40', '2021-10-17', '1284', 'BND', '860.11', '4.31', 'EUR', '1.492847'), ('6', '2021-10-18', '828', 'HRK', '109.38', '0.55', 'EUR', '7.570559'), ('22', '2021-10-18', '300', 'EUR', '300', '1.5', 'EUR', '1'), ('46', '2021-10-18', '23256', 'ISK', '163.59', '0.82', 'EUR', '142.166545'), ('51', '2021-10-18', '205488', 'UZS', '16.25', '0.09', 'EUR', '12650.208197'), ('5', '2021-10-19', '15168', 'MRU', '378.04', '1.9', 'EUR', '40.122998'), ('18', '2021-10-19', '1068', 'TOP', '428.65', '2.15', 'EUR', '2.491572'), ('14', '2021-10-19', '220', 'BHD', '529.16', '2.65', 'EUR', '0.415761'), ('48', '2021-10-19', '2351', 'MYR', '505.54', '2.53', 'EUR', '4.650478'), ('46', '2021-10-20', '7524', 'RUB', '64.43', '0.33', 'EUR', '116.791701'), </v>
      </c>
    </row>
    <row r="234" spans="2:22" ht="30" x14ac:dyDescent="0.25">
      <c r="B234">
        <f t="shared" si="30"/>
        <v>2021</v>
      </c>
      <c r="C234">
        <f t="shared" si="31"/>
        <v>10</v>
      </c>
      <c r="D234" t="str">
        <f t="shared" si="32"/>
        <v>2021 10</v>
      </c>
      <c r="E234">
        <v>16</v>
      </c>
      <c r="F234" s="2">
        <v>44490</v>
      </c>
      <c r="G234">
        <v>16854</v>
      </c>
      <c r="H234" t="s">
        <v>215</v>
      </c>
      <c r="I234" s="3">
        <f t="shared" si="33"/>
        <v>135.19999999999999</v>
      </c>
      <c r="J234" s="3">
        <f t="shared" si="34"/>
        <v>0.68</v>
      </c>
      <c r="K234" t="s">
        <v>61</v>
      </c>
      <c r="L234" s="3">
        <f>VLOOKUP(H234,'fx rates'!$A:$B,2,0)</f>
        <v>124.667135</v>
      </c>
      <c r="M234">
        <f>SUMIFS($I$3:$I234,$E$3:$E234,$E234,$D$3:$D234,$D234)</f>
        <v>135.19999999999999</v>
      </c>
      <c r="N234" s="3">
        <f t="shared" si="35"/>
        <v>0.68</v>
      </c>
      <c r="O234" s="3" t="str">
        <f t="shared" si="36"/>
        <v/>
      </c>
      <c r="P234" t="str">
        <f>IFERROR(IF(VLOOKUP($E234,clients_special_commissions!$B:$E,3,0), "yes","no"),"no")</f>
        <v>no</v>
      </c>
      <c r="Q234" s="3" t="str">
        <f>IF($P234="yes", VLOOKUP($E234,clients_special_commissions!$B:$C,2,0),"")</f>
        <v/>
      </c>
      <c r="R234" t="str">
        <f t="shared" si="37"/>
        <v>no</v>
      </c>
      <c r="S234">
        <f>COUNTIFS($E$3:$E233,$E234,$D$3:$D233,$D234,$R$3:$R233,"yes")</f>
        <v>0</v>
      </c>
      <c r="U234" s="1" t="str">
        <f t="shared" si="38"/>
        <v xml:space="preserve">('16', '2021-10-21', '16854', 'VUV', '135.2', '0.68', 'EUR', '124.667135'), </v>
      </c>
      <c r="V234" s="1" t="str">
        <f t="shared" si="39"/>
        <v xml:space="preserve">('42', '2021-06-09', '1338', 'ERN', '80.96', '0.05',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'0.04',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'0.05',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'0.05',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'0.05',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'0.04',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'0.04',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'0.05', 'EUR', '1954.4451'), ('17', '2021-08-25', '20292', 'CLP', '23.24', '0.12', 'EUR', '873.489326'), ('38', '2021-08-25', '174', 'GIP', '209.76', '1.05', 'EUR', '0.829546'), ('39', '2021-08-25', '366', 'MOP', '41.3', '0.21', 'EUR', '8.862674'), ('10', '2021-08-26', '229650', 'MMK', '117.51', '0.05',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'0.04', 'EUR', '1.874163'), ('11', '2021-09-09', '10206', 'UAH', '315.83', '1.58', 'EUR', '32.315341'), ('15', '2021-09-10', '300000', 'VND', '11.91', '0.06', 'EUR', '25207.144586'), ('42', '2021-09-11', '26370', 'XPF', '221.19', '0.05',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('13', '2021-09-27', '4638', 'ETB', '82.2', '0.42', 'EUR', '56.424061'), ('37', '2021-09-29', '612', 'BND', '409.96', '2.05', 'EUR', '1.492847'), ('51', '2021-10-01', '894', 'MOP', '100.88', '0.51', 'EUR', '8.862674'), ('45', '2021-10-02', '1254', 'SCR', '78.97', '0.4', 'EUR', '15.881424'), ('47', '2021-10-02', '212808', 'IRR', '4.57', '0.05', 'EUR', '46606.318821'), ('20', '2021-10-03', '209238', 'VND', '8.31', '0.05', 'EUR', '25207.144586'), ('17', '2021-10-04', '13416', 'AOA', '26.83', '0.14', 'EUR', '500.075352'), ('41', '2021-10-05', '4139', 'GHS', '502.07', '2.52', 'EUR', '8.24399'), ('44', '2021-10-05', '206706', 'CDF', '94.03', '0.48', 'EUR', '2198.419411'), ('50', '2021-10-06', '18666', 'SOS', '29.36', '0.15', 'EUR', '635.850516'), ('7', '2021-10-06', '1026', 'CUC', '930.9', '4.66', 'EUR', '1.102163'), ('21', '2021-10-08', '912', 'MYR', '196.11', '0.99', 'EUR', '4.650478'), ('6', '2021-10-08', '29940', 'HTG', '259.51', '1.3', 'EUR', '115.372538'), ('36', '2021-10-09', '1146', 'QAR', '285.64', '1.43', 'EUR', '4.012181'), ('6', '2021-10-09', '6678', 'ISK', '46.98', '0.24', 'EUR', '142.166545'), ('29', '2021-10-10', '270', 'GIP', '325.48', '1.63', 'EUR', '0.829546'), ('25', '2021-10-10', '14754', 'BDT', '155.68', '0.78', 'EUR', '94.772749'), ('48', '2021-10-12', '15936', 'DZD', '101.37', '0.51', 'EUR', '157.210934'), ('43', '2021-10-13', '10398', 'KMF', '21.11', '0.11', 'EUR', '492.671632'), ('36', '2021-10-15', '29034', 'INR', '346.16', '1.74', 'EUR', '83.874727'), ('45', '2021-10-15', '18042', 'KPW', '18.2', '0.1', 'EUR', '991.624722'), ('18', '2021-10-15', '1236', 'BAM', '632.46', '3.17', 'EUR', '1.954297'), ('30', '2021-10-16', '25494', 'CUP', '898.56', '4.5', 'EUR', '28.372254'), ('10', '2021-10-16', '924', 'BBD', '419.15', '0.05', 'EUR', '2.204495'), ('33', '2021-10-16', '12720', 'NPR', '94.98', '0.48', 'EUR', '133.929141'), ('46', '2021-10-17', '264', 'NZD', '166.49', '0.84', 'EUR', '1.585768'), ('40', '2021-10-17', '1284', 'BND', '860.11', '4.31', 'EUR', '1.492847'), ('6', '2021-10-18', '828', 'HRK', '109.38', '0.55', 'EUR', '7.570559'), ('22', '2021-10-18', '300', 'EUR', '300', '1.5', 'EUR', '1'), ('46', '2021-10-18', '23256', 'ISK', '163.59', '0.82', 'EUR', '142.166545'), ('51', '2021-10-18', '205488', 'UZS', '16.25', '0.09', 'EUR', '12650.208197'), ('5', '2021-10-19', '15168', 'MRU', '378.04', '1.9', 'EUR', '40.122998'), ('18', '2021-10-19', '1068', 'TOP', '428.65', '2.15', 'EUR', '2.491572'), ('14', '2021-10-19', '220', 'BHD', '529.16', '2.65', 'EUR', '0.415761'), ('48', '2021-10-19', '2351', 'MYR', '505.54', '2.53', 'EUR', '4.650478'), ('46', '2021-10-20', '7524', 'RUB', '64.43', '0.33', 'EUR', '116.791701'), ('16', '2021-10-21', '16854', 'VUV', '135.2', '0.68', 'EUR', '124.667135'), </v>
      </c>
    </row>
    <row r="235" spans="2:22" ht="30" x14ac:dyDescent="0.25">
      <c r="B235">
        <f t="shared" si="30"/>
        <v>2021</v>
      </c>
      <c r="C235">
        <f t="shared" si="31"/>
        <v>10</v>
      </c>
      <c r="D235" t="str">
        <f t="shared" si="32"/>
        <v>2021 10</v>
      </c>
      <c r="E235">
        <v>30</v>
      </c>
      <c r="F235" s="2">
        <v>44491</v>
      </c>
      <c r="G235">
        <v>26826</v>
      </c>
      <c r="H235" t="s">
        <v>168</v>
      </c>
      <c r="I235" s="3">
        <f t="shared" si="33"/>
        <v>200.29999999999998</v>
      </c>
      <c r="J235" s="3">
        <f t="shared" si="34"/>
        <v>1.01</v>
      </c>
      <c r="K235" t="s">
        <v>61</v>
      </c>
      <c r="L235" s="3">
        <f>VLOOKUP(H235,'fx rates'!$A:$B,2,0)</f>
        <v>133.92914099999999</v>
      </c>
      <c r="M235">
        <f>SUMIFS($I$3:$I235,$E$3:$E235,$E235,$D$3:$D235,$D235)</f>
        <v>1098.8599999999999</v>
      </c>
      <c r="N235" s="3">
        <f t="shared" si="35"/>
        <v>1.01</v>
      </c>
      <c r="O235" s="3" t="str">
        <f t="shared" si="36"/>
        <v/>
      </c>
      <c r="P235" t="str">
        <f>IFERROR(IF(VLOOKUP($E235,clients_special_commissions!$B:$E,3,0), "yes","no"),"no")</f>
        <v>no</v>
      </c>
      <c r="Q235" s="3" t="str">
        <f>IF($P235="yes", VLOOKUP($E235,clients_special_commissions!$B:$C,2,0),"")</f>
        <v/>
      </c>
      <c r="R235" t="str">
        <f t="shared" si="37"/>
        <v>yes</v>
      </c>
      <c r="S235">
        <f>COUNTIFS($E$3:$E234,$E235,$D$3:$D234,$D235,$R$3:$R234,"yes")</f>
        <v>0</v>
      </c>
      <c r="U235" s="1" t="str">
        <f t="shared" si="38"/>
        <v xml:space="preserve">('30', '2021-10-22', '26826', 'NPR', '200.3', '1.01', 'EUR', '133.929141'), </v>
      </c>
      <c r="V235" s="1" t="str">
        <f t="shared" si="39"/>
        <v xml:space="preserve">('42', '2021-06-09', '1338', 'ERN', '80.96', '0.05',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'0.04',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'0.05',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'0.05',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'0.05',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'0.04',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'0.04',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'0.05', 'EUR', '1954.4451'), ('17', '2021-08-25', '20292', 'CLP', '23.24', '0.12', 'EUR', '873.489326'), ('38', '2021-08-25', '174', 'GIP', '209.76', '1.05', 'EUR', '0.829546'), ('39', '2021-08-25', '366', 'MOP', '41.3', '0.21', 'EUR', '8.862674'), ('10', '2021-08-26', '229650', 'MMK', '117.51', '0.05',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'0.04', 'EUR', '1.874163'), ('11', '2021-09-09', '10206', 'UAH', '315.83', '1.58', 'EUR', '32.315341'), ('15', '2021-09-10', '300000', 'VND', '11.91', '0.06', 'EUR', '25207.144586'), ('42', '2021-09-11', '26370', 'XPF', '221.19', '0.05',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('13', '2021-09-27', '4638', 'ETB', '82.2', '0.42', 'EUR', '56.424061'), ('37', '2021-09-29', '612', 'BND', '409.96', '2.05', 'EUR', '1.492847'), ('51', '2021-10-01', '894', 'MOP', '100.88', '0.51', 'EUR', '8.862674'), ('45', '2021-10-02', '1254', 'SCR', '78.97', '0.4', 'EUR', '15.881424'), ('47', '2021-10-02', '212808', 'IRR', '4.57', '0.05', 'EUR', '46606.318821'), ('20', '2021-10-03', '209238', 'VND', '8.31', '0.05', 'EUR', '25207.144586'), ('17', '2021-10-04', '13416', 'AOA', '26.83', '0.14', 'EUR', '500.075352'), ('41', '2021-10-05', '4139', 'GHS', '502.07', '2.52', 'EUR', '8.24399'), ('44', '2021-10-05', '206706', 'CDF', '94.03', '0.48', 'EUR', '2198.419411'), ('50', '2021-10-06', '18666', 'SOS', '29.36', '0.15', 'EUR', '635.850516'), ('7', '2021-10-06', '1026', 'CUC', '930.9', '4.66', 'EUR', '1.102163'), ('21', '2021-10-08', '912', 'MYR', '196.11', '0.99', 'EUR', '4.650478'), ('6', '2021-10-08', '29940', 'HTG', '259.51', '1.3', 'EUR', '115.372538'), ('36', '2021-10-09', '1146', 'QAR', '285.64', '1.43', 'EUR', '4.012181'), ('6', '2021-10-09', '6678', 'ISK', '46.98', '0.24', 'EUR', '142.166545'), ('29', '2021-10-10', '270', 'GIP', '325.48', '1.63', 'EUR', '0.829546'), ('25', '2021-10-10', '14754', 'BDT', '155.68', '0.78', 'EUR', '94.772749'), ('48', '2021-10-12', '15936', 'DZD', '101.37', '0.51', 'EUR', '157.210934'), ('43', '2021-10-13', '10398', 'KMF', '21.11', '0.11', 'EUR', '492.671632'), ('36', '2021-10-15', '29034', 'INR', '346.16', '1.74', 'EUR', '83.874727'), ('45', '2021-10-15', '18042', 'KPW', '18.2', '0.1', 'EUR', '991.624722'), ('18', '2021-10-15', '1236', 'BAM', '632.46', '3.17', 'EUR', '1.954297'), ('30', '2021-10-16', '25494', 'CUP', '898.56', '4.5', 'EUR', '28.372254'), ('10', '2021-10-16', '924', 'BBD', '419.15', '0.05', 'EUR', '2.204495'), ('33', '2021-10-16', '12720', 'NPR', '94.98', '0.48', 'EUR', '133.929141'), ('46', '2021-10-17', '264', 'NZD', '166.49', '0.84', 'EUR', '1.585768'), ('40', '2021-10-17', '1284', 'BND', '860.11', '4.31', 'EUR', '1.492847'), ('6', '2021-10-18', '828', 'HRK', '109.38', '0.55', 'EUR', '7.570559'), ('22', '2021-10-18', '300', 'EUR', '300', '1.5', 'EUR', '1'), ('46', '2021-10-18', '23256', 'ISK', '163.59', '0.82', 'EUR', '142.166545'), ('51', '2021-10-18', '205488', 'UZS', '16.25', '0.09', 'EUR', '12650.208197'), ('5', '2021-10-19', '15168', 'MRU', '378.04', '1.9', 'EUR', '40.122998'), ('18', '2021-10-19', '1068', 'TOP', '428.65', '2.15', 'EUR', '2.491572'), ('14', '2021-10-19', '220', 'BHD', '529.16', '2.65', 'EUR', '0.415761'), ('48', '2021-10-19', '2351', 'MYR', '505.54', '2.53', 'EUR', '4.650478'), ('46', '2021-10-20', '7524', 'RUB', '64.43', '0.33', 'EUR', '116.791701'), ('16', '2021-10-21', '16854', 'VUV', '135.2', '0.68', 'EUR', '124.667135'), ('30', '2021-10-22', '26826', 'NPR', '200.3', '1.01', 'EUR', '133.929141'), </v>
      </c>
    </row>
    <row r="236" spans="2:22" ht="30" x14ac:dyDescent="0.25">
      <c r="B236">
        <f t="shared" si="30"/>
        <v>2021</v>
      </c>
      <c r="C236">
        <f t="shared" si="31"/>
        <v>10</v>
      </c>
      <c r="D236" t="str">
        <f t="shared" si="32"/>
        <v>2021 10</v>
      </c>
      <c r="E236">
        <v>2</v>
      </c>
      <c r="F236" s="2">
        <v>44491</v>
      </c>
      <c r="G236">
        <v>84</v>
      </c>
      <c r="H236" t="s">
        <v>221</v>
      </c>
      <c r="I236" s="3">
        <f t="shared" si="33"/>
        <v>106</v>
      </c>
      <c r="J236" s="3">
        <f t="shared" si="34"/>
        <v>0.53</v>
      </c>
      <c r="K236" t="s">
        <v>61</v>
      </c>
      <c r="L236" s="3">
        <f>VLOOKUP(H236,'fx rates'!$A:$B,2,0)</f>
        <v>0.79250699999999996</v>
      </c>
      <c r="M236">
        <f>SUMIFS($I$3:$I236,$E$3:$E236,$E236,$D$3:$D236,$D236)</f>
        <v>106</v>
      </c>
      <c r="N236" s="3">
        <f t="shared" si="35"/>
        <v>0.53</v>
      </c>
      <c r="O236" s="3" t="str">
        <f t="shared" si="36"/>
        <v/>
      </c>
      <c r="P236" t="str">
        <f>IFERROR(IF(VLOOKUP($E236,clients_special_commissions!$B:$E,3,0), "yes","no"),"no")</f>
        <v>no</v>
      </c>
      <c r="Q236" s="3" t="str">
        <f>IF($P236="yes", VLOOKUP($E236,clients_special_commissions!$B:$C,2,0),"")</f>
        <v/>
      </c>
      <c r="R236" t="str">
        <f t="shared" si="37"/>
        <v>no</v>
      </c>
      <c r="S236">
        <f>COUNTIFS($E$3:$E235,$E236,$D$3:$D235,$D236,$R$3:$R235,"yes")</f>
        <v>0</v>
      </c>
      <c r="U236" s="1" t="str">
        <f t="shared" si="38"/>
        <v xml:space="preserve">('2', '2021-10-22', '84', 'XDR', '106', '0.53', 'EUR', '0.792507'), </v>
      </c>
      <c r="V236" s="1" t="str">
        <f t="shared" si="39"/>
        <v xml:space="preserve">('42', '2021-06-09', '1338', 'ERN', '80.96', '0.05',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'0.04',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'0.05',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'0.05',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'0.05',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'0.04',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'0.04',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'0.05', 'EUR', '1954.4451'), ('17', '2021-08-25', '20292', 'CLP', '23.24', '0.12', 'EUR', '873.489326'), ('38', '2021-08-25', '174', 'GIP', '209.76', '1.05', 'EUR', '0.829546'), ('39', '2021-08-25', '366', 'MOP', '41.3', '0.21', 'EUR', '8.862674'), ('10', '2021-08-26', '229650', 'MMK', '117.51', '0.05',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'0.04', 'EUR', '1.874163'), ('11', '2021-09-09', '10206', 'UAH', '315.83', '1.58', 'EUR', '32.315341'), ('15', '2021-09-10', '300000', 'VND', '11.91', '0.06', 'EUR', '25207.144586'), ('42', '2021-09-11', '26370', 'XPF', '221.19', '0.05',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('13', '2021-09-27', '4638', 'ETB', '82.2', '0.42', 'EUR', '56.424061'), ('37', '2021-09-29', '612', 'BND', '409.96', '2.05', 'EUR', '1.492847'), ('51', '2021-10-01', '894', 'MOP', '100.88', '0.51', 'EUR', '8.862674'), ('45', '2021-10-02', '1254', 'SCR', '78.97', '0.4', 'EUR', '15.881424'), ('47', '2021-10-02', '212808', 'IRR', '4.57', '0.05', 'EUR', '46606.318821'), ('20', '2021-10-03', '209238', 'VND', '8.31', '0.05', 'EUR', '25207.144586'), ('17', '2021-10-04', '13416', 'AOA', '26.83', '0.14', 'EUR', '500.075352'), ('41', '2021-10-05', '4139', 'GHS', '502.07', '2.52', 'EUR', '8.24399'), ('44', '2021-10-05', '206706', 'CDF', '94.03', '0.48', 'EUR', '2198.419411'), ('50', '2021-10-06', '18666', 'SOS', '29.36', '0.15', 'EUR', '635.850516'), ('7', '2021-10-06', '1026', 'CUC', '930.9', '4.66', 'EUR', '1.102163'), ('21', '2021-10-08', '912', 'MYR', '196.11', '0.99', 'EUR', '4.650478'), ('6', '2021-10-08', '29940', 'HTG', '259.51', '1.3', 'EUR', '115.372538'), ('36', '2021-10-09', '1146', 'QAR', '285.64', '1.43', 'EUR', '4.012181'), ('6', '2021-10-09', '6678', 'ISK', '46.98', '0.24', 'EUR', '142.166545'), ('29', '2021-10-10', '270', 'GIP', '325.48', '1.63', 'EUR', '0.829546'), ('25', '2021-10-10', '14754', 'BDT', '155.68', '0.78', 'EUR', '94.772749'), ('48', '2021-10-12', '15936', 'DZD', '101.37', '0.51', 'EUR', '157.210934'), ('43', '2021-10-13', '10398', 'KMF', '21.11', '0.11', 'EUR', '492.671632'), ('36', '2021-10-15', '29034', 'INR', '346.16', '1.74', 'EUR', '83.874727'), ('45', '2021-10-15', '18042', 'KPW', '18.2', '0.1', 'EUR', '991.624722'), ('18', '2021-10-15', '1236', 'BAM', '632.46', '3.17', 'EUR', '1.954297'), ('30', '2021-10-16', '25494', 'CUP', '898.56', '4.5', 'EUR', '28.372254'), ('10', '2021-10-16', '924', 'BBD', '419.15', '0.05', 'EUR', '2.204495'), ('33', '2021-10-16', '12720', 'NPR', '94.98', '0.48', 'EUR', '133.929141'), ('46', '2021-10-17', '264', 'NZD', '166.49', '0.84', 'EUR', '1.585768'), ('40', '2021-10-17', '1284', 'BND', '860.11', '4.31', 'EUR', '1.492847'), ('6', '2021-10-18', '828', 'HRK', '109.38', '0.55', 'EUR', '7.570559'), ('22', '2021-10-18', '300', 'EUR', '300', '1.5', 'EUR', '1'), ('46', '2021-10-18', '23256', 'ISK', '163.59', '0.82', 'EUR', '142.166545'), ('51', '2021-10-18', '205488', 'UZS', '16.25', '0.09', 'EUR', '12650.208197'), ('5', '2021-10-19', '15168', 'MRU', '378.04', '1.9', 'EUR', '40.122998'), ('18', '2021-10-19', '1068', 'TOP', '428.65', '2.15', 'EUR', '2.491572'), ('14', '2021-10-19', '220', 'BHD', '529.16', '2.65', 'EUR', '0.415761'), ('48', '2021-10-19', '2351', 'MYR', '505.54', '2.53', 'EUR', '4.650478'), ('46', '2021-10-20', '7524', 'RUB', '64.43', '0.33', 'EUR', '116.791701'), ('16', '2021-10-21', '16854', 'VUV', '135.2', '0.68', 'EUR', '124.667135'), ('30', '2021-10-22', '26826', 'NPR', '200.3', '1.01', 'EUR', '133.929141'), ('2', '2021-10-22', '84', 'XDR', '106', '0.53', 'EUR', '0.792507'), </v>
      </c>
    </row>
    <row r="237" spans="2:22" ht="30" x14ac:dyDescent="0.25">
      <c r="B237">
        <f t="shared" si="30"/>
        <v>2021</v>
      </c>
      <c r="C237">
        <f t="shared" si="31"/>
        <v>10</v>
      </c>
      <c r="D237" t="str">
        <f t="shared" si="32"/>
        <v>2021 10</v>
      </c>
      <c r="E237">
        <v>42</v>
      </c>
      <c r="F237" s="2">
        <v>44491</v>
      </c>
      <c r="G237">
        <v>3000</v>
      </c>
      <c r="H237" t="s">
        <v>73</v>
      </c>
      <c r="I237" s="3">
        <f t="shared" si="33"/>
        <v>1360.86</v>
      </c>
      <c r="J237" s="3">
        <f t="shared" si="34"/>
        <v>0.05</v>
      </c>
      <c r="K237" t="s">
        <v>61</v>
      </c>
      <c r="L237" s="3">
        <f>VLOOKUP(H237,'fx rates'!$A:$B,2,0)</f>
        <v>2.2044950000000001</v>
      </c>
      <c r="M237">
        <f>SUMIFS($I$3:$I237,$E$3:$E237,$E237,$D$3:$D237,$D237)</f>
        <v>1360.86</v>
      </c>
      <c r="N237" s="3">
        <f t="shared" si="35"/>
        <v>6.81</v>
      </c>
      <c r="O237" s="3" t="str">
        <f t="shared" si="36"/>
        <v/>
      </c>
      <c r="P237" t="str">
        <f>IFERROR(IF(VLOOKUP($E237,clients_special_commissions!$B:$E,3,0), "yes","no"),"no")</f>
        <v>yes</v>
      </c>
      <c r="Q237" s="3">
        <f>IF($P237="yes", VLOOKUP($E237,clients_special_commissions!$B:$C,2,0),"")</f>
        <v>0.05</v>
      </c>
      <c r="R237" t="str">
        <f t="shared" si="37"/>
        <v>yes</v>
      </c>
      <c r="S237">
        <f>COUNTIFS($E$3:$E236,$E237,$D$3:$D236,$D237,$R$3:$R236,"yes")</f>
        <v>0</v>
      </c>
      <c r="U237" s="1" t="str">
        <f t="shared" si="38"/>
        <v xml:space="preserve">('42', '2021-10-22', '3000', 'BBD', '1360.86', '0.05', 'EUR', '2.204495'), </v>
      </c>
      <c r="V237" s="1" t="str">
        <f t="shared" si="39"/>
        <v xml:space="preserve">('42', '2021-06-09', '1338', 'ERN', '80.96', '0.05',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'0.04',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'0.05',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'0.05',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'0.05',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'0.04',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'0.04',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'0.05', 'EUR', '1954.4451'), ('17', '2021-08-25', '20292', 'CLP', '23.24', '0.12', 'EUR', '873.489326'), ('38', '2021-08-25', '174', 'GIP', '209.76', '1.05', 'EUR', '0.829546'), ('39', '2021-08-25', '366', 'MOP', '41.3', '0.21', 'EUR', '8.862674'), ('10', '2021-08-26', '229650', 'MMK', '117.51', '0.05',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'0.04', 'EUR', '1.874163'), ('11', '2021-09-09', '10206', 'UAH', '315.83', '1.58', 'EUR', '32.315341'), ('15', '2021-09-10', '300000', 'VND', '11.91', '0.06', 'EUR', '25207.144586'), ('42', '2021-09-11', '26370', 'XPF', '221.19', '0.05',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('13', '2021-09-27', '4638', 'ETB', '82.2', '0.42', 'EUR', '56.424061'), ('37', '2021-09-29', '612', 'BND', '409.96', '2.05', 'EUR', '1.492847'), ('51', '2021-10-01', '894', 'MOP', '100.88', '0.51', 'EUR', '8.862674'), ('45', '2021-10-02', '1254', 'SCR', '78.97', '0.4', 'EUR', '15.881424'), ('47', '2021-10-02', '212808', 'IRR', '4.57', '0.05', 'EUR', '46606.318821'), ('20', '2021-10-03', '209238', 'VND', '8.31', '0.05', 'EUR', '25207.144586'), ('17', '2021-10-04', '13416', 'AOA', '26.83', '0.14', 'EUR', '500.075352'), ('41', '2021-10-05', '4139', 'GHS', '502.07', '2.52', 'EUR', '8.24399'), ('44', '2021-10-05', '206706', 'CDF', '94.03', '0.48', 'EUR', '2198.419411'), ('50', '2021-10-06', '18666', 'SOS', '29.36', '0.15', 'EUR', '635.850516'), ('7', '2021-10-06', '1026', 'CUC', '930.9', '4.66', 'EUR', '1.102163'), ('21', '2021-10-08', '912', 'MYR', '196.11', '0.99', 'EUR', '4.650478'), ('6', '2021-10-08', '29940', 'HTG', '259.51', '1.3', 'EUR', '115.372538'), ('36', '2021-10-09', '1146', 'QAR', '285.64', '1.43', 'EUR', '4.012181'), ('6', '2021-10-09', '6678', 'ISK', '46.98', '0.24', 'EUR', '142.166545'), ('29', '2021-10-10', '270', 'GIP', '325.48', '1.63', 'EUR', '0.829546'), ('25', '2021-10-10', '14754', 'BDT', '155.68', '0.78', 'EUR', '94.772749'), ('48', '2021-10-12', '15936', 'DZD', '101.37', '0.51', 'EUR', '157.210934'), ('43', '2021-10-13', '10398', 'KMF', '21.11', '0.11', 'EUR', '492.671632'), ('36', '2021-10-15', '29034', 'INR', '346.16', '1.74', 'EUR', '83.874727'), ('45', '2021-10-15', '18042', 'KPW', '18.2', '0.1', 'EUR', '991.624722'), ('18', '2021-10-15', '1236', 'BAM', '632.46', '3.17', 'EUR', '1.954297'), ('30', '2021-10-16', '25494', 'CUP', '898.56', '4.5', 'EUR', '28.372254'), ('10', '2021-10-16', '924', 'BBD', '419.15', '0.05', 'EUR', '2.204495'), ('33', '2021-10-16', '12720', 'NPR', '94.98', '0.48', 'EUR', '133.929141'), ('46', '2021-10-17', '264', 'NZD', '166.49', '0.84', 'EUR', '1.585768'), ('40', '2021-10-17', '1284', 'BND', '860.11', '4.31', 'EUR', '1.492847'), ('6', '2021-10-18', '828', 'HRK', '109.38', '0.55', 'EUR', '7.570559'), ('22', '2021-10-18', '300', 'EUR', '300', '1.5', 'EUR', '1'), ('46', '2021-10-18', '23256', 'ISK', '163.59', '0.82', 'EUR', '142.166545'), ('51', '2021-10-18', '205488', 'UZS', '16.25', '0.09', 'EUR', '12650.208197'), ('5', '2021-10-19', '15168', 'MRU', '378.04', '1.9', 'EUR', '40.122998'), ('18', '2021-10-19', '1068', 'TOP', '428.65', '2.15', 'EUR', '2.491572'), ('14', '2021-10-19', '220', 'BHD', '529.16', '2.65', 'EUR', '0.415761'), ('48', '2021-10-19', '2351', 'MYR', '505.54', '2.53', 'EUR', '4.650478'), ('46', '2021-10-20', '7524', 'RUB', '64.43', '0.33', 'EUR', '116.791701'), ('16', '2021-10-21', '16854', 'VUV', '135.2', '0.68', 'EUR', '124.667135'), ('30', '2021-10-22', '26826', 'NPR', '200.3', '1.01', 'EUR', '133.929141'), ('2', '2021-10-22', '84', 'XDR', '106', '0.53', 'EUR', '0.792507'), ('42', '2021-10-22', '3000', 'BBD', '1360.86', '0.05', 'EUR', '2.204495'), </v>
      </c>
    </row>
    <row r="238" spans="2:22" ht="30" x14ac:dyDescent="0.25">
      <c r="B238">
        <f t="shared" si="30"/>
        <v>2021</v>
      </c>
      <c r="C238">
        <f t="shared" si="31"/>
        <v>10</v>
      </c>
      <c r="D238" t="str">
        <f t="shared" si="32"/>
        <v>2021 10</v>
      </c>
      <c r="E238" s="6">
        <v>42</v>
      </c>
      <c r="F238" s="2">
        <v>44492</v>
      </c>
      <c r="G238">
        <v>9000</v>
      </c>
      <c r="H238" t="s">
        <v>228</v>
      </c>
      <c r="I238" s="3">
        <f t="shared" si="33"/>
        <v>463.25</v>
      </c>
      <c r="J238" s="3">
        <f t="shared" si="34"/>
        <v>0.03</v>
      </c>
      <c r="K238" t="s">
        <v>61</v>
      </c>
      <c r="L238" s="3">
        <f>VLOOKUP(H238,'fx rates'!$A:$B,2,0)</f>
        <v>19.428104000000001</v>
      </c>
      <c r="M238">
        <f>SUMIFS($I$3:$I238,$E$3:$E238,$E238,$D$3:$D238,$D238)</f>
        <v>1824.11</v>
      </c>
      <c r="N238" s="3">
        <f t="shared" si="35"/>
        <v>2.3199999999999998</v>
      </c>
      <c r="O238" s="3">
        <f t="shared" si="36"/>
        <v>0.03</v>
      </c>
      <c r="P238" t="str">
        <f>IFERROR(IF(VLOOKUP($E238,clients_special_commissions!$B:$E,3,0), "yes","no"),"no")</f>
        <v>yes</v>
      </c>
      <c r="Q238" s="3">
        <f>IF($P238="yes", VLOOKUP($E238,clients_special_commissions!$B:$C,2,0),"")</f>
        <v>0.05</v>
      </c>
      <c r="R238" t="str">
        <f t="shared" si="37"/>
        <v>yes</v>
      </c>
      <c r="S238">
        <f>COUNTIFS($E$3:$E237,$E238,$D$3:$D237,$D238,$R$3:$R237,"yes")</f>
        <v>1</v>
      </c>
      <c r="U238" s="1" t="str">
        <f t="shared" si="38"/>
        <v xml:space="preserve">('42', '2021-10-23', '9000', 'ZMW', '463.25', '0.03', 'EUR', '19.428104'), </v>
      </c>
      <c r="V238" s="1" t="str">
        <f t="shared" si="39"/>
        <v xml:space="preserve">('42', '2021-06-09', '1338', 'ERN', '80.96', '0.05',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'0.04',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'0.05',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'0.05',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'0.05',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'0.04',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'0.04',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'0.05', 'EUR', '1954.4451'), ('17', '2021-08-25', '20292', 'CLP', '23.24', '0.12', 'EUR', '873.489326'), ('38', '2021-08-25', '174', 'GIP', '209.76', '1.05', 'EUR', '0.829546'), ('39', '2021-08-25', '366', 'MOP', '41.3', '0.21', 'EUR', '8.862674'), ('10', '2021-08-26', '229650', 'MMK', '117.51', '0.05',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'0.04', 'EUR', '1.874163'), ('11', '2021-09-09', '10206', 'UAH', '315.83', '1.58', 'EUR', '32.315341'), ('15', '2021-09-10', '300000', 'VND', '11.91', '0.06', 'EUR', '25207.144586'), ('42', '2021-09-11', '26370', 'XPF', '221.19', '0.05',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('13', '2021-09-27', '4638', 'ETB', '82.2', '0.42', 'EUR', '56.424061'), ('37', '2021-09-29', '612', 'BND', '409.96', '2.05', 'EUR', '1.492847'), ('51', '2021-10-01', '894', 'MOP', '100.88', '0.51', 'EUR', '8.862674'), ('45', '2021-10-02', '1254', 'SCR', '78.97', '0.4', 'EUR', '15.881424'), ('47', '2021-10-02', '212808', 'IRR', '4.57', '0.05', 'EUR', '46606.318821'), ('20', '2021-10-03', '209238', 'VND', '8.31', '0.05', 'EUR', '25207.144586'), ('17', '2021-10-04', '13416', 'AOA', '26.83', '0.14', 'EUR', '500.075352'), ('41', '2021-10-05', '4139', 'GHS', '502.07', '2.52', 'EUR', '8.24399'), ('44', '2021-10-05', '206706', 'CDF', '94.03', '0.48', 'EUR', '2198.419411'), ('50', '2021-10-06', '18666', 'SOS', '29.36', '0.15', 'EUR', '635.850516'), ('7', '2021-10-06', '1026', 'CUC', '930.9', '4.66', 'EUR', '1.102163'), ('21', '2021-10-08', '912', 'MYR', '196.11', '0.99', 'EUR', '4.650478'), ('6', '2021-10-08', '29940', 'HTG', '259.51', '1.3', 'EUR', '115.372538'), ('36', '2021-10-09', '1146', 'QAR', '285.64', '1.43', 'EUR', '4.012181'), ('6', '2021-10-09', '6678', 'ISK', '46.98', '0.24', 'EUR', '142.166545'), ('29', '2021-10-10', '270', 'GIP', '325.48', '1.63', 'EUR', '0.829546'), ('25', '2021-10-10', '14754', 'BDT', '155.68', '0.78', 'EUR', '94.772749'), ('48', '2021-10-12', '15936', 'DZD', '101.37', '0.51', 'EUR', '157.210934'), ('43', '2021-10-13', '10398', 'KMF', '21.11', '0.11', 'EUR', '492.671632'), ('36', '2021-10-15', '29034', 'INR', '346.16', '1.74', 'EUR', '83.874727'), ('45', '2021-10-15', '18042', 'KPW', '18.2', '0.1', 'EUR', '991.624722'), ('18', '2021-10-15', '1236', 'BAM', '632.46', '3.17', 'EUR', '1.954297'), ('30', '2021-10-16', '25494', 'CUP', '898.56', '4.5', 'EUR', '28.372254'), ('10', '2021-10-16', '924', 'BBD', '419.15', '0.05', 'EUR', '2.204495'), ('33', '2021-10-16', '12720', 'NPR', '94.98', '0.48', 'EUR', '133.929141'), ('46', '2021-10-17', '264', 'NZD', '166.49', '0.84', 'EUR', '1.585768'), ('40', '2021-10-17', '1284', 'BND', '860.11', '4.31', 'EUR', '1.492847'), ('6', '2021-10-18', '828', 'HRK', '109.38', '0.55', 'EUR', '7.570559'), ('22', '2021-10-18', '300', 'EUR', '300', '1.5', 'EUR', '1'), ('46', '2021-10-18', '23256', 'ISK', '163.59', '0.82', 'EUR', '142.166545'), ('51', '2021-10-18', '205488', 'UZS', '16.25', '0.09', 'EUR', '12650.208197'), ('5', '2021-10-19', '15168', 'MRU', '378.04', '1.9', 'EUR', '40.122998'), ('18', '2021-10-19', '1068', 'TOP', '428.65', '2.15', 'EUR', '2.491572'), ('14', '2021-10-19', '220', 'BHD', '529.16', '2.65', 'EUR', '0.415761'), ('48', '2021-10-19', '2351', 'MYR', '505.54', '2.53', 'EUR', '4.650478'), ('46', '2021-10-20', '7524', 'RUB', '64.43', '0.33', 'EUR', '116.791701'), ('16', '2021-10-21', '16854', 'VUV', '135.2', '0.68', 'EUR', '124.667135'), ('30', '2021-10-22', '26826', 'NPR', '200.3', '1.01', 'EUR', '133.929141'), ('2', '2021-10-22', '84', 'XDR', '106', '0.53', 'EUR', '0.792507'), ('42', '2021-10-22', '3000', 'BBD', '1360.86', '0.05', 'EUR', '2.204495'), ('42', '2021-10-23', '9000', 'ZMW', '463.25', '0.03', 'EUR', '19.428104'), </v>
      </c>
    </row>
    <row r="239" spans="2:22" ht="30" x14ac:dyDescent="0.25">
      <c r="B239">
        <f t="shared" si="30"/>
        <v>2021</v>
      </c>
      <c r="C239">
        <f t="shared" si="31"/>
        <v>10</v>
      </c>
      <c r="D239" t="str">
        <f t="shared" si="32"/>
        <v>2021 10</v>
      </c>
      <c r="E239">
        <v>28</v>
      </c>
      <c r="F239" s="2">
        <v>44492</v>
      </c>
      <c r="G239">
        <v>3.3000000000000003</v>
      </c>
      <c r="H239" t="s">
        <v>61</v>
      </c>
      <c r="I239" s="3">
        <f t="shared" si="33"/>
        <v>3.3</v>
      </c>
      <c r="J239" s="3">
        <f t="shared" si="34"/>
        <v>0.05</v>
      </c>
      <c r="K239" t="s">
        <v>61</v>
      </c>
      <c r="L239" s="3">
        <f>VLOOKUP(H239,'fx rates'!$A:$B,2,0)</f>
        <v>1</v>
      </c>
      <c r="M239">
        <f>SUMIFS($I$3:$I239,$E$3:$E239,$E239,$D$3:$D239,$D239)</f>
        <v>3.3</v>
      </c>
      <c r="N239" s="3">
        <f t="shared" si="35"/>
        <v>0.05</v>
      </c>
      <c r="O239" s="3" t="str">
        <f t="shared" si="36"/>
        <v/>
      </c>
      <c r="P239" t="str">
        <f>IFERROR(IF(VLOOKUP($E239,clients_special_commissions!$B:$E,3,0), "yes","no"),"no")</f>
        <v>no</v>
      </c>
      <c r="Q239" s="3" t="str">
        <f>IF($P239="yes", VLOOKUP($E239,clients_special_commissions!$B:$C,2,0),"")</f>
        <v/>
      </c>
      <c r="R239" t="str">
        <f t="shared" si="37"/>
        <v>no</v>
      </c>
      <c r="S239">
        <f>COUNTIFS($E$3:$E238,$E239,$D$3:$D238,$D239,$R$3:$R238,"yes")</f>
        <v>0</v>
      </c>
      <c r="U239" s="1" t="str">
        <f t="shared" si="38"/>
        <v xml:space="preserve">('28', '2021-10-23', '3.3', 'EUR', '3.3', '0.05', 'EUR', '1'), </v>
      </c>
      <c r="V239" s="1" t="str">
        <f t="shared" si="39"/>
        <v xml:space="preserve">('42', '2021-06-09', '1338', 'ERN', '80.96', '0.05',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'0.04',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'0.05',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'0.05',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'0.05',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'0.04',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'0.04',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'0.05', 'EUR', '1954.4451'), ('17', '2021-08-25', '20292', 'CLP', '23.24', '0.12', 'EUR', '873.489326'), ('38', '2021-08-25', '174', 'GIP', '209.76', '1.05', 'EUR', '0.829546'), ('39', '2021-08-25', '366', 'MOP', '41.3', '0.21', 'EUR', '8.862674'), ('10', '2021-08-26', '229650', 'MMK', '117.51', '0.05',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'0.04', 'EUR', '1.874163'), ('11', '2021-09-09', '10206', 'UAH', '315.83', '1.58', 'EUR', '32.315341'), ('15', '2021-09-10', '300000', 'VND', '11.91', '0.06', 'EUR', '25207.144586'), ('42', '2021-09-11', '26370', 'XPF', '221.19', '0.05',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('13', '2021-09-27', '4638', 'ETB', '82.2', '0.42', 'EUR', '56.424061'), ('37', '2021-09-29', '612', 'BND', '409.96', '2.05', 'EUR', '1.492847'), ('51', '2021-10-01', '894', 'MOP', '100.88', '0.51', 'EUR', '8.862674'), ('45', '2021-10-02', '1254', 'SCR', '78.97', '0.4', 'EUR', '15.881424'), ('47', '2021-10-02', '212808', 'IRR', '4.57', '0.05', 'EUR', '46606.318821'), ('20', '2021-10-03', '209238', 'VND', '8.31', '0.05', 'EUR', '25207.144586'), ('17', '2021-10-04', '13416', 'AOA', '26.83', '0.14', 'EUR', '500.075352'), ('41', '2021-10-05', '4139', 'GHS', '502.07', '2.52', 'EUR', '8.24399'), ('44', '2021-10-05', '206706', 'CDF', '94.03', '0.48', 'EUR', '2198.419411'), ('50', '2021-10-06', '18666', 'SOS', '29.36', '0.15', 'EUR', '635.850516'), ('7', '2021-10-06', '1026', 'CUC', '930.9', '4.66', 'EUR', '1.102163'), ('21', '2021-10-08', '912', 'MYR', '196.11', '0.99', 'EUR', '4.650478'), ('6', '2021-10-08', '29940', 'HTG', '259.51', '1.3', 'EUR', '115.372538'), ('36', '2021-10-09', '1146', 'QAR', '285.64', '1.43', 'EUR', '4.012181'), ('6', '2021-10-09', '6678', 'ISK', '46.98', '0.24', 'EUR', '142.166545'), ('29', '2021-10-10', '270', 'GIP', '325.48', '1.63', 'EUR', '0.829546'), ('25', '2021-10-10', '14754', 'BDT', '155.68', '0.78', 'EUR', '94.772749'), ('48', '2021-10-12', '15936', 'DZD', '101.37', '0.51', 'EUR', '157.210934'), ('43', '2021-10-13', '10398', 'KMF', '21.11', '0.11', 'EUR', '492.671632'), ('36', '2021-10-15', '29034', 'INR', '346.16', '1.74', 'EUR', '83.874727'), ('45', '2021-10-15', '18042', 'KPW', '18.2', '0.1', 'EUR', '991.624722'), ('18', '2021-10-15', '1236', 'BAM', '632.46', '3.17', 'EUR', '1.954297'), ('30', '2021-10-16', '25494', 'CUP', '898.56', '4.5', 'EUR', '28.372254'), ('10', '2021-10-16', '924', 'BBD', '419.15', '0.05', 'EUR', '2.204495'), ('33', '2021-10-16', '12720', 'NPR', '94.98', '0.48', 'EUR', '133.929141'), ('46', '2021-10-17', '264', 'NZD', '166.49', '0.84', 'EUR', '1.585768'), ('40', '2021-10-17', '1284', 'BND', '860.11', '4.31', 'EUR', '1.492847'), ('6', '2021-10-18', '828', 'HRK', '109.38', '0.55', 'EUR', '7.570559'), ('22', '2021-10-18', '300', 'EUR', '300', '1.5', 'EUR', '1'), ('46', '2021-10-18', '23256', 'ISK', '163.59', '0.82', 'EUR', '142.166545'), ('51', '2021-10-18', '205488', 'UZS', '16.25', '0.09', 'EUR', '12650.208197'), ('5', '2021-10-19', '15168', 'MRU', '378.04', '1.9', 'EUR', '40.122998'), ('18', '2021-10-19', '1068', 'TOP', '428.65', '2.15', 'EUR', '2.491572'), ('14', '2021-10-19', '220', 'BHD', '529.16', '2.65', 'EUR', '0.415761'), ('48', '2021-10-19', '2351', 'MYR', '505.54', '2.53', 'EUR', '4.650478'), ('46', '2021-10-20', '7524', 'RUB', '64.43', '0.33', 'EUR', '116.791701'), ('16', '2021-10-21', '16854', 'VUV', '135.2', '0.68', 'EUR', '124.667135'), ('30', '2021-10-22', '26826', 'NPR', '200.3', '1.01', 'EUR', '133.929141'), ('2', '2021-10-22', '84', 'XDR', '106', '0.53', 'EUR', '0.792507'), ('42', '2021-10-22', '3000', 'BBD', '1360.86', '0.05', 'EUR', '2.204495'), ('42', '2021-10-23', '9000', 'ZMW', '463.25', '0.03', 'EUR', '19.428104'), ('28', '2021-10-23', '3.3', 'EUR', '3.3', '0.05', 'EUR', '1'), </v>
      </c>
    </row>
    <row r="240" spans="2:22" ht="30" x14ac:dyDescent="0.25">
      <c r="B240">
        <f t="shared" si="30"/>
        <v>2021</v>
      </c>
      <c r="C240">
        <f t="shared" si="31"/>
        <v>10</v>
      </c>
      <c r="D240" t="str">
        <f t="shared" si="32"/>
        <v>2021 10</v>
      </c>
      <c r="E240">
        <v>48</v>
      </c>
      <c r="F240" s="2">
        <v>44492</v>
      </c>
      <c r="G240">
        <v>5000</v>
      </c>
      <c r="H240" t="s">
        <v>113</v>
      </c>
      <c r="I240" s="3">
        <f t="shared" si="33"/>
        <v>606.51</v>
      </c>
      <c r="J240" s="3">
        <f t="shared" si="34"/>
        <v>3.0399999999999996</v>
      </c>
      <c r="K240" t="s">
        <v>61</v>
      </c>
      <c r="L240" s="3">
        <f>VLOOKUP(H240,'fx rates'!$A:$B,2,0)</f>
        <v>8.2439900000000002</v>
      </c>
      <c r="M240">
        <f>SUMIFS($I$3:$I240,$E$3:$E240,$E240,$D$3:$D240,$D240)</f>
        <v>1213.42</v>
      </c>
      <c r="N240" s="3">
        <f t="shared" si="35"/>
        <v>3.0399999999999996</v>
      </c>
      <c r="O240" s="3" t="str">
        <f t="shared" si="36"/>
        <v/>
      </c>
      <c r="P240" t="str">
        <f>IFERROR(IF(VLOOKUP($E240,clients_special_commissions!$B:$E,3,0), "yes","no"),"no")</f>
        <v>no</v>
      </c>
      <c r="Q240" s="3" t="str">
        <f>IF($P240="yes", VLOOKUP($E240,clients_special_commissions!$B:$C,2,0),"")</f>
        <v/>
      </c>
      <c r="R240" t="str">
        <f t="shared" si="37"/>
        <v>yes</v>
      </c>
      <c r="S240">
        <f>COUNTIFS($E$3:$E239,$E240,$D$3:$D239,$D240,$R$3:$R239,"yes")</f>
        <v>0</v>
      </c>
      <c r="U240" s="1" t="str">
        <f t="shared" si="38"/>
        <v xml:space="preserve">('48', '2021-10-23', '5000', 'GHS', '606.51', '3.04', 'EUR', '8.24399'), </v>
      </c>
      <c r="V240" s="1" t="str">
        <f t="shared" si="39"/>
        <v xml:space="preserve">('42', '2021-06-09', '1338', 'ERN', '80.96', '0.05',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'0.04',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'0.05',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'0.05',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'0.05',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'0.04',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'0.04',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'0.05', 'EUR', '1954.4451'), ('17', '2021-08-25', '20292', 'CLP', '23.24', '0.12', 'EUR', '873.489326'), ('38', '2021-08-25', '174', 'GIP', '209.76', '1.05', 'EUR', '0.829546'), ('39', '2021-08-25', '366', 'MOP', '41.3', '0.21', 'EUR', '8.862674'), ('10', '2021-08-26', '229650', 'MMK', '117.51', '0.05',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'0.04', 'EUR', '1.874163'), ('11', '2021-09-09', '10206', 'UAH', '315.83', '1.58', 'EUR', '32.315341'), ('15', '2021-09-10', '300000', 'VND', '11.91', '0.06', 'EUR', '25207.144586'), ('42', '2021-09-11', '26370', 'XPF', '221.19', '0.05',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('13', '2021-09-27', '4638', 'ETB', '82.2', '0.42', 'EUR', '56.424061'), ('37', '2021-09-29', '612', 'BND', '409.96', '2.05', 'EUR', '1.492847'), ('51', '2021-10-01', '894', 'MOP', '100.88', '0.51', 'EUR', '8.862674'), ('45', '2021-10-02', '1254', 'SCR', '78.97', '0.4', 'EUR', '15.881424'), ('47', '2021-10-02', '212808', 'IRR', '4.57', '0.05', 'EUR', '46606.318821'), ('20', '2021-10-03', '209238', 'VND', '8.31', '0.05', 'EUR', '25207.144586'), ('17', '2021-10-04', '13416', 'AOA', '26.83', '0.14', 'EUR', '500.075352'), ('41', '2021-10-05', '4139', 'GHS', '502.07', '2.52', 'EUR', '8.24399'), ('44', '2021-10-05', '206706', 'CDF', '94.03', '0.48', 'EUR', '2198.419411'), ('50', '2021-10-06', '18666', 'SOS', '29.36', '0.15', 'EUR', '635.850516'), ('7', '2021-10-06', '1026', 'CUC', '930.9', '4.66', 'EUR', '1.102163'), ('21', '2021-10-08', '912', 'MYR', '196.11', '0.99', 'EUR', '4.650478'), ('6', '2021-10-08', '29940', 'HTG', '259.51', '1.3', 'EUR', '115.372538'), ('36', '2021-10-09', '1146', 'QAR', '285.64', '1.43', 'EUR', '4.012181'), ('6', '2021-10-09', '6678', 'ISK', '46.98', '0.24', 'EUR', '142.166545'), ('29', '2021-10-10', '270', 'GIP', '325.48', '1.63', 'EUR', '0.829546'), ('25', '2021-10-10', '14754', 'BDT', '155.68', '0.78', 'EUR', '94.772749'), ('48', '2021-10-12', '15936', 'DZD', '101.37', '0.51', 'EUR', '157.210934'), ('43', '2021-10-13', '10398', 'KMF', '21.11', '0.11', 'EUR', '492.671632'), ('36', '2021-10-15', '29034', 'INR', '346.16', '1.74', 'EUR', '83.874727'), ('45', '2021-10-15', '18042', 'KPW', '18.2', '0.1', 'EUR', '991.624722'), ('18', '2021-10-15', '1236', 'BAM', '632.46', '3.17', 'EUR', '1.954297'), ('30', '2021-10-16', '25494', 'CUP', '898.56', '4.5', 'EUR', '28.372254'), ('10', '2021-10-16', '924', 'BBD', '419.15', '0.05', 'EUR', '2.204495'), ('33', '2021-10-16', '12720', 'NPR', '94.98', '0.48', 'EUR', '133.929141'), ('46', '2021-10-17', '264', 'NZD', '166.49', '0.84', 'EUR', '1.585768'), ('40', '2021-10-17', '1284', 'BND', '860.11', '4.31', 'EUR', '1.492847'), ('6', '2021-10-18', '828', 'HRK', '109.38', '0.55', 'EUR', '7.570559'), ('22', '2021-10-18', '300', 'EUR', '300', '1.5', 'EUR', '1'), ('46', '2021-10-18', '23256', 'ISK', '163.59', '0.82', 'EUR', '142.166545'), ('51', '2021-10-18', '205488', 'UZS', '16.25', '0.09', 'EUR', '12650.208197'), ('5', '2021-10-19', '15168', 'MRU', '378.04', '1.9', 'EUR', '40.122998'), ('18', '2021-10-19', '1068', 'TOP', '428.65', '2.15', 'EUR', '2.491572'), ('14', '2021-10-19', '220', 'BHD', '529.16', '2.65', 'EUR', '0.415761'), ('48', '2021-10-19', '2351', 'MYR', '505.54', '2.53', 'EUR', '4.650478'), ('46', '2021-10-20', '7524', 'RUB', '64.43', '0.33', 'EUR', '116.791701'), ('16', '2021-10-21', '16854', 'VUV', '135.2', '0.68', 'EUR', '124.667135'), ('30', '2021-10-22', '26826', 'NPR', '200.3', '1.01', 'EUR', '133.929141'), ('2', '2021-10-22', '84', 'XDR', '106', '0.53', 'EUR', '0.792507'), ('42', '2021-10-22', '3000', 'BBD', '1360.86', '0.05', 'EUR', '2.204495'), ('42', '2021-10-23', '9000', 'ZMW', '463.25', '0.03', 'EUR', '19.428104'), ('28', '2021-10-23', '3.3', 'EUR', '3.3', '0.05', 'EUR', '1'), ('48', '2021-10-23', '5000', 'GHS', '606.51', '3.04', 'EUR', '8.24399'), </v>
      </c>
    </row>
    <row r="241" spans="2:22" ht="30" x14ac:dyDescent="0.25">
      <c r="B241">
        <f t="shared" si="30"/>
        <v>2021</v>
      </c>
      <c r="C241">
        <f t="shared" si="31"/>
        <v>10</v>
      </c>
      <c r="D241" t="str">
        <f t="shared" si="32"/>
        <v>2021 10</v>
      </c>
      <c r="E241">
        <v>25</v>
      </c>
      <c r="F241" s="2">
        <v>44492</v>
      </c>
      <c r="G241">
        <v>71472</v>
      </c>
      <c r="H241" t="s">
        <v>207</v>
      </c>
      <c r="I241" s="3">
        <f t="shared" si="33"/>
        <v>27.970000000000002</v>
      </c>
      <c r="J241" s="3">
        <f t="shared" si="34"/>
        <v>0.14000000000000001</v>
      </c>
      <c r="K241" t="s">
        <v>61</v>
      </c>
      <c r="L241" s="3">
        <f>VLOOKUP(H241,'fx rates'!$A:$B,2,0)</f>
        <v>2556.1869529999999</v>
      </c>
      <c r="M241">
        <f>SUMIFS($I$3:$I241,$E$3:$E241,$E241,$D$3:$D241,$D241)</f>
        <v>183.64999999999998</v>
      </c>
      <c r="N241" s="3">
        <f t="shared" si="35"/>
        <v>0.14000000000000001</v>
      </c>
      <c r="O241" s="3" t="str">
        <f t="shared" si="36"/>
        <v/>
      </c>
      <c r="P241" t="str">
        <f>IFERROR(IF(VLOOKUP($E241,clients_special_commissions!$B:$E,3,0), "yes","no"),"no")</f>
        <v>no</v>
      </c>
      <c r="Q241" s="3" t="str">
        <f>IF($P241="yes", VLOOKUP($E241,clients_special_commissions!$B:$C,2,0),"")</f>
        <v/>
      </c>
      <c r="R241" t="str">
        <f t="shared" si="37"/>
        <v>no</v>
      </c>
      <c r="S241">
        <f>COUNTIFS($E$3:$E240,$E241,$D$3:$D240,$D241,$R$3:$R240,"yes")</f>
        <v>0</v>
      </c>
      <c r="U241" s="1" t="str">
        <f t="shared" si="38"/>
        <v xml:space="preserve">('25', '2021-10-23', '71472', 'TZS', '27.97', '0.14', 'EUR', '2556.186953'), </v>
      </c>
      <c r="V241" s="1" t="str">
        <f t="shared" si="39"/>
        <v xml:space="preserve">('42', '2021-06-09', '1338', 'ERN', '80.96', '0.05',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'0.04',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'0.05',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'0.05',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'0.05',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'0.04',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'0.04',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'0.05', 'EUR', '1954.4451'), ('17', '2021-08-25', '20292', 'CLP', '23.24', '0.12', 'EUR', '873.489326'), ('38', '2021-08-25', '174', 'GIP', '209.76', '1.05', 'EUR', '0.829546'), ('39', '2021-08-25', '366', 'MOP', '41.3', '0.21', 'EUR', '8.862674'), ('10', '2021-08-26', '229650', 'MMK', '117.51', '0.05',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'0.04', 'EUR', '1.874163'), ('11', '2021-09-09', '10206', 'UAH', '315.83', '1.58', 'EUR', '32.315341'), ('15', '2021-09-10', '300000', 'VND', '11.91', '0.06', 'EUR', '25207.144586'), ('42', '2021-09-11', '26370', 'XPF', '221.19', '0.05',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('13', '2021-09-27', '4638', 'ETB', '82.2', '0.42', 'EUR', '56.424061'), ('37', '2021-09-29', '612', 'BND', '409.96', '2.05', 'EUR', '1.492847'), ('51', '2021-10-01', '894', 'MOP', '100.88', '0.51', 'EUR', '8.862674'), ('45', '2021-10-02', '1254', 'SCR', '78.97', '0.4', 'EUR', '15.881424'), ('47', '2021-10-02', '212808', 'IRR', '4.57', '0.05', 'EUR', '46606.318821'), ('20', '2021-10-03', '209238', 'VND', '8.31', '0.05', 'EUR', '25207.144586'), ('17', '2021-10-04', '13416', 'AOA', '26.83', '0.14', 'EUR', '500.075352'), ('41', '2021-10-05', '4139', 'GHS', '502.07', '2.52', 'EUR', '8.24399'), ('44', '2021-10-05', '206706', 'CDF', '94.03', '0.48', 'EUR', '2198.419411'), ('50', '2021-10-06', '18666', 'SOS', '29.36', '0.15', 'EUR', '635.850516'), ('7', '2021-10-06', '1026', 'CUC', '930.9', '4.66', 'EUR', '1.102163'), ('21', '2021-10-08', '912', 'MYR', '196.11', '0.99', 'EUR', '4.650478'), ('6', '2021-10-08', '29940', 'HTG', '259.51', '1.3', 'EUR', '115.372538'), ('36', '2021-10-09', '1146', 'QAR', '285.64', '1.43', 'EUR', '4.012181'), ('6', '2021-10-09', '6678', 'ISK', '46.98', '0.24', 'EUR', '142.166545'), ('29', '2021-10-10', '270', 'GIP', '325.48', '1.63', 'EUR', '0.829546'), ('25', '2021-10-10', '14754', 'BDT', '155.68', '0.78', 'EUR', '94.772749'), ('48', '2021-10-12', '15936', 'DZD', '101.37', '0.51', 'EUR', '157.210934'), ('43', '2021-10-13', '10398', 'KMF', '21.11', '0.11', 'EUR', '492.671632'), ('36', '2021-10-15', '29034', 'INR', '346.16', '1.74', 'EUR', '83.874727'), ('45', '2021-10-15', '18042', 'KPW', '18.2', '0.1', 'EUR', '991.624722'), ('18', '2021-10-15', '1236', 'BAM', '632.46', '3.17', 'EUR', '1.954297'), ('30', '2021-10-16', '25494', 'CUP', '898.56', '4.5', 'EUR', '28.372254'), ('10', '2021-10-16', '924', 'BBD', '419.15', '0.05', 'EUR', '2.204495'), ('33', '2021-10-16', '12720', 'NPR', '94.98', '0.48', 'EUR', '133.929141'), ('46', '2021-10-17', '264', 'NZD', '166.49', '0.84', 'EUR', '1.585768'), ('40', '2021-10-17', '1284', 'BND', '860.11', '4.31', 'EUR', '1.492847'), ('6', '2021-10-18', '828', 'HRK', '109.38', '0.55', 'EUR', '7.570559'), ('22', '2021-10-18', '300', 'EUR', '300', '1.5', 'EUR', '1'), ('46', '2021-10-18', '23256', 'ISK', '163.59', '0.82', 'EUR', '142.166545'), ('51', '2021-10-18', '205488', 'UZS', '16.25', '0.09', 'EUR', '12650.208197'), ('5', '2021-10-19', '15168', 'MRU', '378.04', '1.9', 'EUR', '40.122998'), ('18', '2021-10-19', '1068', 'TOP', '428.65', '2.15', 'EUR', '2.491572'), ('14', '2021-10-19', '220', 'BHD', '529.16', '2.65', 'EUR', '0.415761'), ('48', '2021-10-19', '2351', 'MYR', '505.54', '2.53', 'EUR', '4.650478'), ('46', '2021-10-20', '7524', 'RUB', '64.43', '0.33', 'EUR', '116.791701'), ('16', '2021-10-21', '16854', 'VUV', '135.2', '0.68', 'EUR', '124.667135'), ('30', '2021-10-22', '26826', 'NPR', '200.3', '1.01', 'EUR', '133.929141'), ('2', '2021-10-22', '84', 'XDR', '106', '0.53', 'EUR', '0.792507'), ('42', '2021-10-22', '3000', 'BBD', '1360.86', '0.05', 'EUR', '2.204495'), ('42', '2021-10-23', '9000', 'ZMW', '463.25', '0.03', 'EUR', '19.428104'), ('28', '2021-10-23', '3.3', 'EUR', '3.3', '0.05', 'EUR', '1'), ('48', '2021-10-23', '5000', 'GHS', '606.51', '3.04', 'EUR', '8.24399'), ('25', '2021-10-23', '71472', 'TZS', '27.97', '0.14', 'EUR', '2556.186953'), </v>
      </c>
    </row>
    <row r="242" spans="2:22" ht="30" x14ac:dyDescent="0.25">
      <c r="B242">
        <f t="shared" si="30"/>
        <v>2021</v>
      </c>
      <c r="C242">
        <f t="shared" si="31"/>
        <v>10</v>
      </c>
      <c r="D242" t="str">
        <f t="shared" si="32"/>
        <v>2021 10</v>
      </c>
      <c r="E242">
        <v>3</v>
      </c>
      <c r="F242" s="2">
        <v>44492</v>
      </c>
      <c r="G242">
        <v>164184</v>
      </c>
      <c r="H242" t="s">
        <v>129</v>
      </c>
      <c r="I242" s="3">
        <f t="shared" si="33"/>
        <v>3.53</v>
      </c>
      <c r="J242" s="3">
        <f t="shared" si="34"/>
        <v>0.05</v>
      </c>
      <c r="K242" t="s">
        <v>61</v>
      </c>
      <c r="L242" s="3">
        <f>VLOOKUP(H242,'fx rates'!$A:$B,2,0)</f>
        <v>46606.318821000001</v>
      </c>
      <c r="M242">
        <f>SUMIFS($I$3:$I242,$E$3:$E242,$E242,$D$3:$D242,$D242)</f>
        <v>3.53</v>
      </c>
      <c r="N242" s="3">
        <f t="shared" si="35"/>
        <v>0.05</v>
      </c>
      <c r="O242" s="3" t="str">
        <f t="shared" si="36"/>
        <v/>
      </c>
      <c r="P242" t="str">
        <f>IFERROR(IF(VLOOKUP($E242,clients_special_commissions!$B:$E,3,0), "yes","no"),"no")</f>
        <v>no</v>
      </c>
      <c r="Q242" s="3" t="str">
        <f>IF($P242="yes", VLOOKUP($E242,clients_special_commissions!$B:$C,2,0),"")</f>
        <v/>
      </c>
      <c r="R242" t="str">
        <f t="shared" si="37"/>
        <v>no</v>
      </c>
      <c r="S242">
        <f>COUNTIFS($E$3:$E241,$E242,$D$3:$D241,$D242,$R$3:$R241,"yes")</f>
        <v>0</v>
      </c>
      <c r="U242" s="1" t="str">
        <f t="shared" si="38"/>
        <v xml:space="preserve">('3', '2021-10-23', '164184', 'IRR', '3.53', '0.05', 'EUR', '46606.318821'), </v>
      </c>
      <c r="V242" s="1" t="str">
        <f t="shared" si="39"/>
        <v xml:space="preserve">('42', '2021-06-09', '1338', 'ERN', '80.96', '0.05',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'0.04',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'0.05',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'0.05',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'0.05',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'0.04',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'0.04',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'0.05', 'EUR', '1954.4451'), ('17', '2021-08-25', '20292', 'CLP', '23.24', '0.12', 'EUR', '873.489326'), ('38', '2021-08-25', '174', 'GIP', '209.76', '1.05', 'EUR', '0.829546'), ('39', '2021-08-25', '366', 'MOP', '41.3', '0.21', 'EUR', '8.862674'), ('10', '2021-08-26', '229650', 'MMK', '117.51', '0.05',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'0.04', 'EUR', '1.874163'), ('11', '2021-09-09', '10206', 'UAH', '315.83', '1.58', 'EUR', '32.315341'), ('15', '2021-09-10', '300000', 'VND', '11.91', '0.06', 'EUR', '25207.144586'), ('42', '2021-09-11', '26370', 'XPF', '221.19', '0.05',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('13', '2021-09-27', '4638', 'ETB', '82.2', '0.42', 'EUR', '56.424061'), ('37', '2021-09-29', '612', 'BND', '409.96', '2.05', 'EUR', '1.492847'), ('51', '2021-10-01', '894', 'MOP', '100.88', '0.51', 'EUR', '8.862674'), ('45', '2021-10-02', '1254', 'SCR', '78.97', '0.4', 'EUR', '15.881424'), ('47', '2021-10-02', '212808', 'IRR', '4.57', '0.05', 'EUR', '46606.318821'), ('20', '2021-10-03', '209238', 'VND', '8.31', '0.05', 'EUR', '25207.144586'), ('17', '2021-10-04', '13416', 'AOA', '26.83', '0.14', 'EUR', '500.075352'), ('41', '2021-10-05', '4139', 'GHS', '502.07', '2.52', 'EUR', '8.24399'), ('44', '2021-10-05', '206706', 'CDF', '94.03', '0.48', 'EUR', '2198.419411'), ('50', '2021-10-06', '18666', 'SOS', '29.36', '0.15', 'EUR', '635.850516'), ('7', '2021-10-06', '1026', 'CUC', '930.9', '4.66', 'EUR', '1.102163'), ('21', '2021-10-08', '912', 'MYR', '196.11', '0.99', 'EUR', '4.650478'), ('6', '2021-10-08', '29940', 'HTG', '259.51', '1.3', 'EUR', '115.372538'), ('36', '2021-10-09', '1146', 'QAR', '285.64', '1.43', 'EUR', '4.012181'), ('6', '2021-10-09', '6678', 'ISK', '46.98', '0.24', 'EUR', '142.166545'), ('29', '2021-10-10', '270', 'GIP', '325.48', '1.63', 'EUR', '0.829546'), ('25', '2021-10-10', '14754', 'BDT', '155.68', '0.78', 'EUR', '94.772749'), ('48', '2021-10-12', '15936', 'DZD', '101.37', '0.51', 'EUR', '157.210934'), ('43', '2021-10-13', '10398', 'KMF', '21.11', '0.11', 'EUR', '492.671632'), ('36', '2021-10-15', '29034', 'INR', '346.16', '1.74', 'EUR', '83.874727'), ('45', '2021-10-15', '18042', 'KPW', '18.2', '0.1', 'EUR', '991.624722'), ('18', '2021-10-15', '1236', 'BAM', '632.46', '3.17', 'EUR', '1.954297'), ('30', '2021-10-16', '25494', 'CUP', '898.56', '4.5', 'EUR', '28.372254'), ('10', '2021-10-16', '924', 'BBD', '419.15', '0.05', 'EUR', '2.204495'), ('33', '2021-10-16', '12720', 'NPR', '94.98', '0.48', 'EUR', '133.929141'), ('46', '2021-10-17', '264', 'NZD', '166.49', '0.84', 'EUR', '1.585768'), ('40', '2021-10-17', '1284', 'BND', '860.11', '4.31', 'EUR', '1.492847'), ('6', '2021-10-18', '828', 'HRK', '109.38', '0.55', 'EUR', '7.570559'), ('22', '2021-10-18', '300', 'EUR', '300', '1.5', 'EUR', '1'), ('46', '2021-10-18', '23256', 'ISK', '163.59', '0.82', 'EUR', '142.166545'), ('51', '2021-10-18', '205488', 'UZS', '16.25', '0.09', 'EUR', '12650.208197'), ('5', '2021-10-19', '15168', 'MRU', '378.04', '1.9', 'EUR', '40.122998'), ('18', '2021-10-19', '1068', 'TOP', '428.65', '2.15', 'EUR', '2.491572'), ('14', '2021-10-19', '220', 'BHD', '529.16', '2.65', 'EUR', '0.415761'), ('48', '2021-10-19', '2351', 'MYR', '505.54', '2.53', 'EUR', '4.650478'), ('46', '2021-10-20', '7524', 'RUB', '64.43', '0.33', 'EUR', '116.791701'), ('16', '2021-10-21', '16854', 'VUV', '135.2', '0.68', 'EUR', '124.667135'), ('30', '2021-10-22', '26826', 'NPR', '200.3', '1.01', 'EUR', '133.929141'), ('2', '2021-10-22', '84', 'XDR', '106', '0.53', 'EUR', '0.792507'), ('42', '2021-10-22', '3000', 'BBD', '1360.86', '0.05', 'EUR', '2.204495'), ('42', '2021-10-23', '9000', 'ZMW', '463.25', '0.03', 'EUR', '19.428104'), ('28', '2021-10-23', '3.3', 'EUR', '3.3', '0.05', 'EUR', '1'), ('48', '2021-10-23', '5000', 'GHS', '606.51', '3.04', 'EUR', '8.24399'), ('25', '2021-10-23', '71472', 'TZS', '27.97', '0.14', 'EUR', '2556.186953'), ('3', '2021-10-23', '164184', 'IRR', '3.53', '0.05', 'EUR', '46606.318821'), </v>
      </c>
    </row>
    <row r="243" spans="2:22" ht="30" x14ac:dyDescent="0.25">
      <c r="B243">
        <f t="shared" si="30"/>
        <v>2021</v>
      </c>
      <c r="C243">
        <f t="shared" si="31"/>
        <v>10</v>
      </c>
      <c r="D243" t="str">
        <f t="shared" si="32"/>
        <v>2021 10</v>
      </c>
      <c r="E243">
        <v>14</v>
      </c>
      <c r="F243" s="2">
        <v>44493</v>
      </c>
      <c r="G243">
        <v>1482</v>
      </c>
      <c r="H243" t="s">
        <v>156</v>
      </c>
      <c r="I243" s="3">
        <f t="shared" si="33"/>
        <v>167.22</v>
      </c>
      <c r="J243" s="3">
        <f t="shared" si="34"/>
        <v>0.84</v>
      </c>
      <c r="K243" t="s">
        <v>61</v>
      </c>
      <c r="L243" s="3">
        <f>VLOOKUP(H243,'fx rates'!$A:$B,2,0)</f>
        <v>8.8626740000000002</v>
      </c>
      <c r="M243">
        <f>SUMIFS($I$3:$I243,$E$3:$E243,$E243,$D$3:$D243,$D243)</f>
        <v>696.38</v>
      </c>
      <c r="N243" s="3">
        <f t="shared" si="35"/>
        <v>0.84</v>
      </c>
      <c r="O243" s="3" t="str">
        <f t="shared" si="36"/>
        <v/>
      </c>
      <c r="P243" t="str">
        <f>IFERROR(IF(VLOOKUP($E243,clients_special_commissions!$B:$E,3,0), "yes","no"),"no")</f>
        <v>no</v>
      </c>
      <c r="Q243" s="3" t="str">
        <f>IF($P243="yes", VLOOKUP($E243,clients_special_commissions!$B:$C,2,0),"")</f>
        <v/>
      </c>
      <c r="R243" t="str">
        <f t="shared" si="37"/>
        <v>no</v>
      </c>
      <c r="S243">
        <f>COUNTIFS($E$3:$E242,$E243,$D$3:$D242,$D243,$R$3:$R242,"yes")</f>
        <v>0</v>
      </c>
      <c r="U243" s="1" t="str">
        <f t="shared" si="38"/>
        <v xml:space="preserve">('14', '2021-10-24', '1482', 'MOP', '167.22', '0.84', 'EUR', '8.862674'), </v>
      </c>
      <c r="V243" s="1" t="str">
        <f t="shared" si="39"/>
        <v xml:space="preserve">('42', '2021-06-09', '1338', 'ERN', '80.96', '0.05',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'0.04',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'0.05',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'0.05',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'0.05',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'0.04',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'0.04',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'0.05', 'EUR', '1954.4451'), ('17', '2021-08-25', '20292', 'CLP', '23.24', '0.12', 'EUR', '873.489326'), ('38', '2021-08-25', '174', 'GIP', '209.76', '1.05', 'EUR', '0.829546'), ('39', '2021-08-25', '366', 'MOP', '41.3', '0.21', 'EUR', '8.862674'), ('10', '2021-08-26', '229650', 'MMK', '117.51', '0.05',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'0.04', 'EUR', '1.874163'), ('11', '2021-09-09', '10206', 'UAH', '315.83', '1.58', 'EUR', '32.315341'), ('15', '2021-09-10', '300000', 'VND', '11.91', '0.06', 'EUR', '25207.144586'), ('42', '2021-09-11', '26370', 'XPF', '221.19', '0.05',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('13', '2021-09-27', '4638', 'ETB', '82.2', '0.42', 'EUR', '56.424061'), ('37', '2021-09-29', '612', 'BND', '409.96', '2.05', 'EUR', '1.492847'), ('51', '2021-10-01', '894', 'MOP', '100.88', '0.51', 'EUR', '8.862674'), ('45', '2021-10-02', '1254', 'SCR', '78.97', '0.4', 'EUR', '15.881424'), ('47', '2021-10-02', '212808', 'IRR', '4.57', '0.05', 'EUR', '46606.318821'), ('20', '2021-10-03', '209238', 'VND', '8.31', '0.05', 'EUR', '25207.144586'), ('17', '2021-10-04', '13416', 'AOA', '26.83', '0.14', 'EUR', '500.075352'), ('41', '2021-10-05', '4139', 'GHS', '502.07', '2.52', 'EUR', '8.24399'), ('44', '2021-10-05', '206706', 'CDF', '94.03', '0.48', 'EUR', '2198.419411'), ('50', '2021-10-06', '18666', 'SOS', '29.36', '0.15', 'EUR', '635.850516'), ('7', '2021-10-06', '1026', 'CUC', '930.9', '4.66', 'EUR', '1.102163'), ('21', '2021-10-08', '912', 'MYR', '196.11', '0.99', 'EUR', '4.650478'), ('6', '2021-10-08', '29940', 'HTG', '259.51', '1.3', 'EUR', '115.372538'), ('36', '2021-10-09', '1146', 'QAR', '285.64', '1.43', 'EUR', '4.012181'), ('6', '2021-10-09', '6678', 'ISK', '46.98', '0.24', 'EUR', '142.166545'), ('29', '2021-10-10', '270', 'GIP', '325.48', '1.63', 'EUR', '0.829546'), ('25', '2021-10-10', '14754', 'BDT', '155.68', '0.78', 'EUR', '94.772749'), ('48', '2021-10-12', '15936', 'DZD', '101.37', '0.51', 'EUR', '157.210934'), ('43', '2021-10-13', '10398', 'KMF', '21.11', '0.11', 'EUR', '492.671632'), ('36', '2021-10-15', '29034', 'INR', '346.16', '1.74', 'EUR', '83.874727'), ('45', '2021-10-15', '18042', 'KPW', '18.2', '0.1', 'EUR', '991.624722'), ('18', '2021-10-15', '1236', 'BAM', '632.46', '3.17', 'EUR', '1.954297'), ('30', '2021-10-16', '25494', 'CUP', '898.56', '4.5', 'EUR', '28.372254'), ('10', '2021-10-16', '924', 'BBD', '419.15', '0.05', 'EUR', '2.204495'), ('33', '2021-10-16', '12720', 'NPR', '94.98', '0.48', 'EUR', '133.929141'), ('46', '2021-10-17', '264', 'NZD', '166.49', '0.84', 'EUR', '1.585768'), ('40', '2021-10-17', '1284', 'BND', '860.11', '4.31', 'EUR', '1.492847'), ('6', '2021-10-18', '828', 'HRK', '109.38', '0.55', 'EUR', '7.570559'), ('22', '2021-10-18', '300', 'EUR', '300', '1.5', 'EUR', '1'), ('46', '2021-10-18', '23256', 'ISK', '163.59', '0.82', 'EUR', '142.166545'), ('51', '2021-10-18', '205488', 'UZS', '16.25', '0.09', 'EUR', '12650.208197'), ('5', '2021-10-19', '15168', 'MRU', '378.04', '1.9', 'EUR', '40.122998'), ('18', '2021-10-19', '1068', 'TOP', '428.65', '2.15', 'EUR', '2.491572'), ('14', '2021-10-19', '220', 'BHD', '529.16', '2.65', 'EUR', '0.415761'), ('48', '2021-10-19', '2351', 'MYR', '505.54', '2.53', 'EUR', '4.650478'), ('46', '2021-10-20', '7524', 'RUB', '64.43', '0.33', 'EUR', '116.791701'), ('16', '2021-10-21', '16854', 'VUV', '135.2', '0.68', 'EUR', '124.667135'), ('30', '2021-10-22', '26826', 'NPR', '200.3', '1.01', 'EUR', '133.929141'), ('2', '2021-10-22', '84', 'XDR', '106', '0.53', 'EUR', '0.792507'), ('42', '2021-10-22', '3000', 'BBD', '1360.86', '0.05', 'EUR', '2.204495'), ('42', '2021-10-23', '9000', 'ZMW', '463.25', '0.03', 'EUR', '19.428104'), ('28', '2021-10-23', '3.3', 'EUR', '3.3', '0.05', 'EUR', '1'), ('48', '2021-10-23', '5000', 'GHS', '606.51', '3.04', 'EUR', '8.24399'), ('25', '2021-10-23', '71472', 'TZS', '27.97', '0.14', 'EUR', '2556.186953'), ('3', '2021-10-23', '164184', 'IRR', '3.53', '0.05', 'EUR', '46606.318821'), ('14', '2021-10-24', '1482', 'MOP', '167.22', '0.84', 'EUR', '8.862674'), </v>
      </c>
    </row>
    <row r="244" spans="2:22" ht="30" x14ac:dyDescent="0.25">
      <c r="B244">
        <f t="shared" si="30"/>
        <v>2021</v>
      </c>
      <c r="C244">
        <f t="shared" si="31"/>
        <v>10</v>
      </c>
      <c r="D244" t="str">
        <f t="shared" si="32"/>
        <v>2021 10</v>
      </c>
      <c r="E244">
        <v>40</v>
      </c>
      <c r="F244" s="2">
        <v>44493</v>
      </c>
      <c r="G244">
        <v>800</v>
      </c>
      <c r="H244" t="s">
        <v>76</v>
      </c>
      <c r="I244" s="3">
        <f t="shared" si="33"/>
        <v>1924.19</v>
      </c>
      <c r="J244" s="3">
        <f t="shared" si="34"/>
        <v>9.629999999999999</v>
      </c>
      <c r="K244" t="s">
        <v>61</v>
      </c>
      <c r="L244" s="3">
        <f>VLOOKUP(H244,'fx rates'!$A:$B,2,0)</f>
        <v>0.41576099999999999</v>
      </c>
      <c r="M244">
        <f>SUMIFS($I$3:$I244,$E$3:$E244,$E244,$D$3:$D244,$D244)</f>
        <v>2784.3</v>
      </c>
      <c r="N244" s="3">
        <f t="shared" si="35"/>
        <v>9.629999999999999</v>
      </c>
      <c r="O244" s="3" t="str">
        <f t="shared" si="36"/>
        <v/>
      </c>
      <c r="P244" t="str">
        <f>IFERROR(IF(VLOOKUP($E244,clients_special_commissions!$B:$E,3,0), "yes","no"),"no")</f>
        <v>no</v>
      </c>
      <c r="Q244" s="3" t="str">
        <f>IF($P244="yes", VLOOKUP($E244,clients_special_commissions!$B:$C,2,0),"")</f>
        <v/>
      </c>
      <c r="R244" t="str">
        <f t="shared" si="37"/>
        <v>yes</v>
      </c>
      <c r="S244">
        <f>COUNTIFS($E$3:$E243,$E244,$D$3:$D243,$D244,$R$3:$R243,"yes")</f>
        <v>0</v>
      </c>
      <c r="U244" s="1" t="str">
        <f t="shared" si="38"/>
        <v xml:space="preserve">('40', '2021-10-24', '800', 'BHD', '1924.19', '9.63', 'EUR', '0.415761'), </v>
      </c>
      <c r="V244" s="1" t="str">
        <f t="shared" si="39"/>
        <v xml:space="preserve">('42', '2021-06-09', '1338', 'ERN', '80.96', '0.05',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'0.04',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'0.05',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'0.05',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'0.05',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'0.04',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'0.04',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'0.05', 'EUR', '1954.4451'), ('17', '2021-08-25', '20292', 'CLP', '23.24', '0.12', 'EUR', '873.489326'), ('38', '2021-08-25', '174', 'GIP', '209.76', '1.05', 'EUR', '0.829546'), ('39', '2021-08-25', '366', 'MOP', '41.3', '0.21', 'EUR', '8.862674'), ('10', '2021-08-26', '229650', 'MMK', '117.51', '0.05',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'0.04', 'EUR', '1.874163'), ('11', '2021-09-09', '10206', 'UAH', '315.83', '1.58', 'EUR', '32.315341'), ('15', '2021-09-10', '300000', 'VND', '11.91', '0.06', 'EUR', '25207.144586'), ('42', '2021-09-11', '26370', 'XPF', '221.19', '0.05',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('13', '2021-09-27', '4638', 'ETB', '82.2', '0.42', 'EUR', '56.424061'), ('37', '2021-09-29', '612', 'BND', '409.96', '2.05', 'EUR', '1.492847'), ('51', '2021-10-01', '894', 'MOP', '100.88', '0.51', 'EUR', '8.862674'), ('45', '2021-10-02', '1254', 'SCR', '78.97', '0.4', 'EUR', '15.881424'), ('47', '2021-10-02', '212808', 'IRR', '4.57', '0.05', 'EUR', '46606.318821'), ('20', '2021-10-03', '209238', 'VND', '8.31', '0.05', 'EUR', '25207.144586'), ('17', '2021-10-04', '13416', 'AOA', '26.83', '0.14', 'EUR', '500.075352'), ('41', '2021-10-05', '4139', 'GHS', '502.07', '2.52', 'EUR', '8.24399'), ('44', '2021-10-05', '206706', 'CDF', '94.03', '0.48', 'EUR', '2198.419411'), ('50', '2021-10-06', '18666', 'SOS', '29.36', '0.15', 'EUR', '635.850516'), ('7', '2021-10-06', '1026', 'CUC', '930.9', '4.66', 'EUR', '1.102163'), ('21', '2021-10-08', '912', 'MYR', '196.11', '0.99', 'EUR', '4.650478'), ('6', '2021-10-08', '29940', 'HTG', '259.51', '1.3', 'EUR', '115.372538'), ('36', '2021-10-09', '1146', 'QAR', '285.64', '1.43', 'EUR', '4.012181'), ('6', '2021-10-09', '6678', 'ISK', '46.98', '0.24', 'EUR', '142.166545'), ('29', '2021-10-10', '270', 'GIP', '325.48', '1.63', 'EUR', '0.829546'), ('25', '2021-10-10', '14754', 'BDT', '155.68', '0.78', 'EUR', '94.772749'), ('48', '2021-10-12', '15936', 'DZD', '101.37', '0.51', 'EUR', '157.210934'), ('43', '2021-10-13', '10398', 'KMF', '21.11', '0.11', 'EUR', '492.671632'), ('36', '2021-10-15', '29034', 'INR', '346.16', '1.74', 'EUR', '83.874727'), ('45', '2021-10-15', '18042', 'KPW', '18.2', '0.1', 'EUR', '991.624722'), ('18', '2021-10-15', '1236', 'BAM', '632.46', '3.17', 'EUR', '1.954297'), ('30', '2021-10-16', '25494', 'CUP', '898.56', '4.5', 'EUR', '28.372254'), ('10', '2021-10-16', '924', 'BBD', '419.15', '0.05', 'EUR', '2.204495'), ('33', '2021-10-16', '12720', 'NPR', '94.98', '0.48', 'EUR', '133.929141'), ('46', '2021-10-17', '264', 'NZD', '166.49', '0.84', 'EUR', '1.585768'), ('40', '2021-10-17', '1284', 'BND', '860.11', '4.31', 'EUR', '1.492847'), ('6', '2021-10-18', '828', 'HRK', '109.38', '0.55', 'EUR', '7.570559'), ('22', '2021-10-18', '300', 'EUR', '300', '1.5', 'EUR', '1'), ('46', '2021-10-18', '23256', 'ISK', '163.59', '0.82', 'EUR', '142.166545'), ('51', '2021-10-18', '205488', 'UZS', '16.25', '0.09', 'EUR', '12650.208197'), ('5', '2021-10-19', '15168', 'MRU', '378.04', '1.9', 'EUR', '40.122998'), ('18', '2021-10-19', '1068', 'TOP', '428.65', '2.15', 'EUR', '2.491572'), ('14', '2021-10-19', '220', 'BHD', '529.16', '2.65', 'EUR', '0.415761'), ('48', '2021-10-19', '2351', 'MYR', '505.54', '2.53', 'EUR', '4.650478'), ('46', '2021-10-20', '7524', 'RUB', '64.43', '0.33', 'EUR', '116.791701'), ('16', '2021-10-21', '16854', 'VUV', '135.2', '0.68', 'EUR', '124.667135'), ('30', '2021-10-22', '26826', 'NPR', '200.3', '1.01', 'EUR', '133.929141'), ('2', '2021-10-22', '84', 'XDR', '106', '0.53', 'EUR', '0.792507'), ('42', '2021-10-22', '3000', 'BBD', '1360.86', '0.05', 'EUR', '2.204495'), ('42', '2021-10-23', '9000', 'ZMW', '463.25', '0.03', 'EUR', '19.428104'), ('28', '2021-10-23', '3.3', 'EUR', '3.3', '0.05', 'EUR', '1'), ('48', '2021-10-23', '5000', 'GHS', '606.51', '3.04', 'EUR', '8.24399'), ('25', '2021-10-23', '71472', 'TZS', '27.97', '0.14', 'EUR', '2556.186953'), ('3', '2021-10-23', '164184', 'IRR', '3.53', '0.05', 'EUR', '46606.318821'), ('14', '2021-10-24', '1482', 'MOP', '167.22', '0.84', 'EUR', '8.862674'), ('40', '2021-10-24', '800', 'BHD', '1924.19', '9.63', 'EUR', '0.415761'), </v>
      </c>
    </row>
    <row r="245" spans="2:22" ht="30" x14ac:dyDescent="0.25">
      <c r="B245">
        <f t="shared" si="30"/>
        <v>2021</v>
      </c>
      <c r="C245">
        <f t="shared" si="31"/>
        <v>10</v>
      </c>
      <c r="D245" t="str">
        <f t="shared" si="32"/>
        <v>2021 10</v>
      </c>
      <c r="E245">
        <v>9</v>
      </c>
      <c r="F245" s="2">
        <v>44493</v>
      </c>
      <c r="G245">
        <v>27090</v>
      </c>
      <c r="H245" t="s">
        <v>186</v>
      </c>
      <c r="I245" s="3">
        <f t="shared" si="33"/>
        <v>55.07</v>
      </c>
      <c r="J245" s="3">
        <f t="shared" si="34"/>
        <v>0.04</v>
      </c>
      <c r="K245" t="s">
        <v>61</v>
      </c>
      <c r="L245" s="3">
        <f>VLOOKUP(H245,'fx rates'!$A:$B,2,0)</f>
        <v>491.95615400000003</v>
      </c>
      <c r="M245">
        <f>SUMIFS($I$3:$I245,$E$3:$E245,$E245,$D$3:$D245,$D245)</f>
        <v>55.07</v>
      </c>
      <c r="N245" s="3">
        <f t="shared" si="35"/>
        <v>0.28000000000000003</v>
      </c>
      <c r="O245" s="3" t="str">
        <f t="shared" si="36"/>
        <v/>
      </c>
      <c r="P245" t="str">
        <f>IFERROR(IF(VLOOKUP($E245,clients_special_commissions!$B:$E,3,0), "yes","no"),"no")</f>
        <v>yes</v>
      </c>
      <c r="Q245" s="3">
        <f>IF($P245="yes", VLOOKUP($E245,clients_special_commissions!$B:$C,2,0),"")</f>
        <v>0.04</v>
      </c>
      <c r="R245" t="str">
        <f t="shared" si="37"/>
        <v>no</v>
      </c>
      <c r="S245">
        <f>COUNTIFS($E$3:$E244,$E245,$D$3:$D244,$D245,$R$3:$R244,"yes")</f>
        <v>0</v>
      </c>
      <c r="U245" s="1" t="str">
        <f t="shared" si="38"/>
        <v xml:space="preserve">('9', '2021-10-24', '27090', 'SDG', '55.07', '0.04', 'EUR', '491.956154'), </v>
      </c>
      <c r="V245" s="1" t="str">
        <f t="shared" si="39"/>
        <v xml:space="preserve">('42', '2021-06-09', '1338', 'ERN', '80.96', '0.05',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'0.04',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'0.05',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'0.05',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'0.05',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'0.04',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'0.04',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'0.05', 'EUR', '1954.4451'), ('17', '2021-08-25', '20292', 'CLP', '23.24', '0.12', 'EUR', '873.489326'), ('38', '2021-08-25', '174', 'GIP', '209.76', '1.05', 'EUR', '0.829546'), ('39', '2021-08-25', '366', 'MOP', '41.3', '0.21', 'EUR', '8.862674'), ('10', '2021-08-26', '229650', 'MMK', '117.51', '0.05',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'0.04', 'EUR', '1.874163'), ('11', '2021-09-09', '10206', 'UAH', '315.83', '1.58', 'EUR', '32.315341'), ('15', '2021-09-10', '300000', 'VND', '11.91', '0.06', 'EUR', '25207.144586'), ('42', '2021-09-11', '26370', 'XPF', '221.19', '0.05',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('13', '2021-09-27', '4638', 'ETB', '82.2', '0.42', 'EUR', '56.424061'), ('37', '2021-09-29', '612', 'BND', '409.96', '2.05', 'EUR', '1.492847'), ('51', '2021-10-01', '894', 'MOP', '100.88', '0.51', 'EUR', '8.862674'), ('45', '2021-10-02', '1254', 'SCR', '78.97', '0.4', 'EUR', '15.881424'), ('47', '2021-10-02', '212808', 'IRR', '4.57', '0.05', 'EUR', '46606.318821'), ('20', '2021-10-03', '209238', 'VND', '8.31', '0.05', 'EUR', '25207.144586'), ('17', '2021-10-04', '13416', 'AOA', '26.83', '0.14', 'EUR', '500.075352'), ('41', '2021-10-05', '4139', 'GHS', '502.07', '2.52', 'EUR', '8.24399'), ('44', '2021-10-05', '206706', 'CDF', '94.03', '0.48', 'EUR', '2198.419411'), ('50', '2021-10-06', '18666', 'SOS', '29.36', '0.15', 'EUR', '635.850516'), ('7', '2021-10-06', '1026', 'CUC', '930.9', '4.66', 'EUR', '1.102163'), ('21', '2021-10-08', '912', 'MYR', '196.11', '0.99', 'EUR', '4.650478'), ('6', '2021-10-08', '29940', 'HTG', '259.51', '1.3', 'EUR', '115.372538'), ('36', '2021-10-09', '1146', 'QAR', '285.64', '1.43', 'EUR', '4.012181'), ('6', '2021-10-09', '6678', 'ISK', '46.98', '0.24', 'EUR', '142.166545'), ('29', '2021-10-10', '270', 'GIP', '325.48', '1.63', 'EUR', '0.829546'), ('25', '2021-10-10', '14754', 'BDT', '155.68', '0.78', 'EUR', '94.772749'), ('48', '2021-10-12', '15936', 'DZD', '101.37', '0.51', 'EUR', '157.210934'), ('43', '2021-10-13', '10398', 'KMF', '21.11', '0.11', 'EUR', '492.671632'), ('36', '2021-10-15', '29034', 'INR', '346.16', '1.74', 'EUR', '83.874727'), ('45', '2021-10-15', '18042', 'KPW', '18.2', '0.1', 'EUR', '991.624722'), ('18', '2021-10-15', '1236', 'BAM', '632.46', '3.17', 'EUR', '1.954297'), ('30', '2021-10-16', '25494', 'CUP', '898.56', '4.5', 'EUR', '28.372254'), ('10', '2021-10-16', '924', 'BBD', '419.15', '0.05', 'EUR', '2.204495'), ('33', '2021-10-16', '12720', 'NPR', '94.98', '0.48', 'EUR', '133.929141'), ('46', '2021-10-17', '264', 'NZD', '166.49', '0.84', 'EUR', '1.585768'), ('40', '2021-10-17', '1284', 'BND', '860.11', '4.31', 'EUR', '1.492847'), ('6', '2021-10-18', '828', 'HRK', '109.38', '0.55', 'EUR', '7.570559'), ('22', '2021-10-18', '300', 'EUR', '300', '1.5', 'EUR', '1'), ('46', '2021-10-18', '23256', 'ISK', '163.59', '0.82', 'EUR', '142.166545'), ('51', '2021-10-18', '205488', 'UZS', '16.25', '0.09', 'EUR', '12650.208197'), ('5', '2021-10-19', '15168', 'MRU', '378.04', '1.9', 'EUR', '40.122998'), ('18', '2021-10-19', '1068', 'TOP', '428.65', '2.15', 'EUR', '2.491572'), ('14', '2021-10-19', '220', 'BHD', '529.16', '2.65', 'EUR', '0.415761'), ('48', '2021-10-19', '2351', 'MYR', '505.54', '2.53', 'EUR', '4.650478'), ('46', '2021-10-20', '7524', 'RUB', '64.43', '0.33', 'EUR', '116.791701'), ('16', '2021-10-21', '16854', 'VUV', '135.2', '0.68', 'EUR', '124.667135'), ('30', '2021-10-22', '26826', 'NPR', '200.3', '1.01', 'EUR', '133.929141'), ('2', '2021-10-22', '84', 'XDR', '106', '0.53', 'EUR', '0.792507'), ('42', '2021-10-22', '3000', 'BBD', '1360.86', '0.05', 'EUR', '2.204495'), ('42', '2021-10-23', '9000', 'ZMW', '463.25', '0.03', 'EUR', '19.428104'), ('28', '2021-10-23', '3.3', 'EUR', '3.3', '0.05', 'EUR', '1'), ('48', '2021-10-23', '5000', 'GHS', '606.51', '3.04', 'EUR', '8.24399'), ('25', '2021-10-23', '71472', 'TZS', '27.97', '0.14', 'EUR', '2556.186953'), ('3', '2021-10-23', '164184', 'IRR', '3.53', '0.05', 'EUR', '46606.318821'), ('14', '2021-10-24', '1482', 'MOP', '167.22', '0.84', 'EUR', '8.862674'), ('40', '2021-10-24', '800', 'BHD', '1924.19', '9.63', 'EUR', '0.415761'), ('9', '2021-10-24', '27090', 'SDG', '55.07', '0.04', 'EUR', '491.956154'), </v>
      </c>
    </row>
    <row r="246" spans="2:22" ht="30" x14ac:dyDescent="0.25">
      <c r="B246">
        <f t="shared" si="30"/>
        <v>2021</v>
      </c>
      <c r="C246">
        <f t="shared" si="31"/>
        <v>10</v>
      </c>
      <c r="D246" t="str">
        <f t="shared" si="32"/>
        <v>2021 10</v>
      </c>
      <c r="E246">
        <v>43</v>
      </c>
      <c r="F246" s="2">
        <v>44493</v>
      </c>
      <c r="G246">
        <v>18492</v>
      </c>
      <c r="H246" t="s">
        <v>199</v>
      </c>
      <c r="I246" s="3">
        <f t="shared" si="33"/>
        <v>500.59</v>
      </c>
      <c r="J246" s="3">
        <f t="shared" si="34"/>
        <v>2.5099999999999998</v>
      </c>
      <c r="K246" t="s">
        <v>61</v>
      </c>
      <c r="L246" s="3">
        <f>VLOOKUP(H246,'fx rates'!$A:$B,2,0)</f>
        <v>36.941107000000002</v>
      </c>
      <c r="M246">
        <f>SUMIFS($I$3:$I246,$E$3:$E246,$E246,$D$3:$D246,$D246)</f>
        <v>521.69999999999993</v>
      </c>
      <c r="N246" s="3">
        <f t="shared" si="35"/>
        <v>2.5099999999999998</v>
      </c>
      <c r="O246" s="3" t="str">
        <f t="shared" si="36"/>
        <v/>
      </c>
      <c r="P246" t="str">
        <f>IFERROR(IF(VLOOKUP($E246,clients_special_commissions!$B:$E,3,0), "yes","no"),"no")</f>
        <v>no</v>
      </c>
      <c r="Q246" s="3" t="str">
        <f>IF($P246="yes", VLOOKUP($E246,clients_special_commissions!$B:$C,2,0),"")</f>
        <v/>
      </c>
      <c r="R246" t="str">
        <f t="shared" si="37"/>
        <v>no</v>
      </c>
      <c r="S246">
        <f>COUNTIFS($E$3:$E245,$E246,$D$3:$D245,$D246,$R$3:$R245,"yes")</f>
        <v>0</v>
      </c>
      <c r="U246" s="1" t="str">
        <f t="shared" si="38"/>
        <v xml:space="preserve">('43', '2021-10-24', '18492', 'THB', '500.59', '2.51', 'EUR', '36.941107'), </v>
      </c>
      <c r="V246" s="1" t="str">
        <f t="shared" si="39"/>
        <v xml:space="preserve">('42', '2021-06-09', '1338', 'ERN', '80.96', '0.05',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'0.04',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'0.05',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'0.05',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'0.05',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'0.04',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'0.04',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'0.05', 'EUR', '1954.4451'), ('17', '2021-08-25', '20292', 'CLP', '23.24', '0.12', 'EUR', '873.489326'), ('38', '2021-08-25', '174', 'GIP', '209.76', '1.05', 'EUR', '0.829546'), ('39', '2021-08-25', '366', 'MOP', '41.3', '0.21', 'EUR', '8.862674'), ('10', '2021-08-26', '229650', 'MMK', '117.51', '0.05',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'0.04', 'EUR', '1.874163'), ('11', '2021-09-09', '10206', 'UAH', '315.83', '1.58', 'EUR', '32.315341'), ('15', '2021-09-10', '300000', 'VND', '11.91', '0.06', 'EUR', '25207.144586'), ('42', '2021-09-11', '26370', 'XPF', '221.19', '0.05',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('13', '2021-09-27', '4638', 'ETB', '82.2', '0.42', 'EUR', '56.424061'), ('37', '2021-09-29', '612', 'BND', '409.96', '2.05', 'EUR', '1.492847'), ('51', '2021-10-01', '894', 'MOP', '100.88', '0.51', 'EUR', '8.862674'), ('45', '2021-10-02', '1254', 'SCR', '78.97', '0.4', 'EUR', '15.881424'), ('47', '2021-10-02', '212808', 'IRR', '4.57', '0.05', 'EUR', '46606.318821'), ('20', '2021-10-03', '209238', 'VND', '8.31', '0.05', 'EUR', '25207.144586'), ('17', '2021-10-04', '13416', 'AOA', '26.83', '0.14', 'EUR', '500.075352'), ('41', '2021-10-05', '4139', 'GHS', '502.07', '2.52', 'EUR', '8.24399'), ('44', '2021-10-05', '206706', 'CDF', '94.03', '0.48', 'EUR', '2198.419411'), ('50', '2021-10-06', '18666', 'SOS', '29.36', '0.15', 'EUR', '635.850516'), ('7', '2021-10-06', '1026', 'CUC', '930.9', '4.66', 'EUR', '1.102163'), ('21', '2021-10-08', '912', 'MYR', '196.11', '0.99', 'EUR', '4.650478'), ('6', '2021-10-08', '29940', 'HTG', '259.51', '1.3', 'EUR', '115.372538'), ('36', '2021-10-09', '1146', 'QAR', '285.64', '1.43', 'EUR', '4.012181'), ('6', '2021-10-09', '6678', 'ISK', '46.98', '0.24', 'EUR', '142.166545'), ('29', '2021-10-10', '270', 'GIP', '325.48', '1.63', 'EUR', '0.829546'), ('25', '2021-10-10', '14754', 'BDT', '155.68', '0.78', 'EUR', '94.772749'), ('48', '2021-10-12', '15936', 'DZD', '101.37', '0.51', 'EUR', '157.210934'), ('43', '2021-10-13', '10398', 'KMF', '21.11', '0.11', 'EUR', '492.671632'), ('36', '2021-10-15', '29034', 'INR', '346.16', '1.74', 'EUR', '83.874727'), ('45', '2021-10-15', '18042', 'KPW', '18.2', '0.1', 'EUR', '991.624722'), ('18', '2021-10-15', '1236', 'BAM', '632.46', '3.17', 'EUR', '1.954297'), ('30', '2021-10-16', '25494', 'CUP', '898.56', '4.5', 'EUR', '28.372254'), ('10', '2021-10-16', '924', 'BBD', '419.15', '0.05', 'EUR', '2.204495'), ('33', '2021-10-16', '12720', 'NPR', '94.98', '0.48', 'EUR', '133.929141'), ('46', '2021-10-17', '264', 'NZD', '166.49', '0.84', 'EUR', '1.585768'), ('40', '2021-10-17', '1284', 'BND', '860.11', '4.31', 'EUR', '1.492847'), ('6', '2021-10-18', '828', 'HRK', '109.38', '0.55', 'EUR', '7.570559'), ('22', '2021-10-18', '300', 'EUR', '300', '1.5', 'EUR', '1'), ('46', '2021-10-18', '23256', 'ISK', '163.59', '0.82', 'EUR', '142.166545'), ('51', '2021-10-18', '205488', 'UZS', '16.25', '0.09', 'EUR', '12650.208197'), ('5', '2021-10-19', '15168', 'MRU', '378.04', '1.9', 'EUR', '40.122998'), ('18', '2021-10-19', '1068', 'TOP', '428.65', '2.15', 'EUR', '2.491572'), ('14', '2021-10-19', '220', 'BHD', '529.16', '2.65', 'EUR', '0.415761'), ('48', '2021-10-19', '2351', 'MYR', '505.54', '2.53', 'EUR', '4.650478'), ('46', '2021-10-20', '7524', 'RUB', '64.43', '0.33', 'EUR', '116.791701'), ('16', '2021-10-21', '16854', 'VUV', '135.2', '0.68', 'EUR', '124.667135'), ('30', '2021-10-22', '26826', 'NPR', '200.3', '1.01', 'EUR', '133.929141'), ('2', '2021-10-22', '84', 'XDR', '106', '0.53', 'EUR', '0.792507'), ('42', '2021-10-22', '3000', 'BBD', '1360.86', '0.05', 'EUR', '2.204495'), ('42', '2021-10-23', '9000', 'ZMW', '463.25', '0.03', 'EUR', '19.428104'), ('28', '2021-10-23', '3.3', 'EUR', '3.3', '0.05', 'EUR', '1'), ('48', '2021-10-23', '5000', 'GHS', '606.51', '3.04', 'EUR', '8.24399'), ('25', '2021-10-23', '71472', 'TZS', '27.97', '0.14', 'EUR', '2556.186953'), ('3', '2021-10-23', '164184', 'IRR', '3.53', '0.05', 'EUR', '46606.318821'), ('14', '2021-10-24', '1482', 'MOP', '167.22', '0.84', 'EUR', '8.862674'), ('40', '2021-10-24', '800', 'BHD', '1924.19', '9.63', 'EUR', '0.415761'), ('9', '2021-10-24', '27090', 'SDG', '55.07', '0.04', 'EUR', '491.956154'), ('43', '2021-10-24', '18492', 'THB', '500.59', '2.51', 'EUR', '36.941107'), </v>
      </c>
    </row>
    <row r="247" spans="2:22" ht="30" x14ac:dyDescent="0.25">
      <c r="B247">
        <f t="shared" si="30"/>
        <v>2021</v>
      </c>
      <c r="C247">
        <f t="shared" si="31"/>
        <v>10</v>
      </c>
      <c r="D247" t="str">
        <f t="shared" si="32"/>
        <v>2021 10</v>
      </c>
      <c r="E247">
        <v>35</v>
      </c>
      <c r="F247" s="2">
        <v>44495</v>
      </c>
      <c r="G247">
        <v>27588</v>
      </c>
      <c r="H247" t="s">
        <v>139</v>
      </c>
      <c r="I247" s="3">
        <f t="shared" si="33"/>
        <v>27.830000000000002</v>
      </c>
      <c r="J247" s="3">
        <f t="shared" si="34"/>
        <v>0.14000000000000001</v>
      </c>
      <c r="K247" t="s">
        <v>61</v>
      </c>
      <c r="L247" s="3">
        <f>VLOOKUP(H247,'fx rates'!$A:$B,2,0)</f>
        <v>991.62472200000002</v>
      </c>
      <c r="M247">
        <f>SUMIFS($I$3:$I247,$E$3:$E247,$E247,$D$3:$D247,$D247)</f>
        <v>27.830000000000002</v>
      </c>
      <c r="N247" s="3">
        <f t="shared" si="35"/>
        <v>0.14000000000000001</v>
      </c>
      <c r="O247" s="3" t="str">
        <f t="shared" si="36"/>
        <v/>
      </c>
      <c r="P247" t="str">
        <f>IFERROR(IF(VLOOKUP($E247,clients_special_commissions!$B:$E,3,0), "yes","no"),"no")</f>
        <v>no</v>
      </c>
      <c r="Q247" s="3" t="str">
        <f>IF($P247="yes", VLOOKUP($E247,clients_special_commissions!$B:$C,2,0),"")</f>
        <v/>
      </c>
      <c r="R247" t="str">
        <f t="shared" si="37"/>
        <v>no</v>
      </c>
      <c r="S247">
        <f>COUNTIFS($E$3:$E246,$E247,$D$3:$D246,$D247,$R$3:$R246,"yes")</f>
        <v>0</v>
      </c>
      <c r="U247" s="1" t="str">
        <f t="shared" si="38"/>
        <v xml:space="preserve">('35', '2021-10-26', '27588', 'KPW', '27.83', '0.14', 'EUR', '991.624722'), </v>
      </c>
      <c r="V247" s="1" t="str">
        <f t="shared" si="39"/>
        <v xml:space="preserve">('42', '2021-06-09', '1338', 'ERN', '80.96', '0.05',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'0.04',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'0.05',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'0.05',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'0.05',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'0.04',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'0.04',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'0.05', 'EUR', '1954.4451'), ('17', '2021-08-25', '20292', 'CLP', '23.24', '0.12', 'EUR', '873.489326'), ('38', '2021-08-25', '174', 'GIP', '209.76', '1.05', 'EUR', '0.829546'), ('39', '2021-08-25', '366', 'MOP', '41.3', '0.21', 'EUR', '8.862674'), ('10', '2021-08-26', '229650', 'MMK', '117.51', '0.05',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'0.04', 'EUR', '1.874163'), ('11', '2021-09-09', '10206', 'UAH', '315.83', '1.58', 'EUR', '32.315341'), ('15', '2021-09-10', '300000', 'VND', '11.91', '0.06', 'EUR', '25207.144586'), ('42', '2021-09-11', '26370', 'XPF', '221.19', '0.05',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('13', '2021-09-27', '4638', 'ETB', '82.2', '0.42', 'EUR', '56.424061'), ('37', '2021-09-29', '612', 'BND', '409.96', '2.05', 'EUR', '1.492847'), ('51', '2021-10-01', '894', 'MOP', '100.88', '0.51', 'EUR', '8.862674'), ('45', '2021-10-02', '1254', 'SCR', '78.97', '0.4', 'EUR', '15.881424'), ('47', '2021-10-02', '212808', 'IRR', '4.57', '0.05', 'EUR', '46606.318821'), ('20', '2021-10-03', '209238', 'VND', '8.31', '0.05', 'EUR', '25207.144586'), ('17', '2021-10-04', '13416', 'AOA', '26.83', '0.14', 'EUR', '500.075352'), ('41', '2021-10-05', '4139', 'GHS', '502.07', '2.52', 'EUR', '8.24399'), ('44', '2021-10-05', '206706', 'CDF', '94.03', '0.48', 'EUR', '2198.419411'), ('50', '2021-10-06', '18666', 'SOS', '29.36', '0.15', 'EUR', '635.850516'), ('7', '2021-10-06', '1026', 'CUC', '930.9', '4.66', 'EUR', '1.102163'), ('21', '2021-10-08', '912', 'MYR', '196.11', '0.99', 'EUR', '4.650478'), ('6', '2021-10-08', '29940', 'HTG', '259.51', '1.3', 'EUR', '115.372538'), ('36', '2021-10-09', '1146', 'QAR', '285.64', '1.43', 'EUR', '4.012181'), ('6', '2021-10-09', '6678', 'ISK', '46.98', '0.24', 'EUR', '142.166545'), ('29', '2021-10-10', '270', 'GIP', '325.48', '1.63', 'EUR', '0.829546'), ('25', '2021-10-10', '14754', 'BDT', '155.68', '0.78', 'EUR', '94.772749'), ('48', '2021-10-12', '15936', 'DZD', '101.37', '0.51', 'EUR', '157.210934'), ('43', '2021-10-13', '10398', 'KMF', '21.11', '0.11', 'EUR', '492.671632'), ('36', '2021-10-15', '29034', 'INR', '346.16', '1.74', 'EUR', '83.874727'), ('45', '2021-10-15', '18042', 'KPW', '18.2', '0.1', 'EUR', '991.624722'), ('18', '2021-10-15', '1236', 'BAM', '632.46', '3.17', 'EUR', '1.954297'), ('30', '2021-10-16', '25494', 'CUP', '898.56', '4.5', 'EUR', '28.372254'), ('10', '2021-10-16', '924', 'BBD', '419.15', '0.05', 'EUR', '2.204495'), ('33', '2021-10-16', '12720', 'NPR', '94.98', '0.48', 'EUR', '133.929141'), ('46', '2021-10-17', '264', 'NZD', '166.49', '0.84', 'EUR', '1.585768'), ('40', '2021-10-17', '1284', 'BND', '860.11', '4.31', 'EUR', '1.492847'), ('6', '2021-10-18', '828', 'HRK', '109.38', '0.55', 'EUR', '7.570559'), ('22', '2021-10-18', '300', 'EUR', '300', '1.5', 'EUR', '1'), ('46', '2021-10-18', '23256', 'ISK', '163.59', '0.82', 'EUR', '142.166545'), ('51', '2021-10-18', '205488', 'UZS', '16.25', '0.09', 'EUR', '12650.208197'), ('5', '2021-10-19', '15168', 'MRU', '378.04', '1.9', 'EUR', '40.122998'), ('18', '2021-10-19', '1068', 'TOP', '428.65', '2.15', 'EUR', '2.491572'), ('14', '2021-10-19', '220', 'BHD', '529.16', '2.65', 'EUR', '0.415761'), ('48', '2021-10-19', '2351', 'MYR', '505.54', '2.53', 'EUR', '4.650478'), ('46', '2021-10-20', '7524', 'RUB', '64.43', '0.33', 'EUR', '116.791701'), ('16', '2021-10-21', '16854', 'VUV', '135.2', '0.68', 'EUR', '124.667135'), ('30', '2021-10-22', '26826', 'NPR', '200.3', '1.01', 'EUR', '133.929141'), ('2', '2021-10-22', '84', 'XDR', '106', '0.53', 'EUR', '0.792507'), ('42', '2021-10-22', '3000', 'BBD', '1360.86', '0.05', 'EUR', '2.204495'), ('42', '2021-10-23', '9000', 'ZMW', '463.25', '0.03', 'EUR', '19.428104'), ('28', '2021-10-23', '3.3', 'EUR', '3.3', '0.05', 'EUR', '1'), ('48', '2021-10-23', '5000', 'GHS', '606.51', '3.04', 'EUR', '8.24399'), ('25', '2021-10-23', '71472', 'TZS', '27.97', '0.14', 'EUR', '2556.186953'), ('3', '2021-10-23', '164184', 'IRR', '3.53', '0.05', 'EUR', '46606.318821'), ('14', '2021-10-24', '1482', 'MOP', '167.22', '0.84', 'EUR', '8.862674'), ('40', '2021-10-24', '800', 'BHD', '1924.19', '9.63', 'EUR', '0.415761'), ('9', '2021-10-24', '27090', 'SDG', '55.07', '0.04', 'EUR', '491.956154'), ('43', '2021-10-24', '18492', 'THB', '500.59', '2.51', 'EUR', '36.941107'), ('35', '2021-10-26', '27588', 'KPW', '27.83', '0.14', 'EUR', '991.624722'), </v>
      </c>
    </row>
    <row r="248" spans="2:22" ht="30" x14ac:dyDescent="0.25">
      <c r="B248">
        <f t="shared" si="30"/>
        <v>2021</v>
      </c>
      <c r="C248">
        <f t="shared" si="31"/>
        <v>10</v>
      </c>
      <c r="D248" t="str">
        <f t="shared" si="32"/>
        <v>2021 10</v>
      </c>
      <c r="E248">
        <v>25</v>
      </c>
      <c r="F248" s="2">
        <v>44495</v>
      </c>
      <c r="G248">
        <v>15246</v>
      </c>
      <c r="H248" t="s">
        <v>164</v>
      </c>
      <c r="I248" s="3">
        <f t="shared" si="33"/>
        <v>932.41</v>
      </c>
      <c r="J248" s="3">
        <f t="shared" si="34"/>
        <v>4.67</v>
      </c>
      <c r="K248" t="s">
        <v>61</v>
      </c>
      <c r="L248" s="3">
        <f>VLOOKUP(H248,'fx rates'!$A:$B,2,0)</f>
        <v>16.351248999999999</v>
      </c>
      <c r="M248">
        <f>SUMIFS($I$3:$I248,$E$3:$E248,$E248,$D$3:$D248,$D248)</f>
        <v>1116.06</v>
      </c>
      <c r="N248" s="3">
        <f t="shared" si="35"/>
        <v>4.67</v>
      </c>
      <c r="O248" s="3" t="str">
        <f t="shared" si="36"/>
        <v/>
      </c>
      <c r="P248" t="str">
        <f>IFERROR(IF(VLOOKUP($E248,clients_special_commissions!$B:$E,3,0), "yes","no"),"no")</f>
        <v>no</v>
      </c>
      <c r="Q248" s="3" t="str">
        <f>IF($P248="yes", VLOOKUP($E248,clients_special_commissions!$B:$C,2,0),"")</f>
        <v/>
      </c>
      <c r="R248" t="str">
        <f t="shared" si="37"/>
        <v>yes</v>
      </c>
      <c r="S248">
        <f>COUNTIFS($E$3:$E247,$E248,$D$3:$D247,$D248,$R$3:$R247,"yes")</f>
        <v>0</v>
      </c>
      <c r="U248" s="1" t="str">
        <f t="shared" si="38"/>
        <v xml:space="preserve">('25', '2021-10-26', '15246', 'NAD', '932.41', '4.67', 'EUR', '16.351249'), </v>
      </c>
      <c r="V248" s="1" t="str">
        <f t="shared" si="39"/>
        <v xml:space="preserve">('42', '2021-06-09', '1338', 'ERN', '80.96', '0.05',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'0.04',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'0.05',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'0.05',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'0.05',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'0.04',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'0.04',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'0.05', 'EUR', '1954.4451'), ('17', '2021-08-25', '20292', 'CLP', '23.24', '0.12', 'EUR', '873.489326'), ('38', '2021-08-25', '174', 'GIP', '209.76', '1.05', 'EUR', '0.829546'), ('39', '2021-08-25', '366', 'MOP', '41.3', '0.21', 'EUR', '8.862674'), ('10', '2021-08-26', '229650', 'MMK', '117.51', '0.05',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'0.04', 'EUR', '1.874163'), ('11', '2021-09-09', '10206', 'UAH', '315.83', '1.58', 'EUR', '32.315341'), ('15', '2021-09-10', '300000', 'VND', '11.91', '0.06', 'EUR', '25207.144586'), ('42', '2021-09-11', '26370', 'XPF', '221.19', '0.05',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('13', '2021-09-27', '4638', 'ETB', '82.2', '0.42', 'EUR', '56.424061'), ('37', '2021-09-29', '612', 'BND', '409.96', '2.05', 'EUR', '1.492847'), ('51', '2021-10-01', '894', 'MOP', '100.88', '0.51', 'EUR', '8.862674'), ('45', '2021-10-02', '1254', 'SCR', '78.97', '0.4', 'EUR', '15.881424'), ('47', '2021-10-02', '212808', 'IRR', '4.57', '0.05', 'EUR', '46606.318821'), ('20', '2021-10-03', '209238', 'VND', '8.31', '0.05', 'EUR', '25207.144586'), ('17', '2021-10-04', '13416', 'AOA', '26.83', '0.14', 'EUR', '500.075352'), ('41', '2021-10-05', '4139', 'GHS', '502.07', '2.52', 'EUR', '8.24399'), ('44', '2021-10-05', '206706', 'CDF', '94.03', '0.48', 'EUR', '2198.419411'), ('50', '2021-10-06', '18666', 'SOS', '29.36', '0.15', 'EUR', '635.850516'), ('7', '2021-10-06', '1026', 'CUC', '930.9', '4.66', 'EUR', '1.102163'), ('21', '2021-10-08', '912', 'MYR', '196.11', '0.99', 'EUR', '4.650478'), ('6', '2021-10-08', '29940', 'HTG', '259.51', '1.3', 'EUR', '115.372538'), ('36', '2021-10-09', '1146', 'QAR', '285.64', '1.43', 'EUR', '4.012181'), ('6', '2021-10-09', '6678', 'ISK', '46.98', '0.24', 'EUR', '142.166545'), ('29', '2021-10-10', '270', 'GIP', '325.48', '1.63', 'EUR', '0.829546'), ('25', '2021-10-10', '14754', 'BDT', '155.68', '0.78', 'EUR', '94.772749'), ('48', '2021-10-12', '15936', 'DZD', '101.37', '0.51', 'EUR', '157.210934'), ('43', '2021-10-13', '10398', 'KMF', '21.11', '0.11', 'EUR', '492.671632'), ('36', '2021-10-15', '29034', 'INR', '346.16', '1.74', 'EUR', '83.874727'), ('45', '2021-10-15', '18042', 'KPW', '18.2', '0.1', 'EUR', '991.624722'), ('18', '2021-10-15', '1236', 'BAM', '632.46', '3.17', 'EUR', '1.954297'), ('30', '2021-10-16', '25494', 'CUP', '898.56', '4.5', 'EUR', '28.372254'), ('10', '2021-10-16', '924', 'BBD', '419.15', '0.05', 'EUR', '2.204495'), ('33', '2021-10-16', '12720', 'NPR', '94.98', '0.48', 'EUR', '133.929141'), ('46', '2021-10-17', '264', 'NZD', '166.49', '0.84', 'EUR', '1.585768'), ('40', '2021-10-17', '1284', 'BND', '860.11', '4.31', 'EUR', '1.492847'), ('6', '2021-10-18', '828', 'HRK', '109.38', '0.55', 'EUR', '7.570559'), ('22', '2021-10-18', '300', 'EUR', '300', '1.5', 'EUR', '1'), ('46', '2021-10-18', '23256', 'ISK', '163.59', '0.82', 'EUR', '142.166545'), ('51', '2021-10-18', '205488', 'UZS', '16.25', '0.09', 'EUR', '12650.208197'), ('5', '2021-10-19', '15168', 'MRU', '378.04', '1.9', 'EUR', '40.122998'), ('18', '2021-10-19', '1068', 'TOP', '428.65', '2.15', 'EUR', '2.491572'), ('14', '2021-10-19', '220', 'BHD', '529.16', '2.65', 'EUR', '0.415761'), ('48', '2021-10-19', '2351', 'MYR', '505.54', '2.53', 'EUR', '4.650478'), ('46', '2021-10-20', '7524', 'RUB', '64.43', '0.33', 'EUR', '116.791701'), ('16', '2021-10-21', '16854', 'VUV', '135.2', '0.68', 'EUR', '124.667135'), ('30', '2021-10-22', '26826', 'NPR', '200.3', '1.01', 'EUR', '133.929141'), ('2', '2021-10-22', '84', 'XDR', '106', '0.53', 'EUR', '0.792507'), ('42', '2021-10-22', '3000', 'BBD', '1360.86', '0.05', 'EUR', '2.204495'), ('42', '2021-10-23', '9000', 'ZMW', '463.25', '0.03', 'EUR', '19.428104'), ('28', '2021-10-23', '3.3', 'EUR', '3.3', '0.05', 'EUR', '1'), ('48', '2021-10-23', '5000', 'GHS', '606.51', '3.04', 'EUR', '8.24399'), ('25', '2021-10-23', '71472', 'TZS', '27.97', '0.14', 'EUR', '2556.186953'), ('3', '2021-10-23', '164184', 'IRR', '3.53', '0.05', 'EUR', '46606.318821'), ('14', '2021-10-24', '1482', 'MOP', '167.22', '0.84', 'EUR', '8.862674'), ('40', '2021-10-24', '800', 'BHD', '1924.19', '9.63', 'EUR', '0.415761'), ('9', '2021-10-24', '27090', 'SDG', '55.07', '0.04', 'EUR', '491.956154'), ('43', '2021-10-24', '18492', 'THB', '500.59', '2.51', 'EUR', '36.941107'), ('35', '2021-10-26', '27588', 'KPW', '27.83', '0.14', 'EUR', '991.624722'), ('25', '2021-10-26', '15246', 'NAD', '932.41', '4.67', 'EUR', '16.351249'), </v>
      </c>
    </row>
    <row r="249" spans="2:22" ht="30" x14ac:dyDescent="0.25">
      <c r="B249">
        <f t="shared" si="30"/>
        <v>2021</v>
      </c>
      <c r="C249">
        <f t="shared" si="31"/>
        <v>10</v>
      </c>
      <c r="D249" t="str">
        <f t="shared" si="32"/>
        <v>2021 10</v>
      </c>
      <c r="E249">
        <v>46</v>
      </c>
      <c r="F249" s="2">
        <v>44496</v>
      </c>
      <c r="G249">
        <v>8000</v>
      </c>
      <c r="H249" t="s">
        <v>205</v>
      </c>
      <c r="I249" s="3">
        <f t="shared" si="33"/>
        <v>1071.6199999999999</v>
      </c>
      <c r="J249" s="3">
        <f t="shared" si="34"/>
        <v>5.3599999999999994</v>
      </c>
      <c r="K249" t="s">
        <v>61</v>
      </c>
      <c r="L249" s="3">
        <f>VLOOKUP(H249,'fx rates'!$A:$B,2,0)</f>
        <v>7.4653749999999999</v>
      </c>
      <c r="M249">
        <f>SUMIFS($I$3:$I249,$E$3:$E249,$E249,$D$3:$D249,$D249)</f>
        <v>1466.1299999999999</v>
      </c>
      <c r="N249" s="3">
        <f t="shared" si="35"/>
        <v>5.3599999999999994</v>
      </c>
      <c r="O249" s="3" t="str">
        <f t="shared" si="36"/>
        <v/>
      </c>
      <c r="P249" t="str">
        <f>IFERROR(IF(VLOOKUP($E249,clients_special_commissions!$B:$E,3,0), "yes","no"),"no")</f>
        <v>no</v>
      </c>
      <c r="Q249" s="3" t="str">
        <f>IF($P249="yes", VLOOKUP($E249,clients_special_commissions!$B:$C,2,0),"")</f>
        <v/>
      </c>
      <c r="R249" t="str">
        <f t="shared" si="37"/>
        <v>yes</v>
      </c>
      <c r="S249">
        <f>COUNTIFS($E$3:$E248,$E249,$D$3:$D248,$D249,$R$3:$R248,"yes")</f>
        <v>0</v>
      </c>
      <c r="U249" s="1" t="str">
        <f t="shared" si="38"/>
        <v xml:space="preserve">('46', '2021-10-27', '8000', 'TTD', '1071.62', '5.36', 'EUR', '7.465375'), </v>
      </c>
      <c r="V249" s="1" t="str">
        <f t="shared" si="39"/>
        <v xml:space="preserve">('42', '2021-06-09', '1338', 'ERN', '80.96', '0.05',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'0.04',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'0.05',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'0.05',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'0.05',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'0.04',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'0.04',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'0.05', 'EUR', '1954.4451'), ('17', '2021-08-25', '20292', 'CLP', '23.24', '0.12', 'EUR', '873.489326'), ('38', '2021-08-25', '174', 'GIP', '209.76', '1.05', 'EUR', '0.829546'), ('39', '2021-08-25', '366', 'MOP', '41.3', '0.21', 'EUR', '8.862674'), ('10', '2021-08-26', '229650', 'MMK', '117.51', '0.05',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'0.04', 'EUR', '1.874163'), ('11', '2021-09-09', '10206', 'UAH', '315.83', '1.58', 'EUR', '32.315341'), ('15', '2021-09-10', '300000', 'VND', '11.91', '0.06', 'EUR', '25207.144586'), ('42', '2021-09-11', '26370', 'XPF', '221.19', '0.05',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('13', '2021-09-27', '4638', 'ETB', '82.2', '0.42', 'EUR', '56.424061'), ('37', '2021-09-29', '612', 'BND', '409.96', '2.05', 'EUR', '1.492847'), ('51', '2021-10-01', '894', 'MOP', '100.88', '0.51', 'EUR', '8.862674'), ('45', '2021-10-02', '1254', 'SCR', '78.97', '0.4', 'EUR', '15.881424'), ('47', '2021-10-02', '212808', 'IRR', '4.57', '0.05', 'EUR', '46606.318821'), ('20', '2021-10-03', '209238', 'VND', '8.31', '0.05', 'EUR', '25207.144586'), ('17', '2021-10-04', '13416', 'AOA', '26.83', '0.14', 'EUR', '500.075352'), ('41', '2021-10-05', '4139', 'GHS', '502.07', '2.52', 'EUR', '8.24399'), ('44', '2021-10-05', '206706', 'CDF', '94.03', '0.48', 'EUR', '2198.419411'), ('50', '2021-10-06', '18666', 'SOS', '29.36', '0.15', 'EUR', '635.850516'), ('7', '2021-10-06', '1026', 'CUC', '930.9', '4.66', 'EUR', '1.102163'), ('21', '2021-10-08', '912', 'MYR', '196.11', '0.99', 'EUR', '4.650478'), ('6', '2021-10-08', '29940', 'HTG', '259.51', '1.3', 'EUR', '115.372538'), ('36', '2021-10-09', '1146', 'QAR', '285.64', '1.43', 'EUR', '4.012181'), ('6', '2021-10-09', '6678', 'ISK', '46.98', '0.24', 'EUR', '142.166545'), ('29', '2021-10-10', '270', 'GIP', '325.48', '1.63', 'EUR', '0.829546'), ('25', '2021-10-10', '14754', 'BDT', '155.68', '0.78', 'EUR', '94.772749'), ('48', '2021-10-12', '15936', 'DZD', '101.37', '0.51', 'EUR', '157.210934'), ('43', '2021-10-13', '10398', 'KMF', '21.11', '0.11', 'EUR', '492.671632'), ('36', '2021-10-15', '29034', 'INR', '346.16', '1.74', 'EUR', '83.874727'), ('45', '2021-10-15', '18042', 'KPW', '18.2', '0.1', 'EUR', '991.624722'), ('18', '2021-10-15', '1236', 'BAM', '632.46', '3.17', 'EUR', '1.954297'), ('30', '2021-10-16', '25494', 'CUP', '898.56', '4.5', 'EUR', '28.372254'), ('10', '2021-10-16', '924', 'BBD', '419.15', '0.05', 'EUR', '2.204495'), ('33', '2021-10-16', '12720', 'NPR', '94.98', '0.48', 'EUR', '133.929141'), ('46', '2021-10-17', '264', 'NZD', '166.49', '0.84', 'EUR', '1.585768'), ('40', '2021-10-17', '1284', 'BND', '860.11', '4.31', 'EUR', '1.492847'), ('6', '2021-10-18', '828', 'HRK', '109.38', '0.55', 'EUR', '7.570559'), ('22', '2021-10-18', '300', 'EUR', '300', '1.5', 'EUR', '1'), ('46', '2021-10-18', '23256', 'ISK', '163.59', '0.82', 'EUR', '142.166545'), ('51', '2021-10-18', '205488', 'UZS', '16.25', '0.09', 'EUR', '12650.208197'), ('5', '2021-10-19', '15168', 'MRU', '378.04', '1.9', 'EUR', '40.122998'), ('18', '2021-10-19', '1068', 'TOP', '428.65', '2.15', 'EUR', '2.491572'), ('14', '2021-10-19', '220', 'BHD', '529.16', '2.65', 'EUR', '0.415761'), ('48', '2021-10-19', '2351', 'MYR', '505.54', '2.53', 'EUR', '4.650478'), ('46', '2021-10-20', '7524', 'RUB', '64.43', '0.33', 'EUR', '116.791701'), ('16', '2021-10-21', '16854', 'VUV', '135.2', '0.68', 'EUR', '124.667135'), ('30', '2021-10-22', '26826', 'NPR', '200.3', '1.01', 'EUR', '133.929141'), ('2', '2021-10-22', '84', 'XDR', '106', '0.53', 'EUR', '0.792507'), ('42', '2021-10-22', '3000', 'BBD', '1360.86', '0.05', 'EUR', '2.204495'), ('42', '2021-10-23', '9000', 'ZMW', '463.25', '0.03', 'EUR', '19.428104'), ('28', '2021-10-23', '3.3', 'EUR', '3.3', '0.05', 'EUR', '1'), ('48', '2021-10-23', '5000', 'GHS', '606.51', '3.04', 'EUR', '8.24399'), ('25', '2021-10-23', '71472', 'TZS', '27.97', '0.14', 'EUR', '2556.186953'), ('3', '2021-10-23', '164184', 'IRR', '3.53', '0.05', 'EUR', '46606.318821'), ('14', '2021-10-24', '1482', 'MOP', '167.22', '0.84', 'EUR', '8.862674'), ('40', '2021-10-24', '800', 'BHD', '1924.19', '9.63', 'EUR', '0.415761'), ('9', '2021-10-24', '27090', 'SDG', '55.07', '0.04', 'EUR', '491.956154'), ('43', '2021-10-24', '18492', 'THB', '500.59', '2.51', 'EUR', '36.941107'), ('35', '2021-10-26', '27588', 'KPW', '27.83', '0.14', 'EUR', '991.624722'), ('25', '2021-10-26', '15246', 'NAD', '932.41', '4.67', 'EUR', '16.351249'), ('46', '2021-10-27', '8000', 'TTD', '1071.62', '5.36', 'EUR', '7.465375'), </v>
      </c>
    </row>
    <row r="250" spans="2:22" ht="30" x14ac:dyDescent="0.25">
      <c r="B250">
        <f t="shared" si="30"/>
        <v>2021</v>
      </c>
      <c r="C250">
        <f t="shared" si="31"/>
        <v>10</v>
      </c>
      <c r="D250" t="str">
        <f t="shared" si="32"/>
        <v>2021 10</v>
      </c>
      <c r="E250">
        <v>47</v>
      </c>
      <c r="F250" s="2">
        <v>44496</v>
      </c>
      <c r="G250">
        <v>154224</v>
      </c>
      <c r="H250" t="s">
        <v>128</v>
      </c>
      <c r="I250" s="3">
        <f t="shared" si="33"/>
        <v>96.14</v>
      </c>
      <c r="J250" s="3">
        <f t="shared" si="34"/>
        <v>0.49</v>
      </c>
      <c r="K250" t="s">
        <v>61</v>
      </c>
      <c r="L250" s="3">
        <f>VLOOKUP(H250,'fx rates'!$A:$B,2,0)</f>
        <v>1604.167841</v>
      </c>
      <c r="M250">
        <f>SUMIFS($I$3:$I250,$E$3:$E250,$E250,$D$3:$D250,$D250)</f>
        <v>100.71</v>
      </c>
      <c r="N250" s="3">
        <f t="shared" si="35"/>
        <v>0.49</v>
      </c>
      <c r="O250" s="3" t="str">
        <f t="shared" si="36"/>
        <v/>
      </c>
      <c r="P250" t="str">
        <f>IFERROR(IF(VLOOKUP($E250,clients_special_commissions!$B:$E,3,0), "yes","no"),"no")</f>
        <v>no</v>
      </c>
      <c r="Q250" s="3" t="str">
        <f>IF($P250="yes", VLOOKUP($E250,clients_special_commissions!$B:$C,2,0),"")</f>
        <v/>
      </c>
      <c r="R250" t="str">
        <f t="shared" si="37"/>
        <v>no</v>
      </c>
      <c r="S250">
        <f>COUNTIFS($E$3:$E249,$E250,$D$3:$D249,$D250,$R$3:$R249,"yes")</f>
        <v>0</v>
      </c>
      <c r="U250" s="1" t="str">
        <f t="shared" si="38"/>
        <v xml:space="preserve">('47', '2021-10-27', '154224', 'IQD', '96.14', '0.49', 'EUR', '1604.167841'), </v>
      </c>
      <c r="V250" s="1" t="str">
        <f t="shared" si="39"/>
        <v xml:space="preserve">('42', '2021-06-09', '1338', 'ERN', '80.96', '0.05',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'0.04',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'0.05',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'0.05',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'0.05',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'0.04',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'0.04',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'0.05', 'EUR', '1954.4451'), ('17', '2021-08-25', '20292', 'CLP', '23.24', '0.12', 'EUR', '873.489326'), ('38', '2021-08-25', '174', 'GIP', '209.76', '1.05', 'EUR', '0.829546'), ('39', '2021-08-25', '366', 'MOP', '41.3', '0.21', 'EUR', '8.862674'), ('10', '2021-08-26', '229650', 'MMK', '117.51', '0.05',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'0.04', 'EUR', '1.874163'), ('11', '2021-09-09', '10206', 'UAH', '315.83', '1.58', 'EUR', '32.315341'), ('15', '2021-09-10', '300000', 'VND', '11.91', '0.06', 'EUR', '25207.144586'), ('42', '2021-09-11', '26370', 'XPF', '221.19', '0.05',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('13', '2021-09-27', '4638', 'ETB', '82.2', '0.42', 'EUR', '56.424061'), ('37', '2021-09-29', '612', 'BND', '409.96', '2.05', 'EUR', '1.492847'), ('51', '2021-10-01', '894', 'MOP', '100.88', '0.51', 'EUR', '8.862674'), ('45', '2021-10-02', '1254', 'SCR', '78.97', '0.4', 'EUR', '15.881424'), ('47', '2021-10-02', '212808', 'IRR', '4.57', '0.05', 'EUR', '46606.318821'), ('20', '2021-10-03', '209238', 'VND', '8.31', '0.05', 'EUR', '25207.144586'), ('17', '2021-10-04', '13416', 'AOA', '26.83', '0.14', 'EUR', '500.075352'), ('41', '2021-10-05', '4139', 'GHS', '502.07', '2.52', 'EUR', '8.24399'), ('44', '2021-10-05', '206706', 'CDF', '94.03', '0.48', 'EUR', '2198.419411'), ('50', '2021-10-06', '18666', 'SOS', '29.36', '0.15', 'EUR', '635.850516'), ('7', '2021-10-06', '1026', 'CUC', '930.9', '4.66', 'EUR', '1.102163'), ('21', '2021-10-08', '912', 'MYR', '196.11', '0.99', 'EUR', '4.650478'), ('6', '2021-10-08', '29940', 'HTG', '259.51', '1.3', 'EUR', '115.372538'), ('36', '2021-10-09', '1146', 'QAR', '285.64', '1.43', 'EUR', '4.012181'), ('6', '2021-10-09', '6678', 'ISK', '46.98', '0.24', 'EUR', '142.166545'), ('29', '2021-10-10', '270', 'GIP', '325.48', '1.63', 'EUR', '0.829546'), ('25', '2021-10-10', '14754', 'BDT', '155.68', '0.78', 'EUR', '94.772749'), ('48', '2021-10-12', '15936', 'DZD', '101.37', '0.51', 'EUR', '157.210934'), ('43', '2021-10-13', '10398', 'KMF', '21.11', '0.11', 'EUR', '492.671632'), ('36', '2021-10-15', '29034', 'INR', '346.16', '1.74', 'EUR', '83.874727'), ('45', '2021-10-15', '18042', 'KPW', '18.2', '0.1', 'EUR', '991.624722'), ('18', '2021-10-15', '1236', 'BAM', '632.46', '3.17', 'EUR', '1.954297'), ('30', '2021-10-16', '25494', 'CUP', '898.56', '4.5', 'EUR', '28.372254'), ('10', '2021-10-16', '924', 'BBD', '419.15', '0.05', 'EUR', '2.204495'), ('33', '2021-10-16', '12720', 'NPR', '94.98', '0.48', 'EUR', '133.929141'), ('46', '2021-10-17', '264', 'NZD', '166.49', '0.84', 'EUR', '1.585768'), ('40', '2021-10-17', '1284', 'BND', '860.11', '4.31', 'EUR', '1.492847'), ('6', '2021-10-18', '828', 'HRK', '109.38', '0.55', 'EUR', '7.570559'), ('22', '2021-10-18', '300', 'EUR', '300', '1.5', 'EUR', '1'), ('46', '2021-10-18', '23256', 'ISK', '163.59', '0.82', 'EUR', '142.166545'), ('51', '2021-10-18', '205488', 'UZS', '16.25', '0.09', 'EUR', '12650.208197'), ('5', '2021-10-19', '15168', 'MRU', '378.04', '1.9', 'EUR', '40.122998'), ('18', '2021-10-19', '1068', 'TOP', '428.65', '2.15', 'EUR', '2.491572'), ('14', '2021-10-19', '220', 'BHD', '529.16', '2.65', 'EUR', '0.415761'), ('48', '2021-10-19', '2351', 'MYR', '505.54', '2.53', 'EUR', '4.650478'), ('46', '2021-10-20', '7524', 'RUB', '64.43', '0.33', 'EUR', '116.791701'), ('16', '2021-10-21', '16854', 'VUV', '135.2', '0.68', 'EUR', '124.667135'), ('30', '2021-10-22', '26826', 'NPR', '200.3', '1.01', 'EUR', '133.929141'), ('2', '2021-10-22', '84', 'XDR', '106', '0.53', 'EUR', '0.792507'), ('42', '2021-10-22', '3000', 'BBD', '1360.86', '0.05', 'EUR', '2.204495'), ('42', '2021-10-23', '9000', 'ZMW', '463.25', '0.03', 'EUR', '19.428104'), ('28', '2021-10-23', '3.3', 'EUR', '3.3', '0.05', 'EUR', '1'), ('48', '2021-10-23', '5000', 'GHS', '606.51', '3.04', 'EUR', '8.24399'), ('25', '2021-10-23', '71472', 'TZS', '27.97', '0.14', 'EUR', '2556.186953'), ('3', '2021-10-23', '164184', 'IRR', '3.53', '0.05', 'EUR', '46606.318821'), ('14', '2021-10-24', '1482', 'MOP', '167.22', '0.84', 'EUR', '8.862674'), ('40', '2021-10-24', '800', 'BHD', '1924.19', '9.63', 'EUR', '0.415761'), ('9', '2021-10-24', '27090', 'SDG', '55.07', '0.04', 'EUR', '491.956154'), ('43', '2021-10-24', '18492', 'THB', '500.59', '2.51', 'EUR', '36.941107'), ('35', '2021-10-26', '27588', 'KPW', '27.83', '0.14', 'EUR', '991.624722'), ('25', '2021-10-26', '15246', 'NAD', '932.41', '4.67', 'EUR', '16.351249'), ('46', '2021-10-27', '8000', 'TTD', '1071.62', '5.36', 'EUR', '7.465375'), ('47', '2021-10-27', '154224', 'IQD', '96.14', '0.49', 'EUR', '1604.167841'), </v>
      </c>
    </row>
    <row r="251" spans="2:22" ht="30" x14ac:dyDescent="0.25">
      <c r="B251">
        <f t="shared" si="30"/>
        <v>2021</v>
      </c>
      <c r="C251">
        <f t="shared" si="31"/>
        <v>10</v>
      </c>
      <c r="D251" t="str">
        <f t="shared" si="32"/>
        <v>2021 10</v>
      </c>
      <c r="E251">
        <v>32</v>
      </c>
      <c r="F251" s="2">
        <v>44497</v>
      </c>
      <c r="G251">
        <v>1188</v>
      </c>
      <c r="H251" t="s">
        <v>171</v>
      </c>
      <c r="I251" s="3">
        <f t="shared" si="33"/>
        <v>1077.23</v>
      </c>
      <c r="J251" s="3">
        <f t="shared" si="34"/>
        <v>5.39</v>
      </c>
      <c r="K251" t="s">
        <v>61</v>
      </c>
      <c r="L251" s="3">
        <f>VLOOKUP(H251,'fx rates'!$A:$B,2,0)</f>
        <v>1.102838</v>
      </c>
      <c r="M251">
        <f>SUMIFS($I$3:$I251,$E$3:$E251,$E251,$D$3:$D251,$D251)</f>
        <v>1077.23</v>
      </c>
      <c r="N251" s="3">
        <f t="shared" si="35"/>
        <v>5.39</v>
      </c>
      <c r="O251" s="3" t="str">
        <f t="shared" si="36"/>
        <v/>
      </c>
      <c r="P251" t="str">
        <f>IFERROR(IF(VLOOKUP($E251,clients_special_commissions!$B:$E,3,0), "yes","no"),"no")</f>
        <v>no</v>
      </c>
      <c r="Q251" s="3" t="str">
        <f>IF($P251="yes", VLOOKUP($E251,clients_special_commissions!$B:$C,2,0),"")</f>
        <v/>
      </c>
      <c r="R251" t="str">
        <f t="shared" si="37"/>
        <v>yes</v>
      </c>
      <c r="S251">
        <f>COUNTIFS($E$3:$E250,$E251,$D$3:$D250,$D251,$R$3:$R250,"yes")</f>
        <v>0</v>
      </c>
      <c r="U251" s="1" t="str">
        <f t="shared" si="38"/>
        <v xml:space="preserve">('32', '2021-10-28', '1188', 'PAB', '1077.23', '5.39', 'EUR', '1.102838'), </v>
      </c>
      <c r="V251" s="1" t="str">
        <f t="shared" si="39"/>
        <v xml:space="preserve">('42', '2021-06-09', '1338', 'ERN', '80.96', '0.05',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'0.04',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'0.05',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'0.05',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'0.05',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'0.04',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'0.04',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'0.05', 'EUR', '1954.4451'), ('17', '2021-08-25', '20292', 'CLP', '23.24', '0.12', 'EUR', '873.489326'), ('38', '2021-08-25', '174', 'GIP', '209.76', '1.05', 'EUR', '0.829546'), ('39', '2021-08-25', '366', 'MOP', '41.3', '0.21', 'EUR', '8.862674'), ('10', '2021-08-26', '229650', 'MMK', '117.51', '0.05',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'0.04', 'EUR', '1.874163'), ('11', '2021-09-09', '10206', 'UAH', '315.83', '1.58', 'EUR', '32.315341'), ('15', '2021-09-10', '300000', 'VND', '11.91', '0.06', 'EUR', '25207.144586'), ('42', '2021-09-11', '26370', 'XPF', '221.19', '0.05',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('13', '2021-09-27', '4638', 'ETB', '82.2', '0.42', 'EUR', '56.424061'), ('37', '2021-09-29', '612', 'BND', '409.96', '2.05', 'EUR', '1.492847'), ('51', '2021-10-01', '894', 'MOP', '100.88', '0.51', 'EUR', '8.862674'), ('45', '2021-10-02', '1254', 'SCR', '78.97', '0.4', 'EUR', '15.881424'), ('47', '2021-10-02', '212808', 'IRR', '4.57', '0.05', 'EUR', '46606.318821'), ('20', '2021-10-03', '209238', 'VND', '8.31', '0.05', 'EUR', '25207.144586'), ('17', '2021-10-04', '13416', 'AOA', '26.83', '0.14', 'EUR', '500.075352'), ('41', '2021-10-05', '4139', 'GHS', '502.07', '2.52', 'EUR', '8.24399'), ('44', '2021-10-05', '206706', 'CDF', '94.03', '0.48', 'EUR', '2198.419411'), ('50', '2021-10-06', '18666', 'SOS', '29.36', '0.15', 'EUR', '635.850516'), ('7', '2021-10-06', '1026', 'CUC', '930.9', '4.66', 'EUR', '1.102163'), ('21', '2021-10-08', '912', 'MYR', '196.11', '0.99', 'EUR', '4.650478'), ('6', '2021-10-08', '29940', 'HTG', '259.51', '1.3', 'EUR', '115.372538'), ('36', '2021-10-09', '1146', 'QAR', '285.64', '1.43', 'EUR', '4.012181'), ('6', '2021-10-09', '6678', 'ISK', '46.98', '0.24', 'EUR', '142.166545'), ('29', '2021-10-10', '270', 'GIP', '325.48', '1.63', 'EUR', '0.829546'), ('25', '2021-10-10', '14754', 'BDT', '155.68', '0.78', 'EUR', '94.772749'), ('48', '2021-10-12', '15936', 'DZD', '101.37', '0.51', 'EUR', '157.210934'), ('43', '2021-10-13', '10398', 'KMF', '21.11', '0.11', 'EUR', '492.671632'), ('36', '2021-10-15', '29034', 'INR', '346.16', '1.74', 'EUR', '83.874727'), ('45', '2021-10-15', '18042', 'KPW', '18.2', '0.1', 'EUR', '991.624722'), ('18', '2021-10-15', '1236', 'BAM', '632.46', '3.17', 'EUR', '1.954297'), ('30', '2021-10-16', '25494', 'CUP', '898.56', '4.5', 'EUR', '28.372254'), ('10', '2021-10-16', '924', 'BBD', '419.15', '0.05', 'EUR', '2.204495'), ('33', '2021-10-16', '12720', 'NPR', '94.98', '0.48', 'EUR', '133.929141'), ('46', '2021-10-17', '264', 'NZD', '166.49', '0.84', 'EUR', '1.585768'), ('40', '2021-10-17', '1284', 'BND', '860.11', '4.31', 'EUR', '1.492847'), ('6', '2021-10-18', '828', 'HRK', '109.38', '0.55', 'EUR', '7.570559'), ('22', '2021-10-18', '300', 'EUR', '300', '1.5', 'EUR', '1'), ('46', '2021-10-18', '23256', 'ISK', '163.59', '0.82', 'EUR', '142.166545'), ('51', '2021-10-18', '205488', 'UZS', '16.25', '0.09', 'EUR', '12650.208197'), ('5', '2021-10-19', '15168', 'MRU', '378.04', '1.9', 'EUR', '40.122998'), ('18', '2021-10-19', '1068', 'TOP', '428.65', '2.15', 'EUR', '2.491572'), ('14', '2021-10-19', '220', 'BHD', '529.16', '2.65', 'EUR', '0.415761'), ('48', '2021-10-19', '2351', 'MYR', '505.54', '2.53', 'EUR', '4.650478'), ('46', '2021-10-20', '7524', 'RUB', '64.43', '0.33', 'EUR', '116.791701'), ('16', '2021-10-21', '16854', 'VUV', '135.2', '0.68', 'EUR', '124.667135'), ('30', '2021-10-22', '26826', 'NPR', '200.3', '1.01', 'EUR', '133.929141'), ('2', '2021-10-22', '84', 'XDR', '106', '0.53', 'EUR', '0.792507'), ('42', '2021-10-22', '3000', 'BBD', '1360.86', '0.05', 'EUR', '2.204495'), ('42', '2021-10-23', '9000', 'ZMW', '463.25', '0.03', 'EUR', '19.428104'), ('28', '2021-10-23', '3.3', 'EUR', '3.3', '0.05', 'EUR', '1'), ('48', '2021-10-23', '5000', 'GHS', '606.51', '3.04', 'EUR', '8.24399'), ('25', '2021-10-23', '71472', 'TZS', '27.97', '0.14', 'EUR', '2556.186953'), ('3', '2021-10-23', '164184', 'IRR', '3.53', '0.05', 'EUR', '46606.318821'), ('14', '2021-10-24', '1482', 'MOP', '167.22', '0.84', 'EUR', '8.862674'), ('40', '2021-10-24', '800', 'BHD', '1924.19', '9.63', 'EUR', '0.415761'), ('9', '2021-10-24', '27090', 'SDG', '55.07', '0.04', 'EUR', '491.956154'), ('43', '2021-10-24', '18492', 'THB', '500.59', '2.51', 'EUR', '36.941107'), ('35', '2021-10-26', '27588', 'KPW', '27.83', '0.14', 'EUR', '991.624722'), ('25', '2021-10-26', '15246', 'NAD', '932.41', '4.67', 'EUR', '16.351249'), ('46', '2021-10-27', '8000', 'TTD', '1071.62', '5.36', 'EUR', '7.465375'), ('47', '2021-10-27', '154224', 'IQD', '96.14', '0.49', 'EUR', '1604.167841'), ('32', '2021-10-28', '1188', 'PAB', '1077.23', '5.39', 'EUR', '1.102838'), </v>
      </c>
    </row>
    <row r="252" spans="2:22" ht="30" x14ac:dyDescent="0.25">
      <c r="B252">
        <f t="shared" si="30"/>
        <v>2021</v>
      </c>
      <c r="C252">
        <f t="shared" si="31"/>
        <v>10</v>
      </c>
      <c r="D252" t="str">
        <f t="shared" si="32"/>
        <v>2021 10</v>
      </c>
      <c r="E252">
        <v>17</v>
      </c>
      <c r="F252" s="2">
        <v>44497</v>
      </c>
      <c r="G252">
        <v>648</v>
      </c>
      <c r="H252" t="s">
        <v>93</v>
      </c>
      <c r="I252" s="3">
        <f t="shared" si="33"/>
        <v>92.160000000000011</v>
      </c>
      <c r="J252" s="3">
        <f t="shared" si="34"/>
        <v>0.47000000000000003</v>
      </c>
      <c r="K252" t="s">
        <v>61</v>
      </c>
      <c r="L252" s="3">
        <f>VLOOKUP(H252,'fx rates'!$A:$B,2,0)</f>
        <v>7.0318940000000003</v>
      </c>
      <c r="M252">
        <f>SUMIFS($I$3:$I252,$E$3:$E252,$E252,$D$3:$D252,$D252)</f>
        <v>118.99000000000001</v>
      </c>
      <c r="N252" s="3">
        <f t="shared" si="35"/>
        <v>0.47000000000000003</v>
      </c>
      <c r="O252" s="3" t="str">
        <f t="shared" si="36"/>
        <v/>
      </c>
      <c r="P252" t="str">
        <f>IFERROR(IF(VLOOKUP($E252,clients_special_commissions!$B:$E,3,0), "yes","no"),"no")</f>
        <v>no</v>
      </c>
      <c r="Q252" s="3" t="str">
        <f>IF($P252="yes", VLOOKUP($E252,clients_special_commissions!$B:$C,2,0),"")</f>
        <v/>
      </c>
      <c r="R252" t="str">
        <f t="shared" si="37"/>
        <v>no</v>
      </c>
      <c r="S252">
        <f>COUNTIFS($E$3:$E251,$E252,$D$3:$D251,$D252,$R$3:$R251,"yes")</f>
        <v>0</v>
      </c>
      <c r="U252" s="1" t="str">
        <f t="shared" si="38"/>
        <v xml:space="preserve">('17', '2021-10-28', '648', 'CNH', '92.16', '0.47', 'EUR', '7.031894'), </v>
      </c>
      <c r="V252" s="1" t="str">
        <f t="shared" si="39"/>
        <v xml:space="preserve">('42', '2021-06-09', '1338', 'ERN', '80.96', '0.05',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'0.04',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'0.05',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'0.05',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'0.05',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'0.04',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'0.04',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'0.05', 'EUR', '1954.4451'), ('17', '2021-08-25', '20292', 'CLP', '23.24', '0.12', 'EUR', '873.489326'), ('38', '2021-08-25', '174', 'GIP', '209.76', '1.05', 'EUR', '0.829546'), ('39', '2021-08-25', '366', 'MOP', '41.3', '0.21', 'EUR', '8.862674'), ('10', '2021-08-26', '229650', 'MMK', '117.51', '0.05',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'0.04', 'EUR', '1.874163'), ('11', '2021-09-09', '10206', 'UAH', '315.83', '1.58', 'EUR', '32.315341'), ('15', '2021-09-10', '300000', 'VND', '11.91', '0.06', 'EUR', '25207.144586'), ('42', '2021-09-11', '26370', 'XPF', '221.19', '0.05',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('13', '2021-09-27', '4638', 'ETB', '82.2', '0.42', 'EUR', '56.424061'), ('37', '2021-09-29', '612', 'BND', '409.96', '2.05', 'EUR', '1.492847'), ('51', '2021-10-01', '894', 'MOP', '100.88', '0.51', 'EUR', '8.862674'), ('45', '2021-10-02', '1254', 'SCR', '78.97', '0.4', 'EUR', '15.881424'), ('47', '2021-10-02', '212808', 'IRR', '4.57', '0.05', 'EUR', '46606.318821'), ('20', '2021-10-03', '209238', 'VND', '8.31', '0.05', 'EUR', '25207.144586'), ('17', '2021-10-04', '13416', 'AOA', '26.83', '0.14', 'EUR', '500.075352'), ('41', '2021-10-05', '4139', 'GHS', '502.07', '2.52', 'EUR', '8.24399'), ('44', '2021-10-05', '206706', 'CDF', '94.03', '0.48', 'EUR', '2198.419411'), ('50', '2021-10-06', '18666', 'SOS', '29.36', '0.15', 'EUR', '635.850516'), ('7', '2021-10-06', '1026', 'CUC', '930.9', '4.66', 'EUR', '1.102163'), ('21', '2021-10-08', '912', 'MYR', '196.11', '0.99', 'EUR', '4.650478'), ('6', '2021-10-08', '29940', 'HTG', '259.51', '1.3', 'EUR', '115.372538'), ('36', '2021-10-09', '1146', 'QAR', '285.64', '1.43', 'EUR', '4.012181'), ('6', '2021-10-09', '6678', 'ISK', '46.98', '0.24', 'EUR', '142.166545'), ('29', '2021-10-10', '270', 'GIP', '325.48', '1.63', 'EUR', '0.829546'), ('25', '2021-10-10', '14754', 'BDT', '155.68', '0.78', 'EUR', '94.772749'), ('48', '2021-10-12', '15936', 'DZD', '101.37', '0.51', 'EUR', '157.210934'), ('43', '2021-10-13', '10398', 'KMF', '21.11', '0.11', 'EUR', '492.671632'), ('36', '2021-10-15', '29034', 'INR', '346.16', '1.74', 'EUR', '83.874727'), ('45', '2021-10-15', '18042', 'KPW', '18.2', '0.1', 'EUR', '991.624722'), ('18', '2021-10-15', '1236', 'BAM', '632.46', '3.17', 'EUR', '1.954297'), ('30', '2021-10-16', '25494', 'CUP', '898.56', '4.5', 'EUR', '28.372254'), ('10', '2021-10-16', '924', 'BBD', '419.15', '0.05', 'EUR', '2.204495'), ('33', '2021-10-16', '12720', 'NPR', '94.98', '0.48', 'EUR', '133.929141'), ('46', '2021-10-17', '264', 'NZD', '166.49', '0.84', 'EUR', '1.585768'), ('40', '2021-10-17', '1284', 'BND', '860.11', '4.31', 'EUR', '1.492847'), ('6', '2021-10-18', '828', 'HRK', '109.38', '0.55', 'EUR', '7.570559'), ('22', '2021-10-18', '300', 'EUR', '300', '1.5', 'EUR', '1'), ('46', '2021-10-18', '23256', 'ISK', '163.59', '0.82', 'EUR', '142.166545'), ('51', '2021-10-18', '205488', 'UZS', '16.25', '0.09', 'EUR', '12650.208197'), ('5', '2021-10-19', '15168', 'MRU', '378.04', '1.9', 'EUR', '40.122998'), ('18', '2021-10-19', '1068', 'TOP', '428.65', '2.15', 'EUR', '2.491572'), ('14', '2021-10-19', '220', 'BHD', '529.16', '2.65', 'EUR', '0.415761'), ('48', '2021-10-19', '2351', 'MYR', '505.54', '2.53', 'EUR', '4.650478'), ('46', '2021-10-20', '7524', 'RUB', '64.43', '0.33', 'EUR', '116.791701'), ('16', '2021-10-21', '16854', 'VUV', '135.2', '0.68', 'EUR', '124.667135'), ('30', '2021-10-22', '26826', 'NPR', '200.3', '1.01', 'EUR', '133.929141'), ('2', '2021-10-22', '84', 'XDR', '106', '0.53', 'EUR', '0.792507'), ('42', '2021-10-22', '3000', 'BBD', '1360.86', '0.05', 'EUR', '2.204495'), ('42', '2021-10-23', '9000', 'ZMW', '463.25', '0.03', 'EUR', '19.428104'), ('28', '2021-10-23', '3.3', 'EUR', '3.3', '0.05', 'EUR', '1'), ('48', '2021-10-23', '5000', 'GHS', '606.51', '3.04', 'EUR', '8.24399'), ('25', '2021-10-23', '71472', 'TZS', '27.97', '0.14', 'EUR', '2556.186953'), ('3', '2021-10-23', '164184', 'IRR', '3.53', '0.05', 'EUR', '46606.318821'), ('14', '2021-10-24', '1482', 'MOP', '167.22', '0.84', 'EUR', '8.862674'), ('40', '2021-10-24', '800', 'BHD', '1924.19', '9.63', 'EUR', '0.415761'), ('9', '2021-10-24', '27090', 'SDG', '55.07', '0.04', 'EUR', '491.956154'), ('43', '2021-10-24', '18492', 'THB', '500.59', '2.51', 'EUR', '36.941107'), ('35', '2021-10-26', '27588', 'KPW', '27.83', '0.14', 'EUR', '991.624722'), ('25', '2021-10-26', '15246', 'NAD', '932.41', '4.67', 'EUR', '16.351249'), ('46', '2021-10-27', '8000', 'TTD', '1071.62', '5.36', 'EUR', '7.465375'), ('47', '2021-10-27', '154224', 'IQD', '96.14', '0.49', 'EUR', '1604.167841'), ('32', '2021-10-28', '1188', 'PAB', '1077.23', '5.39', 'EUR', '1.102838'), ('17', '2021-10-28', '648', 'CNH', '92.16', '0.47', 'EUR', '7.031894'), </v>
      </c>
    </row>
    <row r="253" spans="2:22" ht="30" x14ac:dyDescent="0.25">
      <c r="B253">
        <f t="shared" si="30"/>
        <v>2021</v>
      </c>
      <c r="C253">
        <f t="shared" si="31"/>
        <v>10</v>
      </c>
      <c r="D253" t="str">
        <f t="shared" si="32"/>
        <v>2021 10</v>
      </c>
      <c r="E253">
        <v>10</v>
      </c>
      <c r="F253" s="2">
        <v>44497</v>
      </c>
      <c r="G253">
        <v>5784</v>
      </c>
      <c r="H253" t="s">
        <v>168</v>
      </c>
      <c r="I253" s="3">
        <f t="shared" si="33"/>
        <v>43.19</v>
      </c>
      <c r="J253" s="3">
        <f t="shared" si="34"/>
        <v>0.05</v>
      </c>
      <c r="K253" t="s">
        <v>61</v>
      </c>
      <c r="L253" s="3">
        <f>VLOOKUP(H253,'fx rates'!$A:$B,2,0)</f>
        <v>133.92914099999999</v>
      </c>
      <c r="M253">
        <f>SUMIFS($I$3:$I253,$E$3:$E253,$E253,$D$3:$D253,$D253)</f>
        <v>462.34</v>
      </c>
      <c r="N253" s="3">
        <f t="shared" si="35"/>
        <v>0.22</v>
      </c>
      <c r="O253" s="3" t="str">
        <f t="shared" si="36"/>
        <v/>
      </c>
      <c r="P253" t="str">
        <f>IFERROR(IF(VLOOKUP($E253,clients_special_commissions!$B:$E,3,0), "yes","no"),"no")</f>
        <v>yes</v>
      </c>
      <c r="Q253" s="3">
        <f>IF($P253="yes", VLOOKUP($E253,clients_special_commissions!$B:$C,2,0),"")</f>
        <v>0.05</v>
      </c>
      <c r="R253" t="str">
        <f t="shared" si="37"/>
        <v>no</v>
      </c>
      <c r="S253">
        <f>COUNTIFS($E$3:$E252,$E253,$D$3:$D252,$D253,$R$3:$R252,"yes")</f>
        <v>0</v>
      </c>
      <c r="U253" s="1" t="str">
        <f t="shared" si="38"/>
        <v xml:space="preserve">('10', '2021-10-28', '5784', 'NPR', '43.19', '0.05', 'EUR', '133.929141'), </v>
      </c>
      <c r="V253" s="1" t="str">
        <f t="shared" si="39"/>
        <v xml:space="preserve">('42', '2021-06-09', '1338', 'ERN', '80.96', '0.05',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'0.04',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'0.05',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'0.05',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'0.05',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'0.04',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'0.04',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'0.05', 'EUR', '1954.4451'), ('17', '2021-08-25', '20292', 'CLP', '23.24', '0.12', 'EUR', '873.489326'), ('38', '2021-08-25', '174', 'GIP', '209.76', '1.05', 'EUR', '0.829546'), ('39', '2021-08-25', '366', 'MOP', '41.3', '0.21', 'EUR', '8.862674'), ('10', '2021-08-26', '229650', 'MMK', '117.51', '0.05',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'0.04', 'EUR', '1.874163'), ('11', '2021-09-09', '10206', 'UAH', '315.83', '1.58', 'EUR', '32.315341'), ('15', '2021-09-10', '300000', 'VND', '11.91', '0.06', 'EUR', '25207.144586'), ('42', '2021-09-11', '26370', 'XPF', '221.19', '0.05',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('13', '2021-09-27', '4638', 'ETB', '82.2', '0.42', 'EUR', '56.424061'), ('37', '2021-09-29', '612', 'BND', '409.96', '2.05', 'EUR', '1.492847'), ('51', '2021-10-01', '894', 'MOP', '100.88', '0.51', 'EUR', '8.862674'), ('45', '2021-10-02', '1254', 'SCR', '78.97', '0.4', 'EUR', '15.881424'), ('47', '2021-10-02', '212808', 'IRR', '4.57', '0.05', 'EUR', '46606.318821'), ('20', '2021-10-03', '209238', 'VND', '8.31', '0.05', 'EUR', '25207.144586'), ('17', '2021-10-04', '13416', 'AOA', '26.83', '0.14', 'EUR', '500.075352'), ('41', '2021-10-05', '4139', 'GHS', '502.07', '2.52', 'EUR', '8.24399'), ('44', '2021-10-05', '206706', 'CDF', '94.03', '0.48', 'EUR', '2198.419411'), ('50', '2021-10-06', '18666', 'SOS', '29.36', '0.15', 'EUR', '635.850516'), ('7', '2021-10-06', '1026', 'CUC', '930.9', '4.66', 'EUR', '1.102163'), ('21', '2021-10-08', '912', 'MYR', '196.11', '0.99', 'EUR', '4.650478'), ('6', '2021-10-08', '29940', 'HTG', '259.51', '1.3', 'EUR', '115.372538'), ('36', '2021-10-09', '1146', 'QAR', '285.64', '1.43', 'EUR', '4.012181'), ('6', '2021-10-09', '6678', 'ISK', '46.98', '0.24', 'EUR', '142.166545'), ('29', '2021-10-10', '270', 'GIP', '325.48', '1.63', 'EUR', '0.829546'), ('25', '2021-10-10', '14754', 'BDT', '155.68', '0.78', 'EUR', '94.772749'), ('48', '2021-10-12', '15936', 'DZD', '101.37', '0.51', 'EUR', '157.210934'), ('43', '2021-10-13', '10398', 'KMF', '21.11', '0.11', 'EUR', '492.671632'), ('36', '2021-10-15', '29034', 'INR', '346.16', '1.74', 'EUR', '83.874727'), ('45', '2021-10-15', '18042', 'KPW', '18.2', '0.1', 'EUR', '991.624722'), ('18', '2021-10-15', '1236', 'BAM', '632.46', '3.17', 'EUR', '1.954297'), ('30', '2021-10-16', '25494', 'CUP', '898.56', '4.5', 'EUR', '28.372254'), ('10', '2021-10-16', '924', 'BBD', '419.15', '0.05', 'EUR', '2.204495'), ('33', '2021-10-16', '12720', 'NPR', '94.98', '0.48', 'EUR', '133.929141'), ('46', '2021-10-17', '264', 'NZD', '166.49', '0.84', 'EUR', '1.585768'), ('40', '2021-10-17', '1284', 'BND', '860.11', '4.31', 'EUR', '1.492847'), ('6', '2021-10-18', '828', 'HRK', '109.38', '0.55', 'EUR', '7.570559'), ('22', '2021-10-18', '300', 'EUR', '300', '1.5', 'EUR', '1'), ('46', '2021-10-18', '23256', 'ISK', '163.59', '0.82', 'EUR', '142.166545'), ('51', '2021-10-18', '205488', 'UZS', '16.25', '0.09', 'EUR', '12650.208197'), ('5', '2021-10-19', '15168', 'MRU', '378.04', '1.9', 'EUR', '40.122998'), ('18', '2021-10-19', '1068', 'TOP', '428.65', '2.15', 'EUR', '2.491572'), ('14', '2021-10-19', '220', 'BHD', '529.16', '2.65', 'EUR', '0.415761'), ('48', '2021-10-19', '2351', 'MYR', '505.54', '2.53', 'EUR', '4.650478'), ('46', '2021-10-20', '7524', 'RUB', '64.43', '0.33', 'EUR', '116.791701'), ('16', '2021-10-21', '16854', 'VUV', '135.2', '0.68', 'EUR', '124.667135'), ('30', '2021-10-22', '26826', 'NPR', '200.3', '1.01', 'EUR', '133.929141'), ('2', '2021-10-22', '84', 'XDR', '106', '0.53', 'EUR', '0.792507'), ('42', '2021-10-22', '3000', 'BBD', '1360.86', '0.05', 'EUR', '2.204495'), ('42', '2021-10-23', '9000', 'ZMW', '463.25', '0.03', 'EUR', '19.428104'), ('28', '2021-10-23', '3.3', 'EUR', '3.3', '0.05', 'EUR', '1'), ('48', '2021-10-23', '5000', 'GHS', '606.51', '3.04', 'EUR', '8.24399'), ('25', '2021-10-23', '71472', 'TZS', '27.97', '0.14', 'EUR', '2556.186953'), ('3', '2021-10-23', '164184', 'IRR', '3.53', '0.05', 'EUR', '46606.318821'), ('14', '2021-10-24', '1482', 'MOP', '167.22', '0.84', 'EUR', '8.862674'), ('40', '2021-10-24', '800', 'BHD', '1924.19', '9.63', 'EUR', '0.415761'), ('9', '2021-10-24', '27090', 'SDG', '55.07', '0.04', 'EUR', '491.956154'), ('43', '2021-10-24', '18492', 'THB', '500.59', '2.51', 'EUR', '36.941107'), ('35', '2021-10-26', '27588', 'KPW', '27.83', '0.14', 'EUR', '991.624722'), ('25', '2021-10-26', '15246', 'NAD', '932.41', '4.67', 'EUR', '16.351249'), ('46', '2021-10-27', '8000', 'TTD', '1071.62', '5.36', 'EUR', '7.465375'), ('47', '2021-10-27', '154224', 'IQD', '96.14', '0.49', 'EUR', '1604.167841'), ('32', '2021-10-28', '1188', 'PAB', '1077.23', '5.39', 'EUR', '1.102838'), ('17', '2021-10-28', '648', 'CNH', '92.16', '0.47', 'EUR', '7.031894'), ('10', '2021-10-28', '5784', 'NPR', '43.19', '0.05', 'EUR', '133.929141'), </v>
      </c>
    </row>
    <row r="254" spans="2:22" ht="30" x14ac:dyDescent="0.25">
      <c r="B254">
        <f t="shared" si="30"/>
        <v>2021</v>
      </c>
      <c r="C254">
        <f t="shared" si="31"/>
        <v>10</v>
      </c>
      <c r="D254" t="str">
        <f t="shared" si="32"/>
        <v>2021 10</v>
      </c>
      <c r="E254">
        <v>32</v>
      </c>
      <c r="F254" s="2">
        <v>44498</v>
      </c>
      <c r="G254">
        <v>15504</v>
      </c>
      <c r="H254" t="s">
        <v>161</v>
      </c>
      <c r="I254" s="3">
        <f t="shared" si="33"/>
        <v>693.84</v>
      </c>
      <c r="J254" s="3">
        <f t="shared" si="34"/>
        <v>0.03</v>
      </c>
      <c r="K254" t="s">
        <v>61</v>
      </c>
      <c r="L254" s="3">
        <f>VLOOKUP(H254,'fx rates'!$A:$B,2,0)</f>
        <v>22.345389000000001</v>
      </c>
      <c r="M254">
        <f>SUMIFS($I$3:$I254,$E$3:$E254,$E254,$D$3:$D254,$D254)</f>
        <v>1771.0700000000002</v>
      </c>
      <c r="N254" s="3">
        <f t="shared" si="35"/>
        <v>3.4699999999999998</v>
      </c>
      <c r="O254" s="3">
        <f t="shared" si="36"/>
        <v>0.03</v>
      </c>
      <c r="P254" t="str">
        <f>IFERROR(IF(VLOOKUP($E254,clients_special_commissions!$B:$E,3,0), "yes","no"),"no")</f>
        <v>no</v>
      </c>
      <c r="Q254" s="3" t="str">
        <f>IF($P254="yes", VLOOKUP($E254,clients_special_commissions!$B:$C,2,0),"")</f>
        <v/>
      </c>
      <c r="R254" t="str">
        <f t="shared" si="37"/>
        <v>yes</v>
      </c>
      <c r="S254">
        <f>COUNTIFS($E$3:$E253,$E254,$D$3:$D253,$D254,$R$3:$R253,"yes")</f>
        <v>1</v>
      </c>
      <c r="U254" s="1" t="str">
        <f t="shared" si="38"/>
        <v xml:space="preserve">('32', '2021-10-29', '15504', 'MXN', '693.84', '0.03', 'EUR', '22.345389'), </v>
      </c>
      <c r="V254" s="1" t="str">
        <f t="shared" si="39"/>
        <v xml:space="preserve">('42', '2021-06-09', '1338', 'ERN', '80.96', '0.05',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'0.04',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'0.05',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'0.05',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'0.05',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'0.04',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'0.04',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'0.05', 'EUR', '1954.4451'), ('17', '2021-08-25', '20292', 'CLP', '23.24', '0.12', 'EUR', '873.489326'), ('38', '2021-08-25', '174', 'GIP', '209.76', '1.05', 'EUR', '0.829546'), ('39', '2021-08-25', '366', 'MOP', '41.3', '0.21', 'EUR', '8.862674'), ('10', '2021-08-26', '229650', 'MMK', '117.51', '0.05',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'0.04', 'EUR', '1.874163'), ('11', '2021-09-09', '10206', 'UAH', '315.83', '1.58', 'EUR', '32.315341'), ('15', '2021-09-10', '300000', 'VND', '11.91', '0.06', 'EUR', '25207.144586'), ('42', '2021-09-11', '26370', 'XPF', '221.19', '0.05',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('13', '2021-09-27', '4638', 'ETB', '82.2', '0.42', 'EUR', '56.424061'), ('37', '2021-09-29', '612', 'BND', '409.96', '2.05', 'EUR', '1.492847'), ('51', '2021-10-01', '894', 'MOP', '100.88', '0.51', 'EUR', '8.862674'), ('45', '2021-10-02', '1254', 'SCR', '78.97', '0.4', 'EUR', '15.881424'), ('47', '2021-10-02', '212808', 'IRR', '4.57', '0.05', 'EUR', '46606.318821'), ('20', '2021-10-03', '209238', 'VND', '8.31', '0.05', 'EUR', '25207.144586'), ('17', '2021-10-04', '13416', 'AOA', '26.83', '0.14', 'EUR', '500.075352'), ('41', '2021-10-05', '4139', 'GHS', '502.07', '2.52', 'EUR', '8.24399'), ('44', '2021-10-05', '206706', 'CDF', '94.03', '0.48', 'EUR', '2198.419411'), ('50', '2021-10-06', '18666', 'SOS', '29.36', '0.15', 'EUR', '635.850516'), ('7', '2021-10-06', '1026', 'CUC', '930.9', '4.66', 'EUR', '1.102163'), ('21', '2021-10-08', '912', 'MYR', '196.11', '0.99', 'EUR', '4.650478'), ('6', '2021-10-08', '29940', 'HTG', '259.51', '1.3', 'EUR', '115.372538'), ('36', '2021-10-09', '1146', 'QAR', '285.64', '1.43', 'EUR', '4.012181'), ('6', '2021-10-09', '6678', 'ISK', '46.98', '0.24', 'EUR', '142.166545'), ('29', '2021-10-10', '270', 'GIP', '325.48', '1.63', 'EUR', '0.829546'), ('25', '2021-10-10', '14754', 'BDT', '155.68', '0.78', 'EUR', '94.772749'), ('48', '2021-10-12', '15936', 'DZD', '101.37', '0.51', 'EUR', '157.210934'), ('43', '2021-10-13', '10398', 'KMF', '21.11', '0.11', 'EUR', '492.671632'), ('36', '2021-10-15', '29034', 'INR', '346.16', '1.74', 'EUR', '83.874727'), ('45', '2021-10-15', '18042', 'KPW', '18.2', '0.1', 'EUR', '991.624722'), ('18', '2021-10-15', '1236', 'BAM', '632.46', '3.17', 'EUR', '1.954297'), ('30', '2021-10-16', '25494', 'CUP', '898.56', '4.5', 'EUR', '28.372254'), ('10', '2021-10-16', '924', 'BBD', '419.15', '0.05', 'EUR', '2.204495'), ('33', '2021-10-16', '12720', 'NPR', '94.98', '0.48', 'EUR', '133.929141'), ('46', '2021-10-17', '264', 'NZD', '166.49', '0.84', 'EUR', '1.585768'), ('40', '2021-10-17', '1284', 'BND', '860.11', '4.31', 'EUR', '1.492847'), ('6', '2021-10-18', '828', 'HRK', '109.38', '0.55', 'EUR', '7.570559'), ('22', '2021-10-18', '300', 'EUR', '300', '1.5', 'EUR', '1'), ('46', '2021-10-18', '23256', 'ISK', '163.59', '0.82', 'EUR', '142.166545'), ('51', '2021-10-18', '205488', 'UZS', '16.25', '0.09', 'EUR', '12650.208197'), ('5', '2021-10-19', '15168', 'MRU', '378.04', '1.9', 'EUR', '40.122998'), ('18', '2021-10-19', '1068', 'TOP', '428.65', '2.15', 'EUR', '2.491572'), ('14', '2021-10-19', '220', 'BHD', '529.16', '2.65', 'EUR', '0.415761'), ('48', '2021-10-19', '2351', 'MYR', '505.54', '2.53', 'EUR', '4.650478'), ('46', '2021-10-20', '7524', 'RUB', '64.43', '0.33', 'EUR', '116.791701'), ('16', '2021-10-21', '16854', 'VUV', '135.2', '0.68', 'EUR', '124.667135'), ('30', '2021-10-22', '26826', 'NPR', '200.3', '1.01', 'EUR', '133.929141'), ('2', '2021-10-22', '84', 'XDR', '106', '0.53', 'EUR', '0.792507'), ('42', '2021-10-22', '3000', 'BBD', '1360.86', '0.05', 'EUR', '2.204495'), ('42', '2021-10-23', '9000', 'ZMW', '463.25', '0.03', 'EUR', '19.428104'), ('28', '2021-10-23', '3.3', 'EUR', '3.3', '0.05', 'EUR', '1'), ('48', '2021-10-23', '5000', 'GHS', '606.51', '3.04', 'EUR', '8.24399'), ('25', '2021-10-23', '71472', 'TZS', '27.97', '0.14', 'EUR', '2556.186953'), ('3', '2021-10-23', '164184', 'IRR', '3.53', '0.05', 'EUR', '46606.318821'), ('14', '2021-10-24', '1482', 'MOP', '167.22', '0.84', 'EUR', '8.862674'), ('40', '2021-10-24', '800', 'BHD', '1924.19', '9.63', 'EUR', '0.415761'), ('9', '2021-10-24', '27090', 'SDG', '55.07', '0.04', 'EUR', '491.956154'), ('43', '2021-10-24', '18492', 'THB', '500.59', '2.51', 'EUR', '36.941107'), ('35', '2021-10-26', '27588', 'KPW', '27.83', '0.14', 'EUR', '991.624722'), ('25', '2021-10-26', '15246', 'NAD', '932.41', '4.67', 'EUR', '16.351249'), ('46', '2021-10-27', '8000', 'TTD', '1071.62', '5.36', 'EUR', '7.465375'), ('47', '2021-10-27', '154224', 'IQD', '96.14', '0.49', 'EUR', '1604.167841'), ('32', '2021-10-28', '1188', 'PAB', '1077.23', '5.39', 'EUR', '1.102838'), ('17', '2021-10-28', '648', 'CNH', '92.16', '0.47', 'EUR', '7.031894'), ('10', '2021-10-28', '5784', 'NPR', '43.19', '0.05', 'EUR', '133.929141'), ('32', '2021-10-29', '15504', 'MXN', '693.84', '0.03', 'EUR', '22.345389'), </v>
      </c>
    </row>
    <row r="255" spans="2:22" ht="30" x14ac:dyDescent="0.25">
      <c r="B255">
        <f t="shared" si="30"/>
        <v>2021</v>
      </c>
      <c r="C255">
        <f t="shared" si="31"/>
        <v>10</v>
      </c>
      <c r="D255" t="str">
        <f t="shared" si="32"/>
        <v>2021 10</v>
      </c>
      <c r="E255">
        <v>32</v>
      </c>
      <c r="F255" s="2">
        <v>44500</v>
      </c>
      <c r="G255">
        <v>666</v>
      </c>
      <c r="H255" t="s">
        <v>61</v>
      </c>
      <c r="I255" s="3">
        <f t="shared" si="33"/>
        <v>666</v>
      </c>
      <c r="J255" s="3">
        <f t="shared" si="34"/>
        <v>0.03</v>
      </c>
      <c r="K255" t="s">
        <v>61</v>
      </c>
      <c r="L255" s="3">
        <f>VLOOKUP(H255,'fx rates'!$A:$B,2,0)</f>
        <v>1</v>
      </c>
      <c r="M255">
        <f>SUMIFS($I$3:$I255,$E$3:$E255,$E255,$D$3:$D255,$D255)</f>
        <v>2437.0700000000002</v>
      </c>
      <c r="N255" s="3">
        <f t="shared" si="35"/>
        <v>3.33</v>
      </c>
      <c r="O255" s="3">
        <f t="shared" si="36"/>
        <v>0.03</v>
      </c>
      <c r="P255" t="str">
        <f>IFERROR(IF(VLOOKUP($E255,clients_special_commissions!$B:$E,3,0), "yes","no"),"no")</f>
        <v>no</v>
      </c>
      <c r="Q255" s="3" t="str">
        <f>IF($P255="yes", VLOOKUP($E255,clients_special_commissions!$B:$C,2,0),"")</f>
        <v/>
      </c>
      <c r="R255" t="str">
        <f t="shared" si="37"/>
        <v>yes</v>
      </c>
      <c r="S255">
        <f>COUNTIFS($E$3:$E254,$E255,$D$3:$D254,$D255,$R$3:$R254,"yes")</f>
        <v>2</v>
      </c>
      <c r="U255" s="1" t="str">
        <f t="shared" si="38"/>
        <v xml:space="preserve">('32', '2021-10-31', '666', 'EUR', '666', '0.03', 'EUR', '1'), </v>
      </c>
      <c r="V255" s="1" t="str">
        <f t="shared" si="39"/>
        <v xml:space="preserve">('42', '2021-06-09', '1338', 'ERN', '80.96', '0.05',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'0.04',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'0.05',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'0.05',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'0.05',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'0.04',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'0.04',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'0.05', 'EUR', '1954.4451'), ('17', '2021-08-25', '20292', 'CLP', '23.24', '0.12', 'EUR', '873.489326'), ('38', '2021-08-25', '174', 'GIP', '209.76', '1.05', 'EUR', '0.829546'), ('39', '2021-08-25', '366', 'MOP', '41.3', '0.21', 'EUR', '8.862674'), ('10', '2021-08-26', '229650', 'MMK', '117.51', '0.05',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'0.04', 'EUR', '1.874163'), ('11', '2021-09-09', '10206', 'UAH', '315.83', '1.58', 'EUR', '32.315341'), ('15', '2021-09-10', '300000', 'VND', '11.91', '0.06', 'EUR', '25207.144586'), ('42', '2021-09-11', '26370', 'XPF', '221.19', '0.05',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('13', '2021-09-27', '4638', 'ETB', '82.2', '0.42', 'EUR', '56.424061'), ('37', '2021-09-29', '612', 'BND', '409.96', '2.05', 'EUR', '1.492847'), ('51', '2021-10-01', '894', 'MOP', '100.88', '0.51', 'EUR', '8.862674'), ('45', '2021-10-02', '1254', 'SCR', '78.97', '0.4', 'EUR', '15.881424'), ('47', '2021-10-02', '212808', 'IRR', '4.57', '0.05', 'EUR', '46606.318821'), ('20', '2021-10-03', '209238', 'VND', '8.31', '0.05', 'EUR', '25207.144586'), ('17', '2021-10-04', '13416', 'AOA', '26.83', '0.14', 'EUR', '500.075352'), ('41', '2021-10-05', '4139', 'GHS', '502.07', '2.52', 'EUR', '8.24399'), ('44', '2021-10-05', '206706', 'CDF', '94.03', '0.48', 'EUR', '2198.419411'), ('50', '2021-10-06', '18666', 'SOS', '29.36', '0.15', 'EUR', '635.850516'), ('7', '2021-10-06', '1026', 'CUC', '930.9', '4.66', 'EUR', '1.102163'), ('21', '2021-10-08', '912', 'MYR', '196.11', '0.99', 'EUR', '4.650478'), ('6', '2021-10-08', '29940', 'HTG', '259.51', '1.3', 'EUR', '115.372538'), ('36', '2021-10-09', '1146', 'QAR', '285.64', '1.43', 'EUR', '4.012181'), ('6', '2021-10-09', '6678', 'ISK', '46.98', '0.24', 'EUR', '142.166545'), ('29', '2021-10-10', '270', 'GIP', '325.48', '1.63', 'EUR', '0.829546'), ('25', '2021-10-10', '14754', 'BDT', '155.68', '0.78', 'EUR', '94.772749'), ('48', '2021-10-12', '15936', 'DZD', '101.37', '0.51', 'EUR', '157.210934'), ('43', '2021-10-13', '10398', 'KMF', '21.11', '0.11', 'EUR', '492.671632'), ('36', '2021-10-15', '29034', 'INR', '346.16', '1.74', 'EUR', '83.874727'), ('45', '2021-10-15', '18042', 'KPW', '18.2', '0.1', 'EUR', '991.624722'), ('18', '2021-10-15', '1236', 'BAM', '632.46', '3.17', 'EUR', '1.954297'), ('30', '2021-10-16', '25494', 'CUP', '898.56', '4.5', 'EUR', '28.372254'), ('10', '2021-10-16', '924', 'BBD', '419.15', '0.05', 'EUR', '2.204495'), ('33', '2021-10-16', '12720', 'NPR', '94.98', '0.48', 'EUR', '133.929141'), ('46', '2021-10-17', '264', 'NZD', '166.49', '0.84', 'EUR', '1.585768'), ('40', '2021-10-17', '1284', 'BND', '860.11', '4.31', 'EUR', '1.492847'), ('6', '2021-10-18', '828', 'HRK', '109.38', '0.55', 'EUR', '7.570559'), ('22', '2021-10-18', '300', 'EUR', '300', '1.5', 'EUR', '1'), ('46', '2021-10-18', '23256', 'ISK', '163.59', '0.82', 'EUR', '142.166545'), ('51', '2021-10-18', '205488', 'UZS', '16.25', '0.09', 'EUR', '12650.208197'), ('5', '2021-10-19', '15168', 'MRU', '378.04', '1.9', 'EUR', '40.122998'), ('18', '2021-10-19', '1068', 'TOP', '428.65', '2.15', 'EUR', '2.491572'), ('14', '2021-10-19', '220', 'BHD', '529.16', '2.65', 'EUR', '0.415761'), ('48', '2021-10-19', '2351', 'MYR', '505.54', '2.53', 'EUR', '4.650478'), ('46', '2021-10-20', '7524', 'RUB', '64.43', '0.33', 'EUR', '116.791701'), ('16', '2021-10-21', '16854', 'VUV', '135.2', '0.68', 'EUR', '124.667135'), ('30', '2021-10-22', '26826', 'NPR', '200.3', '1.01', 'EUR', '133.929141'), ('2', '2021-10-22', '84', 'XDR', '106', '0.53', 'EUR', '0.792507'), ('42', '2021-10-22', '3000', 'BBD', '1360.86', '0.05', 'EUR', '2.204495'), ('42', '2021-10-23', '9000', 'ZMW', '463.25', '0.03', 'EUR', '19.428104'), ('28', '2021-10-23', '3.3', 'EUR', '3.3', '0.05', 'EUR', '1'), ('48', '2021-10-23', '5000', 'GHS', '606.51', '3.04', 'EUR', '8.24399'), ('25', '2021-10-23', '71472', 'TZS', '27.97', '0.14', 'EUR', '2556.186953'), ('3', '2021-10-23', '164184', 'IRR', '3.53', '0.05', 'EUR', '46606.318821'), ('14', '2021-10-24', '1482', 'MOP', '167.22', '0.84', 'EUR', '8.862674'), ('40', '2021-10-24', '800', 'BHD', '1924.19', '9.63', 'EUR', '0.415761'), ('9', '2021-10-24', '27090', 'SDG', '55.07', '0.04', 'EUR', '491.956154'), ('43', '2021-10-24', '18492', 'THB', '500.59', '2.51', 'EUR', '36.941107'), ('35', '2021-10-26', '27588', 'KPW', '27.83', '0.14', 'EUR', '991.624722'), ('25', '2021-10-26', '15246', 'NAD', '932.41', '4.67', 'EUR', '16.351249'), ('46', '2021-10-27', '8000', 'TTD', '1071.62', '5.36', 'EUR', '7.465375'), ('47', '2021-10-27', '154224', 'IQD', '96.14', '0.49', 'EUR', '1604.167841'), ('32', '2021-10-28', '1188', 'PAB', '1077.23', '5.39', 'EUR', '1.102838'), ('17', '2021-10-28', '648', 'CNH', '92.16', '0.47', 'EUR', '7.031894'), ('10', '2021-10-28', '5784', 'NPR', '43.19', '0.05', 'EUR', '133.929141'), ('32', '2021-10-29', '15504', 'MXN', '693.84', '0.03', 'EUR', '22.345389'), ('32', '2021-10-31', '666', 'EUR', '666', '0.03', 'EUR', '1'), </v>
      </c>
    </row>
    <row r="256" spans="2:22" ht="30" x14ac:dyDescent="0.25">
      <c r="B256">
        <f t="shared" si="30"/>
        <v>2021</v>
      </c>
      <c r="C256">
        <f t="shared" si="31"/>
        <v>11</v>
      </c>
      <c r="D256" t="str">
        <f t="shared" si="32"/>
        <v>2021 11</v>
      </c>
      <c r="E256">
        <v>22</v>
      </c>
      <c r="F256" s="2">
        <v>44502</v>
      </c>
      <c r="G256">
        <v>498</v>
      </c>
      <c r="H256" t="s">
        <v>221</v>
      </c>
      <c r="I256" s="3">
        <f t="shared" si="33"/>
        <v>628.39</v>
      </c>
      <c r="J256" s="3">
        <f t="shared" si="34"/>
        <v>3.15</v>
      </c>
      <c r="K256" t="s">
        <v>61</v>
      </c>
      <c r="L256" s="3">
        <f>VLOOKUP(H256,'fx rates'!$A:$B,2,0)</f>
        <v>0.79250699999999996</v>
      </c>
      <c r="M256">
        <f>SUMIFS($I$3:$I256,$E$3:$E256,$E256,$D$3:$D256,$D256)</f>
        <v>628.39</v>
      </c>
      <c r="N256" s="3">
        <f t="shared" si="35"/>
        <v>3.15</v>
      </c>
      <c r="O256" s="3" t="str">
        <f t="shared" si="36"/>
        <v/>
      </c>
      <c r="P256" t="str">
        <f>IFERROR(IF(VLOOKUP($E256,clients_special_commissions!$B:$E,3,0), "yes","no"),"no")</f>
        <v>no</v>
      </c>
      <c r="Q256" s="3" t="str">
        <f>IF($P256="yes", VLOOKUP($E256,clients_special_commissions!$B:$C,2,0),"")</f>
        <v/>
      </c>
      <c r="R256" t="str">
        <f t="shared" si="37"/>
        <v>no</v>
      </c>
      <c r="S256">
        <f>COUNTIFS($E$3:$E255,$E256,$D$3:$D255,$D256,$R$3:$R255,"yes")</f>
        <v>0</v>
      </c>
      <c r="U256" s="1" t="str">
        <f t="shared" si="38"/>
        <v xml:space="preserve">('22', '2021-11-02', '498', 'XDR', '628.39', '3.15', 'EUR', '0.792507'), </v>
      </c>
      <c r="V256" s="1" t="str">
        <f t="shared" si="39"/>
        <v xml:space="preserve">('42', '2021-06-09', '1338', 'ERN', '80.96', '0.05',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'0.04',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'0.05',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'0.05',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'0.05',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'0.04',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'0.04',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'0.05', 'EUR', '1954.4451'), ('17', '2021-08-25', '20292', 'CLP', '23.24', '0.12', 'EUR', '873.489326'), ('38', '2021-08-25', '174', 'GIP', '209.76', '1.05', 'EUR', '0.829546'), ('39', '2021-08-25', '366', 'MOP', '41.3', '0.21', 'EUR', '8.862674'), ('10', '2021-08-26', '229650', 'MMK', '117.51', '0.05',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'0.04', 'EUR', '1.874163'), ('11', '2021-09-09', '10206', 'UAH', '315.83', '1.58', 'EUR', '32.315341'), ('15', '2021-09-10', '300000', 'VND', '11.91', '0.06', 'EUR', '25207.144586'), ('42', '2021-09-11', '26370', 'XPF', '221.19', '0.05',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('13', '2021-09-27', '4638', 'ETB', '82.2', '0.42', 'EUR', '56.424061'), ('37', '2021-09-29', '612', 'BND', '409.96', '2.05', 'EUR', '1.492847'), ('51', '2021-10-01', '894', 'MOP', '100.88', '0.51', 'EUR', '8.862674'), ('45', '2021-10-02', '1254', 'SCR', '78.97', '0.4', 'EUR', '15.881424'), ('47', '2021-10-02', '212808', 'IRR', '4.57', '0.05', 'EUR', '46606.318821'), ('20', '2021-10-03', '209238', 'VND', '8.31', '0.05', 'EUR', '25207.144586'), ('17', '2021-10-04', '13416', 'AOA', '26.83', '0.14', 'EUR', '500.075352'), ('41', '2021-10-05', '4139', 'GHS', '502.07', '2.52', 'EUR', '8.24399'), ('44', '2021-10-05', '206706', 'CDF', '94.03', '0.48', 'EUR', '2198.419411'), ('50', '2021-10-06', '18666', 'SOS', '29.36', '0.15', 'EUR', '635.850516'), ('7', '2021-10-06', '1026', 'CUC', '930.9', '4.66', 'EUR', '1.102163'), ('21', '2021-10-08', '912', 'MYR', '196.11', '0.99', 'EUR', '4.650478'), ('6', '2021-10-08', '29940', 'HTG', '259.51', '1.3', 'EUR', '115.372538'), ('36', '2021-10-09', '1146', 'QAR', '285.64', '1.43', 'EUR', '4.012181'), ('6', '2021-10-09', '6678', 'ISK', '46.98', '0.24', 'EUR', '142.166545'), ('29', '2021-10-10', '270', 'GIP', '325.48', '1.63', 'EUR', '0.829546'), ('25', '2021-10-10', '14754', 'BDT', '155.68', '0.78', 'EUR', '94.772749'), ('48', '2021-10-12', '15936', 'DZD', '101.37', '0.51', 'EUR', '157.210934'), ('43', '2021-10-13', '10398', 'KMF', '21.11', '0.11', 'EUR', '492.671632'), ('36', '2021-10-15', '29034', 'INR', '346.16', '1.74', 'EUR', '83.874727'), ('45', '2021-10-15', '18042', 'KPW', '18.2', '0.1', 'EUR', '991.624722'), ('18', '2021-10-15', '1236', 'BAM', '632.46', '3.17', 'EUR', '1.954297'), ('30', '2021-10-16', '25494', 'CUP', '898.56', '4.5', 'EUR', '28.372254'), ('10', '2021-10-16', '924', 'BBD', '419.15', '0.05', 'EUR', '2.204495'), ('33', '2021-10-16', '12720', 'NPR', '94.98', '0.48', 'EUR', '133.929141'), ('46', '2021-10-17', '264', 'NZD', '166.49', '0.84', 'EUR', '1.585768'), ('40', '2021-10-17', '1284', 'BND', '860.11', '4.31', 'EUR', '1.492847'), ('6', '2021-10-18', '828', 'HRK', '109.38', '0.55', 'EUR', '7.570559'), ('22', '2021-10-18', '300', 'EUR', '300', '1.5', 'EUR', '1'), ('46', '2021-10-18', '23256', 'ISK', '163.59', '0.82', 'EUR', '142.166545'), ('51', '2021-10-18', '205488', 'UZS', '16.25', '0.09', 'EUR', '12650.208197'), ('5', '2021-10-19', '15168', 'MRU', '378.04', '1.9', 'EUR', '40.122998'), ('18', '2021-10-19', '1068', 'TOP', '428.65', '2.15', 'EUR', '2.491572'), ('14', '2021-10-19', '220', 'BHD', '529.16', '2.65', 'EUR', '0.415761'), ('48', '2021-10-19', '2351', 'MYR', '505.54', '2.53', 'EUR', '4.650478'), ('46', '2021-10-20', '7524', 'RUB', '64.43', '0.33', 'EUR', '116.791701'), ('16', '2021-10-21', '16854', 'VUV', '135.2', '0.68', 'EUR', '124.667135'), ('30', '2021-10-22', '26826', 'NPR', '200.3', '1.01', 'EUR', '133.929141'), ('2', '2021-10-22', '84', 'XDR', '106', '0.53', 'EUR', '0.792507'), ('42', '2021-10-22', '3000', 'BBD', '1360.86', '0.05', 'EUR', '2.204495'), ('42', '2021-10-23', '9000', 'ZMW', '463.25', '0.03', 'EUR', '19.428104'), ('28', '2021-10-23', '3.3', 'EUR', '3.3', '0.05', 'EUR', '1'), ('48', '2021-10-23', '5000', 'GHS', '606.51', '3.04', 'EUR', '8.24399'), ('25', '2021-10-23', '71472', 'TZS', '27.97', '0.14', 'EUR', '2556.186953'), ('3', '2021-10-23', '164184', 'IRR', '3.53', '0.05', 'EUR', '46606.318821'), ('14', '2021-10-24', '1482', 'MOP', '167.22', '0.84', 'EUR', '8.862674'), ('40', '2021-10-24', '800', 'BHD', '1924.19', '9.63', 'EUR', '0.415761'), ('9', '2021-10-24', '27090', 'SDG', '55.07', '0.04', 'EUR', '491.956154'), ('43', '2021-10-24', '18492', 'THB', '500.59', '2.51', 'EUR', '36.941107'), ('35', '2021-10-26', '27588', 'KPW', '27.83', '0.14', 'EUR', '991.624722'), ('25', '2021-10-26', '15246', 'NAD', '932.41', '4.67', 'EUR', '16.351249'), ('46', '2021-10-27', '8000', 'TTD', '1071.62', '5.36', 'EUR', '7.465375'), ('47', '2021-10-27', '154224', 'IQD', '96.14', '0.49', 'EUR', '1604.167841'), ('32', '2021-10-28', '1188', 'PAB', '1077.23', '5.39', 'EUR', '1.102838'), ('17', '2021-10-28', '648', 'CNH', '92.16', '0.47', 'EUR', '7.031894'), ('10', '2021-10-28', '5784', 'NPR', '43.19', '0.05', 'EUR', '133.929141'), ('32', '2021-10-29', '15504', 'MXN', '693.84', '0.03', 'EUR', '22.345389'), ('32', '2021-10-31', '666', 'EUR', '666', '0.03', 'EUR', '1'), ('22', '2021-11-02', '498', 'XDR', '628.39', '3.15', 'EUR', '0.792507'), </v>
      </c>
    </row>
    <row r="257" spans="2:22" ht="30" x14ac:dyDescent="0.25">
      <c r="B257">
        <f t="shared" si="30"/>
        <v>2021</v>
      </c>
      <c r="C257">
        <f t="shared" si="31"/>
        <v>11</v>
      </c>
      <c r="D257" t="str">
        <f t="shared" si="32"/>
        <v>2021 11</v>
      </c>
      <c r="E257">
        <v>44</v>
      </c>
      <c r="F257" s="2">
        <v>44502</v>
      </c>
      <c r="G257">
        <v>324</v>
      </c>
      <c r="H257" t="s">
        <v>61</v>
      </c>
      <c r="I257" s="3">
        <f t="shared" si="33"/>
        <v>324</v>
      </c>
      <c r="J257" s="3">
        <f t="shared" si="34"/>
        <v>1.62</v>
      </c>
      <c r="K257" t="s">
        <v>61</v>
      </c>
      <c r="L257" s="3">
        <f>VLOOKUP(H257,'fx rates'!$A:$B,2,0)</f>
        <v>1</v>
      </c>
      <c r="M257">
        <f>SUMIFS($I$3:$I257,$E$3:$E257,$E257,$D$3:$D257,$D257)</f>
        <v>324</v>
      </c>
      <c r="N257" s="3">
        <f t="shared" si="35"/>
        <v>1.62</v>
      </c>
      <c r="O257" s="3" t="str">
        <f t="shared" si="36"/>
        <v/>
      </c>
      <c r="P257" t="str">
        <f>IFERROR(IF(VLOOKUP($E257,clients_special_commissions!$B:$E,3,0), "yes","no"),"no")</f>
        <v>no</v>
      </c>
      <c r="Q257" s="3" t="str">
        <f>IF($P257="yes", VLOOKUP($E257,clients_special_commissions!$B:$C,2,0),"")</f>
        <v/>
      </c>
      <c r="R257" t="str">
        <f t="shared" si="37"/>
        <v>no</v>
      </c>
      <c r="S257">
        <f>COUNTIFS($E$3:$E256,$E257,$D$3:$D256,$D257,$R$3:$R256,"yes")</f>
        <v>0</v>
      </c>
      <c r="U257" s="1" t="str">
        <f t="shared" si="38"/>
        <v xml:space="preserve">('44', '2021-11-02', '324', 'EUR', '324', '1.62', 'EUR', '1'), </v>
      </c>
      <c r="V257" s="1" t="str">
        <f t="shared" si="39"/>
        <v xml:space="preserve">('42', '2021-06-09', '1338', 'ERN', '80.96', '0.05',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'0.04',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'0.05',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'0.05',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'0.05',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'0.04',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'0.04',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'0.05', 'EUR', '1954.4451'), ('17', '2021-08-25', '20292', 'CLP', '23.24', '0.12', 'EUR', '873.489326'), ('38', '2021-08-25', '174', 'GIP', '209.76', '1.05', 'EUR', '0.829546'), ('39', '2021-08-25', '366', 'MOP', '41.3', '0.21', 'EUR', '8.862674'), ('10', '2021-08-26', '229650', 'MMK', '117.51', '0.05',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'0.04', 'EUR', '1.874163'), ('11', '2021-09-09', '10206', 'UAH', '315.83', '1.58', 'EUR', '32.315341'), ('15', '2021-09-10', '300000', 'VND', '11.91', '0.06', 'EUR', '25207.144586'), ('42', '2021-09-11', '26370', 'XPF', '221.19', '0.05',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('13', '2021-09-27', '4638', 'ETB', '82.2', '0.42', 'EUR', '56.424061'), ('37', '2021-09-29', '612', 'BND', '409.96', '2.05', 'EUR', '1.492847'), ('51', '2021-10-01', '894', 'MOP', '100.88', '0.51', 'EUR', '8.862674'), ('45', '2021-10-02', '1254', 'SCR', '78.97', '0.4', 'EUR', '15.881424'), ('47', '2021-10-02', '212808', 'IRR', '4.57', '0.05', 'EUR', '46606.318821'), ('20', '2021-10-03', '209238', 'VND', '8.31', '0.05', 'EUR', '25207.144586'), ('17', '2021-10-04', '13416', 'AOA', '26.83', '0.14', 'EUR', '500.075352'), ('41', '2021-10-05', '4139', 'GHS', '502.07', '2.52', 'EUR', '8.24399'), ('44', '2021-10-05', '206706', 'CDF', '94.03', '0.48', 'EUR', '2198.419411'), ('50', '2021-10-06', '18666', 'SOS', '29.36', '0.15', 'EUR', '635.850516'), ('7', '2021-10-06', '1026', 'CUC', '930.9', '4.66', 'EUR', '1.102163'), ('21', '2021-10-08', '912', 'MYR', '196.11', '0.99', 'EUR', '4.650478'), ('6', '2021-10-08', '29940', 'HTG', '259.51', '1.3', 'EUR', '115.372538'), ('36', '2021-10-09', '1146', 'QAR', '285.64', '1.43', 'EUR', '4.012181'), ('6', '2021-10-09', '6678', 'ISK', '46.98', '0.24', 'EUR', '142.166545'), ('29', '2021-10-10', '270', 'GIP', '325.48', '1.63', 'EUR', '0.829546'), ('25', '2021-10-10', '14754', 'BDT', '155.68', '0.78', 'EUR', '94.772749'), ('48', '2021-10-12', '15936', 'DZD', '101.37', '0.51', 'EUR', '157.210934'), ('43', '2021-10-13', '10398', 'KMF', '21.11', '0.11', 'EUR', '492.671632'), ('36', '2021-10-15', '29034', 'INR', '346.16', '1.74', 'EUR', '83.874727'), ('45', '2021-10-15', '18042', 'KPW', '18.2', '0.1', 'EUR', '991.624722'), ('18', '2021-10-15', '1236', 'BAM', '632.46', '3.17', 'EUR', '1.954297'), ('30', '2021-10-16', '25494', 'CUP', '898.56', '4.5', 'EUR', '28.372254'), ('10', '2021-10-16', '924', 'BBD', '419.15', '0.05', 'EUR', '2.204495'), ('33', '2021-10-16', '12720', 'NPR', '94.98', '0.48', 'EUR', '133.929141'), ('46', '2021-10-17', '264', 'NZD', '166.49', '0.84', 'EUR', '1.585768'), ('40', '2021-10-17', '1284', 'BND', '860.11', '4.31', 'EUR', '1.492847'), ('6', '2021-10-18', '828', 'HRK', '109.38', '0.55', 'EUR', '7.570559'), ('22', '2021-10-18', '300', 'EUR', '300', '1.5', 'EUR', '1'), ('46', '2021-10-18', '23256', 'ISK', '163.59', '0.82', 'EUR', '142.166545'), ('51', '2021-10-18', '205488', 'UZS', '16.25', '0.09', 'EUR', '12650.208197'), ('5', '2021-10-19', '15168', 'MRU', '378.04', '1.9', 'EUR', '40.122998'), ('18', '2021-10-19', '1068', 'TOP', '428.65', '2.15', 'EUR', '2.491572'), ('14', '2021-10-19', '220', 'BHD', '529.16', '2.65', 'EUR', '0.415761'), ('48', '2021-10-19', '2351', 'MYR', '505.54', '2.53', 'EUR', '4.650478'), ('46', '2021-10-20', '7524', 'RUB', '64.43', '0.33', 'EUR', '116.791701'), ('16', '2021-10-21', '16854', 'VUV', '135.2', '0.68', 'EUR', '124.667135'), ('30', '2021-10-22', '26826', 'NPR', '200.3', '1.01', 'EUR', '133.929141'), ('2', '2021-10-22', '84', 'XDR', '106', '0.53', 'EUR', '0.792507'), ('42', '2021-10-22', '3000', 'BBD', '1360.86', '0.05', 'EUR', '2.204495'), ('42', '2021-10-23', '9000', 'ZMW', '463.25', '0.03', 'EUR', '19.428104'), ('28', '2021-10-23', '3.3', 'EUR', '3.3', '0.05', 'EUR', '1'), ('48', '2021-10-23', '5000', 'GHS', '606.51', '3.04', 'EUR', '8.24399'), ('25', '2021-10-23', '71472', 'TZS', '27.97', '0.14', 'EUR', '2556.186953'), ('3', '2021-10-23', '164184', 'IRR', '3.53', '0.05', 'EUR', '46606.318821'), ('14', '2021-10-24', '1482', 'MOP', '167.22', '0.84', 'EUR', '8.862674'), ('40', '2021-10-24', '800', 'BHD', '1924.19', '9.63', 'EUR', '0.415761'), ('9', '2021-10-24', '27090', 'SDG', '55.07', '0.04', 'EUR', '491.956154'), ('43', '2021-10-24', '18492', 'THB', '500.59', '2.51', 'EUR', '36.941107'), ('35', '2021-10-26', '27588', 'KPW', '27.83', '0.14', 'EUR', '991.624722'), ('25', '2021-10-26', '15246', 'NAD', '932.41', '4.67', 'EUR', '16.351249'), ('46', '2021-10-27', '8000', 'TTD', '1071.62', '5.36', 'EUR', '7.465375'), ('47', '2021-10-27', '154224', 'IQD', '96.14', '0.49', 'EUR', '1604.167841'), ('32', '2021-10-28', '1188', 'PAB', '1077.23', '5.39', 'EUR', '1.102838'), ('17', '2021-10-28', '648', 'CNH', '92.16', '0.47', 'EUR', '7.031894'), ('10', '2021-10-28', '5784', 'NPR', '43.19', '0.05', 'EUR', '133.929141'), ('32', '2021-10-29', '15504', 'MXN', '693.84', '0.03', 'EUR', '22.345389'), ('32', '2021-10-31', '666', 'EUR', '666', '0.03', 'EUR', '1'), ('22', '2021-11-02', '498', 'XDR', '628.39', '3.15', 'EUR', '0.792507'), ('44', '2021-11-02', '324', 'EUR', '324', '1.62', 'EUR', '1'), </v>
      </c>
    </row>
    <row r="258" spans="2:22" ht="30" x14ac:dyDescent="0.25">
      <c r="B258">
        <f t="shared" si="30"/>
        <v>2021</v>
      </c>
      <c r="C258">
        <f t="shared" si="31"/>
        <v>11</v>
      </c>
      <c r="D258" t="str">
        <f t="shared" si="32"/>
        <v>2021 11</v>
      </c>
      <c r="E258">
        <v>16</v>
      </c>
      <c r="F258" s="2">
        <v>44502</v>
      </c>
      <c r="G258">
        <v>430</v>
      </c>
      <c r="H258" t="s">
        <v>109</v>
      </c>
      <c r="I258" s="3">
        <f t="shared" si="33"/>
        <v>518.37</v>
      </c>
      <c r="J258" s="3">
        <f t="shared" si="34"/>
        <v>2.5999999999999996</v>
      </c>
      <c r="K258" t="s">
        <v>61</v>
      </c>
      <c r="L258" s="3">
        <f>VLOOKUP(H258,'fx rates'!$A:$B,2,0)</f>
        <v>0.82952999999999999</v>
      </c>
      <c r="M258">
        <f>SUMIFS($I$3:$I258,$E$3:$E258,$E258,$D$3:$D258,$D258)</f>
        <v>518.37</v>
      </c>
      <c r="N258" s="3">
        <f t="shared" si="35"/>
        <v>2.5999999999999996</v>
      </c>
      <c r="O258" s="3" t="str">
        <f t="shared" si="36"/>
        <v/>
      </c>
      <c r="P258" t="str">
        <f>IFERROR(IF(VLOOKUP($E258,clients_special_commissions!$B:$E,3,0), "yes","no"),"no")</f>
        <v>no</v>
      </c>
      <c r="Q258" s="3" t="str">
        <f>IF($P258="yes", VLOOKUP($E258,clients_special_commissions!$B:$C,2,0),"")</f>
        <v/>
      </c>
      <c r="R258" t="str">
        <f t="shared" si="37"/>
        <v>no</v>
      </c>
      <c r="S258">
        <f>COUNTIFS($E$3:$E257,$E258,$D$3:$D257,$D258,$R$3:$R257,"yes")</f>
        <v>0</v>
      </c>
      <c r="U258" s="1" t="str">
        <f t="shared" si="38"/>
        <v xml:space="preserve">('16', '2021-11-02', '430', 'FKP', '518.37', '2.6', 'EUR', '0.82953'), </v>
      </c>
      <c r="V258" s="1" t="str">
        <f t="shared" si="39"/>
        <v xml:space="preserve">('42', '2021-06-09', '1338', 'ERN', '80.96', '0.05',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'0.04',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'0.05',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'0.05',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'0.05',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'0.04',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'0.04',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'0.05', 'EUR', '1954.4451'), ('17', '2021-08-25', '20292', 'CLP', '23.24', '0.12', 'EUR', '873.489326'), ('38', '2021-08-25', '174', 'GIP', '209.76', '1.05', 'EUR', '0.829546'), ('39', '2021-08-25', '366', 'MOP', '41.3', '0.21', 'EUR', '8.862674'), ('10', '2021-08-26', '229650', 'MMK', '117.51', '0.05',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'0.04', 'EUR', '1.874163'), ('11', '2021-09-09', '10206', 'UAH', '315.83', '1.58', 'EUR', '32.315341'), ('15', '2021-09-10', '300000', 'VND', '11.91', '0.06', 'EUR', '25207.144586'), ('42', '2021-09-11', '26370', 'XPF', '221.19', '0.05',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('13', '2021-09-27', '4638', 'ETB', '82.2', '0.42', 'EUR', '56.424061'), ('37', '2021-09-29', '612', 'BND', '409.96', '2.05', 'EUR', '1.492847'), ('51', '2021-10-01', '894', 'MOP', '100.88', '0.51', 'EUR', '8.862674'), ('45', '2021-10-02', '1254', 'SCR', '78.97', '0.4', 'EUR', '15.881424'), ('47', '2021-10-02', '212808', 'IRR', '4.57', '0.05', 'EUR', '46606.318821'), ('20', '2021-10-03', '209238', 'VND', '8.31', '0.05', 'EUR', '25207.144586'), ('17', '2021-10-04', '13416', 'AOA', '26.83', '0.14', 'EUR', '500.075352'), ('41', '2021-10-05', '4139', 'GHS', '502.07', '2.52', 'EUR', '8.24399'), ('44', '2021-10-05', '206706', 'CDF', '94.03', '0.48', 'EUR', '2198.419411'), ('50', '2021-10-06', '18666', 'SOS', '29.36', '0.15', 'EUR', '635.850516'), ('7', '2021-10-06', '1026', 'CUC', '930.9', '4.66', 'EUR', '1.102163'), ('21', '2021-10-08', '912', 'MYR', '196.11', '0.99', 'EUR', '4.650478'), ('6', '2021-10-08', '29940', 'HTG', '259.51', '1.3', 'EUR', '115.372538'), ('36', '2021-10-09', '1146', 'QAR', '285.64', '1.43', 'EUR', '4.012181'), ('6', '2021-10-09', '6678', 'ISK', '46.98', '0.24', 'EUR', '142.166545'), ('29', '2021-10-10', '270', 'GIP', '325.48', '1.63', 'EUR', '0.829546'), ('25', '2021-10-10', '14754', 'BDT', '155.68', '0.78', 'EUR', '94.772749'), ('48', '2021-10-12', '15936', 'DZD', '101.37', '0.51', 'EUR', '157.210934'), ('43', '2021-10-13', '10398', 'KMF', '21.11', '0.11', 'EUR', '492.671632'), ('36', '2021-10-15', '29034', 'INR', '346.16', '1.74', 'EUR', '83.874727'), ('45', '2021-10-15', '18042', 'KPW', '18.2', '0.1', 'EUR', '991.624722'), ('18', '2021-10-15', '1236', 'BAM', '632.46', '3.17', 'EUR', '1.954297'), ('30', '2021-10-16', '25494', 'CUP', '898.56', '4.5', 'EUR', '28.372254'), ('10', '2021-10-16', '924', 'BBD', '419.15', '0.05', 'EUR', '2.204495'), ('33', '2021-10-16', '12720', 'NPR', '94.98', '0.48', 'EUR', '133.929141'), ('46', '2021-10-17', '264', 'NZD', '166.49', '0.84', 'EUR', '1.585768'), ('40', '2021-10-17', '1284', 'BND', '860.11', '4.31', 'EUR', '1.492847'), ('6', '2021-10-18', '828', 'HRK', '109.38', '0.55', 'EUR', '7.570559'), ('22', '2021-10-18', '300', 'EUR', '300', '1.5', 'EUR', '1'), ('46', '2021-10-18', '23256', 'ISK', '163.59', '0.82', 'EUR', '142.166545'), ('51', '2021-10-18', '205488', 'UZS', '16.25', '0.09', 'EUR', '12650.208197'), ('5', '2021-10-19', '15168', 'MRU', '378.04', '1.9', 'EUR', '40.122998'), ('18', '2021-10-19', '1068', 'TOP', '428.65', '2.15', 'EUR', '2.491572'), ('14', '2021-10-19', '220', 'BHD', '529.16', '2.65', 'EUR', '0.415761'), ('48', '2021-10-19', '2351', 'MYR', '505.54', '2.53', 'EUR', '4.650478'), ('46', '2021-10-20', '7524', 'RUB', '64.43', '0.33', 'EUR', '116.791701'), ('16', '2021-10-21', '16854', 'VUV', '135.2', '0.68', 'EUR', '124.667135'), ('30', '2021-10-22', '26826', 'NPR', '200.3', '1.01', 'EUR', '133.929141'), ('2', '2021-10-22', '84', 'XDR', '106', '0.53', 'EUR', '0.792507'), ('42', '2021-10-22', '3000', 'BBD', '1360.86', '0.05', 'EUR', '2.204495'), ('42', '2021-10-23', '9000', 'ZMW', '463.25', '0.03', 'EUR', '19.428104'), ('28', '2021-10-23', '3.3', 'EUR', '3.3', '0.05', 'EUR', '1'), ('48', '2021-10-23', '5000', 'GHS', '606.51', '3.04', 'EUR', '8.24399'), ('25', '2021-10-23', '71472', 'TZS', '27.97', '0.14', 'EUR', '2556.186953'), ('3', '2021-10-23', '164184', 'IRR', '3.53', '0.05', 'EUR', '46606.318821'), ('14', '2021-10-24', '1482', 'MOP', '167.22', '0.84', 'EUR', '8.862674'), ('40', '2021-10-24', '800', 'BHD', '1924.19', '9.63', 'EUR', '0.415761'), ('9', '2021-10-24', '27090', 'SDG', '55.07', '0.04', 'EUR', '491.956154'), ('43', '2021-10-24', '18492', 'THB', '500.59', '2.51', 'EUR', '36.941107'), ('35', '2021-10-26', '27588', 'KPW', '27.83', '0.14', 'EUR', '991.624722'), ('25', '2021-10-26', '15246', 'NAD', '932.41', '4.67', 'EUR', '16.351249'), ('46', '2021-10-27', '8000', 'TTD', '1071.62', '5.36', 'EUR', '7.465375'), ('47', '2021-10-27', '154224', 'IQD', '96.14', '0.49', 'EUR', '1604.167841'), ('32', '2021-10-28', '1188', 'PAB', '1077.23', '5.39', 'EUR', '1.102838'), ('17', '2021-10-28', '648', 'CNH', '92.16', '0.47', 'EUR', '7.031894'), ('10', '2021-10-28', '5784', 'NPR', '43.19', '0.05', 'EUR', '133.929141'), ('32', '2021-10-29', '15504', 'MXN', '693.84', '0.03', 'EUR', '22.345389'), ('32', '2021-10-31', '666', 'EUR', '666', '0.03', 'EUR', '1'), ('22', '2021-11-02', '498', 'XDR', '628.39', '3.15', 'EUR', '0.792507'), ('44', '2021-11-02', '324', 'EUR', '324', '1.62', 'EUR', '1'), ('16', '2021-11-02', '430', 'FKP', '518.37', '2.6', 'EUR', '0.82953'), </v>
      </c>
    </row>
    <row r="259" spans="2:22" ht="30" x14ac:dyDescent="0.25">
      <c r="B259">
        <f t="shared" si="30"/>
        <v>2021</v>
      </c>
      <c r="C259">
        <f t="shared" si="31"/>
        <v>11</v>
      </c>
      <c r="D259" t="str">
        <f t="shared" si="32"/>
        <v>2021 11</v>
      </c>
      <c r="E259">
        <v>7</v>
      </c>
      <c r="F259" s="2">
        <v>44503</v>
      </c>
      <c r="G259">
        <v>248</v>
      </c>
      <c r="H259" t="s">
        <v>76</v>
      </c>
      <c r="I259" s="3">
        <f t="shared" si="33"/>
        <v>596.5</v>
      </c>
      <c r="J259" s="3">
        <f t="shared" si="34"/>
        <v>2.9899999999999998</v>
      </c>
      <c r="K259" t="s">
        <v>61</v>
      </c>
      <c r="L259" s="3">
        <f>VLOOKUP(H259,'fx rates'!$A:$B,2,0)</f>
        <v>0.41576099999999999</v>
      </c>
      <c r="M259">
        <f>SUMIFS($I$3:$I259,$E$3:$E259,$E259,$D$3:$D259,$D259)</f>
        <v>596.5</v>
      </c>
      <c r="N259" s="3">
        <f t="shared" si="35"/>
        <v>2.9899999999999998</v>
      </c>
      <c r="O259" s="3" t="str">
        <f t="shared" si="36"/>
        <v/>
      </c>
      <c r="P259" t="str">
        <f>IFERROR(IF(VLOOKUP($E259,clients_special_commissions!$B:$E,3,0), "yes","no"),"no")</f>
        <v>no</v>
      </c>
      <c r="Q259" s="3" t="str">
        <f>IF($P259="yes", VLOOKUP($E259,clients_special_commissions!$B:$C,2,0),"")</f>
        <v/>
      </c>
      <c r="R259" t="str">
        <f t="shared" si="37"/>
        <v>no</v>
      </c>
      <c r="S259">
        <f>COUNTIFS($E$3:$E258,$E259,$D$3:$D258,$D259,$R$3:$R258,"yes")</f>
        <v>0</v>
      </c>
      <c r="U259" s="1" t="str">
        <f t="shared" si="38"/>
        <v xml:space="preserve">('7', '2021-11-03', '248', 'BHD', '596.5', '2.99', 'EUR', '0.415761'), </v>
      </c>
      <c r="V259" s="1" t="str">
        <f t="shared" si="39"/>
        <v xml:space="preserve">('42', '2021-06-09', '1338', 'ERN', '80.96', '0.05',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'0.04',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'0.05',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'0.05',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'0.05',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'0.04',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'0.04',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'0.05', 'EUR', '1954.4451'), ('17', '2021-08-25', '20292', 'CLP', '23.24', '0.12', 'EUR', '873.489326'), ('38', '2021-08-25', '174', 'GIP', '209.76', '1.05', 'EUR', '0.829546'), ('39', '2021-08-25', '366', 'MOP', '41.3', '0.21', 'EUR', '8.862674'), ('10', '2021-08-26', '229650', 'MMK', '117.51', '0.05',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'0.04', 'EUR', '1.874163'), ('11', '2021-09-09', '10206', 'UAH', '315.83', '1.58', 'EUR', '32.315341'), ('15', '2021-09-10', '300000', 'VND', '11.91', '0.06', 'EUR', '25207.144586'), ('42', '2021-09-11', '26370', 'XPF', '221.19', '0.05',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('13', '2021-09-27', '4638', 'ETB', '82.2', '0.42', 'EUR', '56.424061'), ('37', '2021-09-29', '612', 'BND', '409.96', '2.05', 'EUR', '1.492847'), ('51', '2021-10-01', '894', 'MOP', '100.88', '0.51', 'EUR', '8.862674'), ('45', '2021-10-02', '1254', 'SCR', '78.97', '0.4', 'EUR', '15.881424'), ('47', '2021-10-02', '212808', 'IRR', '4.57', '0.05', 'EUR', '46606.318821'), ('20', '2021-10-03', '209238', 'VND', '8.31', '0.05', 'EUR', '25207.144586'), ('17', '2021-10-04', '13416', 'AOA', '26.83', '0.14', 'EUR', '500.075352'), ('41', '2021-10-05', '4139', 'GHS', '502.07', '2.52', 'EUR', '8.24399'), ('44', '2021-10-05', '206706', 'CDF', '94.03', '0.48', 'EUR', '2198.419411'), ('50', '2021-10-06', '18666', 'SOS', '29.36', '0.15', 'EUR', '635.850516'), ('7', '2021-10-06', '1026', 'CUC', '930.9', '4.66', 'EUR', '1.102163'), ('21', '2021-10-08', '912', 'MYR', '196.11', '0.99', 'EUR', '4.650478'), ('6', '2021-10-08', '29940', 'HTG', '259.51', '1.3', 'EUR', '115.372538'), ('36', '2021-10-09', '1146', 'QAR', '285.64', '1.43', 'EUR', '4.012181'), ('6', '2021-10-09', '6678', 'ISK', '46.98', '0.24', 'EUR', '142.166545'), ('29', '2021-10-10', '270', 'GIP', '325.48', '1.63', 'EUR', '0.829546'), ('25', '2021-10-10', '14754', 'BDT', '155.68', '0.78', 'EUR', '94.772749'), ('48', '2021-10-12', '15936', 'DZD', '101.37', '0.51', 'EUR', '157.210934'), ('43', '2021-10-13', '10398', 'KMF', '21.11', '0.11', 'EUR', '492.671632'), ('36', '2021-10-15', '29034', 'INR', '346.16', '1.74', 'EUR', '83.874727'), ('45', '2021-10-15', '18042', 'KPW', '18.2', '0.1', 'EUR', '991.624722'), ('18', '2021-10-15', '1236', 'BAM', '632.46', '3.17', 'EUR', '1.954297'), ('30', '2021-10-16', '25494', 'CUP', '898.56', '4.5', 'EUR', '28.372254'), ('10', '2021-10-16', '924', 'BBD', '419.15', '0.05', 'EUR', '2.204495'), ('33', '2021-10-16', '12720', 'NPR', '94.98', '0.48', 'EUR', '133.929141'), ('46', '2021-10-17', '264', 'NZD', '166.49', '0.84', 'EUR', '1.585768'), ('40', '2021-10-17', '1284', 'BND', '860.11', '4.31', 'EUR', '1.492847'), ('6', '2021-10-18', '828', 'HRK', '109.38', '0.55', 'EUR', '7.570559'), ('22', '2021-10-18', '300', 'EUR', '300', '1.5', 'EUR', '1'), ('46', '2021-10-18', '23256', 'ISK', '163.59', '0.82', 'EUR', '142.166545'), ('51', '2021-10-18', '205488', 'UZS', '16.25', '0.09', 'EUR', '12650.208197'), ('5', '2021-10-19', '15168', 'MRU', '378.04', '1.9', 'EUR', '40.122998'), ('18', '2021-10-19', '1068', 'TOP', '428.65', '2.15', 'EUR', '2.491572'), ('14', '2021-10-19', '220', 'BHD', '529.16', '2.65', 'EUR', '0.415761'), ('48', '2021-10-19', '2351', 'MYR', '505.54', '2.53', 'EUR', '4.650478'), ('46', '2021-10-20', '7524', 'RUB', '64.43', '0.33', 'EUR', '116.791701'), ('16', '2021-10-21', '16854', 'VUV', '135.2', '0.68', 'EUR', '124.667135'), ('30', '2021-10-22', '26826', 'NPR', '200.3', '1.01', 'EUR', '133.929141'), ('2', '2021-10-22', '84', 'XDR', '106', '0.53', 'EUR', '0.792507'), ('42', '2021-10-22', '3000', 'BBD', '1360.86', '0.05', 'EUR', '2.204495'), ('42', '2021-10-23', '9000', 'ZMW', '463.25', '0.03', 'EUR', '19.428104'), ('28', '2021-10-23', '3.3', 'EUR', '3.3', '0.05', 'EUR', '1'), ('48', '2021-10-23', '5000', 'GHS', '606.51', '3.04', 'EUR', '8.24399'), ('25', '2021-10-23', '71472', 'TZS', '27.97', '0.14', 'EUR', '2556.186953'), ('3', '2021-10-23', '164184', 'IRR', '3.53', '0.05', 'EUR', '46606.318821'), ('14', '2021-10-24', '1482', 'MOP', '167.22', '0.84', 'EUR', '8.862674'), ('40', '2021-10-24', '800', 'BHD', '1924.19', '9.63', 'EUR', '0.415761'), ('9', '2021-10-24', '27090', 'SDG', '55.07', '0.04', 'EUR', '491.956154'), ('43', '2021-10-24', '18492', 'THB', '500.59', '2.51', 'EUR', '36.941107'), ('35', '2021-10-26', '27588', 'KPW', '27.83', '0.14', 'EUR', '991.624722'), ('25', '2021-10-26', '15246', 'NAD', '932.41', '4.67', 'EUR', '16.351249'), ('46', '2021-10-27', '8000', 'TTD', '1071.62', '5.36', 'EUR', '7.465375'), ('47', '2021-10-27', '154224', 'IQD', '96.14', '0.49', 'EUR', '1604.167841'), ('32', '2021-10-28', '1188', 'PAB', '1077.23', '5.39', 'EUR', '1.102838'), ('17', '2021-10-28', '648', 'CNH', '92.16', '0.47', 'EUR', '7.031894'), ('10', '2021-10-28', '5784', 'NPR', '43.19', '0.05', 'EUR', '133.929141'), ('32', '2021-10-29', '15504', 'MXN', '693.84', '0.03', 'EUR', '22.345389'), ('32', '2021-10-31', '666', 'EUR', '666', '0.03', 'EUR', '1'), ('22', '2021-11-02', '498', 'XDR', '628.39', '3.15', 'EUR', '0.792507'), ('44', '2021-11-02', '324', 'EUR', '324', '1.62', 'EUR', '1'), ('16', '2021-11-02', '430', 'FKP', '518.37', '2.6', 'EUR', '0.82953'), ('7', '2021-11-03', '248', 'BHD', '596.5', '2.99', 'EUR', '0.415761'), </v>
      </c>
    </row>
    <row r="260" spans="2:22" ht="30" x14ac:dyDescent="0.25">
      <c r="B260">
        <f t="shared" ref="B260:B323" si="40">YEAR(F260)</f>
        <v>2021</v>
      </c>
      <c r="C260">
        <f t="shared" ref="C260:C323" si="41">MONTH(F260)</f>
        <v>11</v>
      </c>
      <c r="D260" t="str">
        <f t="shared" ref="D260:D323" si="42">_xlfn.CONCAT(B260, " ", C260)</f>
        <v>2021 11</v>
      </c>
      <c r="E260">
        <v>51</v>
      </c>
      <c r="F260" s="2">
        <v>44503</v>
      </c>
      <c r="G260">
        <v>292</v>
      </c>
      <c r="H260" t="s">
        <v>141</v>
      </c>
      <c r="I260" s="3">
        <f t="shared" ref="I260:I323" si="43">ROUNDUP(G260/L260,2)</f>
        <v>871.43</v>
      </c>
      <c r="J260" s="3">
        <f t="shared" ref="J260:J323" si="44">MIN(N260,O260,Q260)</f>
        <v>4.3599999999999994</v>
      </c>
      <c r="K260" t="s">
        <v>61</v>
      </c>
      <c r="L260" s="3">
        <f>VLOOKUP(H260,'fx rates'!$A:$B,2,0)</f>
        <v>0.33508399999999999</v>
      </c>
      <c r="M260">
        <f>SUMIFS($I$3:$I260,$E$3:$E260,$E260,$D$3:$D260,$D260)</f>
        <v>871.43</v>
      </c>
      <c r="N260" s="3">
        <f t="shared" ref="N260:N323" si="45">IF(I260*0.005&lt;0.05,0.05,ROUNDUP(I260*0.005,2))</f>
        <v>4.3599999999999994</v>
      </c>
      <c r="O260" s="3" t="str">
        <f t="shared" ref="O260:O323" si="46">IF(S260&gt;0, 0.03, "")</f>
        <v/>
      </c>
      <c r="P260" t="str">
        <f>IFERROR(IF(VLOOKUP($E260,clients_special_commissions!$B:$E,3,0), "yes","no"),"no")</f>
        <v>no</v>
      </c>
      <c r="Q260" s="3" t="str">
        <f>IF($P260="yes", VLOOKUP($E260,clients_special_commissions!$B:$C,2,0),"")</f>
        <v/>
      </c>
      <c r="R260" t="str">
        <f t="shared" ref="R260:R323" si="47">IF(M260&gt;=1000,"yes","no")</f>
        <v>no</v>
      </c>
      <c r="S260">
        <f>COUNTIFS($E$3:$E259,$E260,$D$3:$D259,$D260,$R$3:$R259,"yes")</f>
        <v>0</v>
      </c>
      <c r="U260" s="1" t="str">
        <f t="shared" si="38"/>
        <v xml:space="preserve">('51', '2021-11-03', '292', 'KWD', '871.43', '4.36', 'EUR', '0.335084'), </v>
      </c>
      <c r="V260" s="1" t="str">
        <f t="shared" si="39"/>
        <v xml:space="preserve">('42', '2021-06-09', '1338', 'ERN', '80.96', '0.05',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'0.04',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'0.05',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'0.05',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'0.05',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'0.04',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'0.04',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'0.05', 'EUR', '1954.4451'), ('17', '2021-08-25', '20292', 'CLP', '23.24', '0.12', 'EUR', '873.489326'), ('38', '2021-08-25', '174', 'GIP', '209.76', '1.05', 'EUR', '0.829546'), ('39', '2021-08-25', '366', 'MOP', '41.3', '0.21', 'EUR', '8.862674'), ('10', '2021-08-26', '229650', 'MMK', '117.51', '0.05',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'0.04', 'EUR', '1.874163'), ('11', '2021-09-09', '10206', 'UAH', '315.83', '1.58', 'EUR', '32.315341'), ('15', '2021-09-10', '300000', 'VND', '11.91', '0.06', 'EUR', '25207.144586'), ('42', '2021-09-11', '26370', 'XPF', '221.19', '0.05',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('13', '2021-09-27', '4638', 'ETB', '82.2', '0.42', 'EUR', '56.424061'), ('37', '2021-09-29', '612', 'BND', '409.96', '2.05', 'EUR', '1.492847'), ('51', '2021-10-01', '894', 'MOP', '100.88', '0.51', 'EUR', '8.862674'), ('45', '2021-10-02', '1254', 'SCR', '78.97', '0.4', 'EUR', '15.881424'), ('47', '2021-10-02', '212808', 'IRR', '4.57', '0.05', 'EUR', '46606.318821'), ('20', '2021-10-03', '209238', 'VND', '8.31', '0.05', 'EUR', '25207.144586'), ('17', '2021-10-04', '13416', 'AOA', '26.83', '0.14', 'EUR', '500.075352'), ('41', '2021-10-05', '4139', 'GHS', '502.07', '2.52', 'EUR', '8.24399'), ('44', '2021-10-05', '206706', 'CDF', '94.03', '0.48', 'EUR', '2198.419411'), ('50', '2021-10-06', '18666', 'SOS', '29.36', '0.15', 'EUR', '635.850516'), ('7', '2021-10-06', '1026', 'CUC', '930.9', '4.66', 'EUR', '1.102163'), ('21', '2021-10-08', '912', 'MYR', '196.11', '0.99', 'EUR', '4.650478'), ('6', '2021-10-08', '29940', 'HTG', '259.51', '1.3', 'EUR', '115.372538'), ('36', '2021-10-09', '1146', 'QAR', '285.64', '1.43', 'EUR', '4.012181'), ('6', '2021-10-09', '6678', 'ISK', '46.98', '0.24', 'EUR', '142.166545'), ('29', '2021-10-10', '270', 'GIP', '325.48', '1.63', 'EUR', '0.829546'), ('25', '2021-10-10', '14754', 'BDT', '155.68', '0.78', 'EUR', '94.772749'), ('48', '2021-10-12', '15936', 'DZD', '101.37', '0.51', 'EUR', '157.210934'), ('43', '2021-10-13', '10398', 'KMF', '21.11', '0.11', 'EUR', '492.671632'), ('36', '2021-10-15', '29034', 'INR', '346.16', '1.74', 'EUR', '83.874727'), ('45', '2021-10-15', '18042', 'KPW', '18.2', '0.1', 'EUR', '991.624722'), ('18', '2021-10-15', '1236', 'BAM', '632.46', '3.17', 'EUR', '1.954297'), ('30', '2021-10-16', '25494', 'CUP', '898.56', '4.5', 'EUR', '28.372254'), ('10', '2021-10-16', '924', 'BBD', '419.15', '0.05', 'EUR', '2.204495'), ('33', '2021-10-16', '12720', 'NPR', '94.98', '0.48', 'EUR', '133.929141'), ('46', '2021-10-17', '264', 'NZD', '166.49', '0.84', 'EUR', '1.585768'), ('40', '2021-10-17', '1284', 'BND', '860.11', '4.31', 'EUR', '1.492847'), ('6', '2021-10-18', '828', 'HRK', '109.38', '0.55', 'EUR', '7.570559'), ('22', '2021-10-18', '300', 'EUR', '300', '1.5', 'EUR', '1'), ('46', '2021-10-18', '23256', 'ISK', '163.59', '0.82', 'EUR', '142.166545'), ('51', '2021-10-18', '205488', 'UZS', '16.25', '0.09', 'EUR', '12650.208197'), ('5', '2021-10-19', '15168', 'MRU', '378.04', '1.9', 'EUR', '40.122998'), ('18', '2021-10-19', '1068', 'TOP', '428.65', '2.15', 'EUR', '2.491572'), ('14', '2021-10-19', '220', 'BHD', '529.16', '2.65', 'EUR', '0.415761'), ('48', '2021-10-19', '2351', 'MYR', '505.54', '2.53', 'EUR', '4.650478'), ('46', '2021-10-20', '7524', 'RUB', '64.43', '0.33', 'EUR', '116.791701'), ('16', '2021-10-21', '16854', 'VUV', '135.2', '0.68', 'EUR', '124.667135'), ('30', '2021-10-22', '26826', 'NPR', '200.3', '1.01', 'EUR', '133.929141'), ('2', '2021-10-22', '84', 'XDR', '106', '0.53', 'EUR', '0.792507'), ('42', '2021-10-22', '3000', 'BBD', '1360.86', '0.05', 'EUR', '2.204495'), ('42', '2021-10-23', '9000', 'ZMW', '463.25', '0.03', 'EUR', '19.428104'), ('28', '2021-10-23', '3.3', 'EUR', '3.3', '0.05', 'EUR', '1'), ('48', '2021-10-23', '5000', 'GHS', '606.51', '3.04', 'EUR', '8.24399'), ('25', '2021-10-23', '71472', 'TZS', '27.97', '0.14', 'EUR', '2556.186953'), ('3', '2021-10-23', '164184', 'IRR', '3.53', '0.05', 'EUR', '46606.318821'), ('14', '2021-10-24', '1482', 'MOP', '167.22', '0.84', 'EUR', '8.862674'), ('40', '2021-10-24', '800', 'BHD', '1924.19', '9.63', 'EUR', '0.415761'), ('9', '2021-10-24', '27090', 'SDG', '55.07', '0.04', 'EUR', '491.956154'), ('43', '2021-10-24', '18492', 'THB', '500.59', '2.51', 'EUR', '36.941107'), ('35', '2021-10-26', '27588', 'KPW', '27.83', '0.14', 'EUR', '991.624722'), ('25', '2021-10-26', '15246', 'NAD', '932.41', '4.67', 'EUR', '16.351249'), ('46', '2021-10-27', '8000', 'TTD', '1071.62', '5.36', 'EUR', '7.465375'), ('47', '2021-10-27', '154224', 'IQD', '96.14', '0.49', 'EUR', '1604.167841'), ('32', '2021-10-28', '1188', 'PAB', '1077.23', '5.39', 'EUR', '1.102838'), ('17', '2021-10-28', '648', 'CNH', '92.16', '0.47', 'EUR', '7.031894'), ('10', '2021-10-28', '5784', 'NPR', '43.19', '0.05', 'EUR', '133.929141'), ('32', '2021-10-29', '15504', 'MXN', '693.84', '0.03', 'EUR', '22.345389'), ('32', '2021-10-31', '666', 'EUR', '666', '0.03', 'EUR', '1'), ('22', '2021-11-02', '498', 'XDR', '628.39', '3.15', 'EUR', '0.792507'), ('44', '2021-11-02', '324', 'EUR', '324', '1.62', 'EUR', '1'), ('16', '2021-11-02', '430', 'FKP', '518.37', '2.6', 'EUR', '0.82953'), ('7', '2021-11-03', '248', 'BHD', '596.5', '2.99', 'EUR', '0.415761'), ('51', '2021-11-03', '292', 'KWD', '871.43', '4.36', 'EUR', '0.335084'), </v>
      </c>
    </row>
    <row r="261" spans="2:22" ht="30" x14ac:dyDescent="0.25">
      <c r="B261">
        <f t="shared" si="40"/>
        <v>2021</v>
      </c>
      <c r="C261">
        <f t="shared" si="41"/>
        <v>11</v>
      </c>
      <c r="D261" t="str">
        <f t="shared" si="42"/>
        <v>2021 11</v>
      </c>
      <c r="E261">
        <v>51</v>
      </c>
      <c r="F261" s="2">
        <v>44503</v>
      </c>
      <c r="G261">
        <v>6933</v>
      </c>
      <c r="H261" t="s">
        <v>206</v>
      </c>
      <c r="I261" s="3">
        <f t="shared" si="43"/>
        <v>220.35</v>
      </c>
      <c r="J261" s="3">
        <f t="shared" si="44"/>
        <v>1.1100000000000001</v>
      </c>
      <c r="K261" t="s">
        <v>61</v>
      </c>
      <c r="L261" s="3">
        <f>VLOOKUP(H261,'fx rates'!$A:$B,2,0)</f>
        <v>31.464479000000001</v>
      </c>
      <c r="M261">
        <f>SUMIFS($I$3:$I261,$E$3:$E261,$E261,$D$3:$D261,$D261)</f>
        <v>1091.78</v>
      </c>
      <c r="N261" s="3">
        <f t="shared" si="45"/>
        <v>1.1100000000000001</v>
      </c>
      <c r="O261" s="3" t="str">
        <f t="shared" si="46"/>
        <v/>
      </c>
      <c r="P261" t="str">
        <f>IFERROR(IF(VLOOKUP($E261,clients_special_commissions!$B:$E,3,0), "yes","no"),"no")</f>
        <v>no</v>
      </c>
      <c r="Q261" s="3" t="str">
        <f>IF($P261="yes", VLOOKUP($E261,clients_special_commissions!$B:$C,2,0),"")</f>
        <v/>
      </c>
      <c r="R261" t="str">
        <f t="shared" si="47"/>
        <v>yes</v>
      </c>
      <c r="S261">
        <f>COUNTIFS($E$3:$E260,$E261,$D$3:$D260,$D261,$R$3:$R260,"yes")</f>
        <v>0</v>
      </c>
      <c r="U261" s="1" t="str">
        <f t="shared" ref="U261:U324" si="48">_xlfn.CONCAT("('", E261, "', '", TEXT(F261,"yyyy-mm-dd"), "', '", G261, "', '", H261, "', '", I261, "', '", J261, "', '", K261, "', '", L261, "'), ")</f>
        <v xml:space="preserve">('51', '2021-11-03', '6933', 'TWD', '220.35', '1.11', 'EUR', '31.464479'), </v>
      </c>
      <c r="V261" s="1" t="str">
        <f t="shared" ref="V261:V324" si="49">_xlfn.CONCAT(V260,U261)</f>
        <v xml:space="preserve">('42', '2021-06-09', '1338', 'ERN', '80.96', '0.05',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'0.04',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'0.05',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'0.05',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'0.05',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'0.04',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'0.04',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'0.05', 'EUR', '1954.4451'), ('17', '2021-08-25', '20292', 'CLP', '23.24', '0.12', 'EUR', '873.489326'), ('38', '2021-08-25', '174', 'GIP', '209.76', '1.05', 'EUR', '0.829546'), ('39', '2021-08-25', '366', 'MOP', '41.3', '0.21', 'EUR', '8.862674'), ('10', '2021-08-26', '229650', 'MMK', '117.51', '0.05',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'0.04', 'EUR', '1.874163'), ('11', '2021-09-09', '10206', 'UAH', '315.83', '1.58', 'EUR', '32.315341'), ('15', '2021-09-10', '300000', 'VND', '11.91', '0.06', 'EUR', '25207.144586'), ('42', '2021-09-11', '26370', 'XPF', '221.19', '0.05',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('13', '2021-09-27', '4638', 'ETB', '82.2', '0.42', 'EUR', '56.424061'), ('37', '2021-09-29', '612', 'BND', '409.96', '2.05', 'EUR', '1.492847'), ('51', '2021-10-01', '894', 'MOP', '100.88', '0.51', 'EUR', '8.862674'), ('45', '2021-10-02', '1254', 'SCR', '78.97', '0.4', 'EUR', '15.881424'), ('47', '2021-10-02', '212808', 'IRR', '4.57', '0.05', 'EUR', '46606.318821'), ('20', '2021-10-03', '209238', 'VND', '8.31', '0.05', 'EUR', '25207.144586'), ('17', '2021-10-04', '13416', 'AOA', '26.83', '0.14', 'EUR', '500.075352'), ('41', '2021-10-05', '4139', 'GHS', '502.07', '2.52', 'EUR', '8.24399'), ('44', '2021-10-05', '206706', 'CDF', '94.03', '0.48', 'EUR', '2198.419411'), ('50', '2021-10-06', '18666', 'SOS', '29.36', '0.15', 'EUR', '635.850516'), ('7', '2021-10-06', '1026', 'CUC', '930.9', '4.66', 'EUR', '1.102163'), ('21', '2021-10-08', '912', 'MYR', '196.11', '0.99', 'EUR', '4.650478'), ('6', '2021-10-08', '29940', 'HTG', '259.51', '1.3', 'EUR', '115.372538'), ('36', '2021-10-09', '1146', 'QAR', '285.64', '1.43', 'EUR', '4.012181'), ('6', '2021-10-09', '6678', 'ISK', '46.98', '0.24', 'EUR', '142.166545'), ('29', '2021-10-10', '270', 'GIP', '325.48', '1.63', 'EUR', '0.829546'), ('25', '2021-10-10', '14754', 'BDT', '155.68', '0.78', 'EUR', '94.772749'), ('48', '2021-10-12', '15936', 'DZD', '101.37', '0.51', 'EUR', '157.210934'), ('43', '2021-10-13', '10398', 'KMF', '21.11', '0.11', 'EUR', '492.671632'), ('36', '2021-10-15', '29034', 'INR', '346.16', '1.74', 'EUR', '83.874727'), ('45', '2021-10-15', '18042', 'KPW', '18.2', '0.1', 'EUR', '991.624722'), ('18', '2021-10-15', '1236', 'BAM', '632.46', '3.17', 'EUR', '1.954297'), ('30', '2021-10-16', '25494', 'CUP', '898.56', '4.5', 'EUR', '28.372254'), ('10', '2021-10-16', '924', 'BBD', '419.15', '0.05', 'EUR', '2.204495'), ('33', '2021-10-16', '12720', 'NPR', '94.98', '0.48', 'EUR', '133.929141'), ('46', '2021-10-17', '264', 'NZD', '166.49', '0.84', 'EUR', '1.585768'), ('40', '2021-10-17', '1284', 'BND', '860.11', '4.31', 'EUR', '1.492847'), ('6', '2021-10-18', '828', 'HRK', '109.38', '0.55', 'EUR', '7.570559'), ('22', '2021-10-18', '300', 'EUR', '300', '1.5', 'EUR', '1'), ('46', '2021-10-18', '23256', 'ISK', '163.59', '0.82', 'EUR', '142.166545'), ('51', '2021-10-18', '205488', 'UZS', '16.25', '0.09', 'EUR', '12650.208197'), ('5', '2021-10-19', '15168', 'MRU', '378.04', '1.9', 'EUR', '40.122998'), ('18', '2021-10-19', '1068', 'TOP', '428.65', '2.15', 'EUR', '2.491572'), ('14', '2021-10-19', '220', 'BHD', '529.16', '2.65', 'EUR', '0.415761'), ('48', '2021-10-19', '2351', 'MYR', '505.54', '2.53', 'EUR', '4.650478'), ('46', '2021-10-20', '7524', 'RUB', '64.43', '0.33', 'EUR', '116.791701'), ('16', '2021-10-21', '16854', 'VUV', '135.2', '0.68', 'EUR', '124.667135'), ('30', '2021-10-22', '26826', 'NPR', '200.3', '1.01', 'EUR', '133.929141'), ('2', '2021-10-22', '84', 'XDR', '106', '0.53', 'EUR', '0.792507'), ('42', '2021-10-22', '3000', 'BBD', '1360.86', '0.05', 'EUR', '2.204495'), ('42', '2021-10-23', '9000', 'ZMW', '463.25', '0.03', 'EUR', '19.428104'), ('28', '2021-10-23', '3.3', 'EUR', '3.3', '0.05', 'EUR', '1'), ('48', '2021-10-23', '5000', 'GHS', '606.51', '3.04', 'EUR', '8.24399'), ('25', '2021-10-23', '71472', 'TZS', '27.97', '0.14', 'EUR', '2556.186953'), ('3', '2021-10-23', '164184', 'IRR', '3.53', '0.05', 'EUR', '46606.318821'), ('14', '2021-10-24', '1482', 'MOP', '167.22', '0.84', 'EUR', '8.862674'), ('40', '2021-10-24', '800', 'BHD', '1924.19', '9.63', 'EUR', '0.415761'), ('9', '2021-10-24', '27090', 'SDG', '55.07', '0.04', 'EUR', '491.956154'), ('43', '2021-10-24', '18492', 'THB', '500.59', '2.51', 'EUR', '36.941107'), ('35', '2021-10-26', '27588', 'KPW', '27.83', '0.14', 'EUR', '991.624722'), ('25', '2021-10-26', '15246', 'NAD', '932.41', '4.67', 'EUR', '16.351249'), ('46', '2021-10-27', '8000', 'TTD', '1071.62', '5.36', 'EUR', '7.465375'), ('47', '2021-10-27', '154224', 'IQD', '96.14', '0.49', 'EUR', '1604.167841'), ('32', '2021-10-28', '1188', 'PAB', '1077.23', '5.39', 'EUR', '1.102838'), ('17', '2021-10-28', '648', 'CNH', '92.16', '0.47', 'EUR', '7.031894'), ('10', '2021-10-28', '5784', 'NPR', '43.19', '0.05', 'EUR', '133.929141'), ('32', '2021-10-29', '15504', 'MXN', '693.84', '0.03', 'EUR', '22.345389'), ('32', '2021-10-31', '666', 'EUR', '666', '0.03', 'EUR', '1'), ('22', '2021-11-02', '498', 'XDR', '628.39', '3.15', 'EUR', '0.792507'), ('44', '2021-11-02', '324', 'EUR', '324', '1.62', 'EUR', '1'), ('16', '2021-11-02', '430', 'FKP', '518.37', '2.6', 'EUR', '0.82953'), ('7', '2021-11-03', '248', 'BHD', '596.5', '2.99', 'EUR', '0.415761'), ('51', '2021-11-03', '292', 'KWD', '871.43', '4.36', 'EUR', '0.335084'), ('51', '2021-11-03', '6933', 'TWD', '220.35', '1.11', 'EUR', '31.464479'), </v>
      </c>
    </row>
    <row r="262" spans="2:22" ht="30" x14ac:dyDescent="0.25">
      <c r="B262">
        <f t="shared" si="40"/>
        <v>2021</v>
      </c>
      <c r="C262">
        <f t="shared" si="41"/>
        <v>11</v>
      </c>
      <c r="D262" t="str">
        <f t="shared" si="42"/>
        <v>2021 11</v>
      </c>
      <c r="E262">
        <v>27</v>
      </c>
      <c r="F262" s="2">
        <v>44503</v>
      </c>
      <c r="G262">
        <v>23214</v>
      </c>
      <c r="H262" t="s">
        <v>100</v>
      </c>
      <c r="I262" s="3">
        <f t="shared" si="43"/>
        <v>941.81999999999994</v>
      </c>
      <c r="J262" s="3">
        <f t="shared" si="44"/>
        <v>4.71</v>
      </c>
      <c r="K262" t="s">
        <v>61</v>
      </c>
      <c r="L262" s="3">
        <f>VLOOKUP(H262,'fx rates'!$A:$B,2,0)</f>
        <v>24.648029000000001</v>
      </c>
      <c r="M262">
        <f>SUMIFS($I$3:$I262,$E$3:$E262,$E262,$D$3:$D262,$D262)</f>
        <v>941.81999999999994</v>
      </c>
      <c r="N262" s="3">
        <f t="shared" si="45"/>
        <v>4.71</v>
      </c>
      <c r="O262" s="3" t="str">
        <f t="shared" si="46"/>
        <v/>
      </c>
      <c r="P262" t="str">
        <f>IFERROR(IF(VLOOKUP($E262,clients_special_commissions!$B:$E,3,0), "yes","no"),"no")</f>
        <v>no</v>
      </c>
      <c r="Q262" s="3" t="str">
        <f>IF($P262="yes", VLOOKUP($E262,clients_special_commissions!$B:$C,2,0),"")</f>
        <v/>
      </c>
      <c r="R262" t="str">
        <f t="shared" si="47"/>
        <v>no</v>
      </c>
      <c r="S262">
        <f>COUNTIFS($E$3:$E261,$E262,$D$3:$D261,$D262,$R$3:$R261,"yes")</f>
        <v>0</v>
      </c>
      <c r="U262" s="1" t="str">
        <f t="shared" si="48"/>
        <v xml:space="preserve">('27', '2021-11-03', '23214', 'CZK', '941.82', '4.71', 'EUR', '24.648029'), </v>
      </c>
      <c r="V262" s="1" t="str">
        <f t="shared" si="49"/>
        <v xml:space="preserve">('42', '2021-06-09', '1338', 'ERN', '80.96', '0.05',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'0.04',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'0.05',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'0.05',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'0.05',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'0.04',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'0.04',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'0.05', 'EUR', '1954.4451'), ('17', '2021-08-25', '20292', 'CLP', '23.24', '0.12', 'EUR', '873.489326'), ('38', '2021-08-25', '174', 'GIP', '209.76', '1.05', 'EUR', '0.829546'), ('39', '2021-08-25', '366', 'MOP', '41.3', '0.21', 'EUR', '8.862674'), ('10', '2021-08-26', '229650', 'MMK', '117.51', '0.05',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'0.04', 'EUR', '1.874163'), ('11', '2021-09-09', '10206', 'UAH', '315.83', '1.58', 'EUR', '32.315341'), ('15', '2021-09-10', '300000', 'VND', '11.91', '0.06', 'EUR', '25207.144586'), ('42', '2021-09-11', '26370', 'XPF', '221.19', '0.05',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('13', '2021-09-27', '4638', 'ETB', '82.2', '0.42', 'EUR', '56.424061'), ('37', '2021-09-29', '612', 'BND', '409.96', '2.05', 'EUR', '1.492847'), ('51', '2021-10-01', '894', 'MOP', '100.88', '0.51', 'EUR', '8.862674'), ('45', '2021-10-02', '1254', 'SCR', '78.97', '0.4', 'EUR', '15.881424'), ('47', '2021-10-02', '212808', 'IRR', '4.57', '0.05', 'EUR', '46606.318821'), ('20', '2021-10-03', '209238', 'VND', '8.31', '0.05', 'EUR', '25207.144586'), ('17', '2021-10-04', '13416', 'AOA', '26.83', '0.14', 'EUR', '500.075352'), ('41', '2021-10-05', '4139', 'GHS', '502.07', '2.52', 'EUR', '8.24399'), ('44', '2021-10-05', '206706', 'CDF', '94.03', '0.48', 'EUR', '2198.419411'), ('50', '2021-10-06', '18666', 'SOS', '29.36', '0.15', 'EUR', '635.850516'), ('7', '2021-10-06', '1026', 'CUC', '930.9', '4.66', 'EUR', '1.102163'), ('21', '2021-10-08', '912', 'MYR', '196.11', '0.99', 'EUR', '4.650478'), ('6', '2021-10-08', '29940', 'HTG', '259.51', '1.3', 'EUR', '115.372538'), ('36', '2021-10-09', '1146', 'QAR', '285.64', '1.43', 'EUR', '4.012181'), ('6', '2021-10-09', '6678', 'ISK', '46.98', '0.24', 'EUR', '142.166545'), ('29', '2021-10-10', '270', 'GIP', '325.48', '1.63', 'EUR', '0.829546'), ('25', '2021-10-10', '14754', 'BDT', '155.68', '0.78', 'EUR', '94.772749'), ('48', '2021-10-12', '15936', 'DZD', '101.37', '0.51', 'EUR', '157.210934'), ('43', '2021-10-13', '10398', 'KMF', '21.11', '0.11', 'EUR', '492.671632'), ('36', '2021-10-15', '29034', 'INR', '346.16', '1.74', 'EUR', '83.874727'), ('45', '2021-10-15', '18042', 'KPW', '18.2', '0.1', 'EUR', '991.624722'), ('18', '2021-10-15', '1236', 'BAM', '632.46', '3.17', 'EUR', '1.954297'), ('30', '2021-10-16', '25494', 'CUP', '898.56', '4.5', 'EUR', '28.372254'), ('10', '2021-10-16', '924', 'BBD', '419.15', '0.05', 'EUR', '2.204495'), ('33', '2021-10-16', '12720', 'NPR', '94.98', '0.48', 'EUR', '133.929141'), ('46', '2021-10-17', '264', 'NZD', '166.49', '0.84', 'EUR', '1.585768'), ('40', '2021-10-17', '1284', 'BND', '860.11', '4.31', 'EUR', '1.492847'), ('6', '2021-10-18', '828', 'HRK', '109.38', '0.55', 'EUR', '7.570559'), ('22', '2021-10-18', '300', 'EUR', '300', '1.5', 'EUR', '1'), ('46', '2021-10-18', '23256', 'ISK', '163.59', '0.82', 'EUR', '142.166545'), ('51', '2021-10-18', '205488', 'UZS', '16.25', '0.09', 'EUR', '12650.208197'), ('5', '2021-10-19', '15168', 'MRU', '378.04', '1.9', 'EUR', '40.122998'), ('18', '2021-10-19', '1068', 'TOP', '428.65', '2.15', 'EUR', '2.491572'), ('14', '2021-10-19', '220', 'BHD', '529.16', '2.65', 'EUR', '0.415761'), ('48', '2021-10-19', '2351', 'MYR', '505.54', '2.53', 'EUR', '4.650478'), ('46', '2021-10-20', '7524', 'RUB', '64.43', '0.33', 'EUR', '116.791701'), ('16', '2021-10-21', '16854', 'VUV', '135.2', '0.68', 'EUR', '124.667135'), ('30', '2021-10-22', '26826', 'NPR', '200.3', '1.01', 'EUR', '133.929141'), ('2', '2021-10-22', '84', 'XDR', '106', '0.53', 'EUR', '0.792507'), ('42', '2021-10-22', '3000', 'BBD', '1360.86', '0.05', 'EUR', '2.204495'), ('42', '2021-10-23', '9000', 'ZMW', '463.25', '0.03', 'EUR', '19.428104'), ('28', '2021-10-23', '3.3', 'EUR', '3.3', '0.05', 'EUR', '1'), ('48', '2021-10-23', '5000', 'GHS', '606.51', '3.04', 'EUR', '8.24399'), ('25', '2021-10-23', '71472', 'TZS', '27.97', '0.14', 'EUR', '2556.186953'), ('3', '2021-10-23', '164184', 'IRR', '3.53', '0.05', 'EUR', '46606.318821'), ('14', '2021-10-24', '1482', 'MOP', '167.22', '0.84', 'EUR', '8.862674'), ('40', '2021-10-24', '800', 'BHD', '1924.19', '9.63', 'EUR', '0.415761'), ('9', '2021-10-24', '27090', 'SDG', '55.07', '0.04', 'EUR', '491.956154'), ('43', '2021-10-24', '18492', 'THB', '500.59', '2.51', 'EUR', '36.941107'), ('35', '2021-10-26', '27588', 'KPW', '27.83', '0.14', 'EUR', '991.624722'), ('25', '2021-10-26', '15246', 'NAD', '932.41', '4.67', 'EUR', '16.351249'), ('46', '2021-10-27', '8000', 'TTD', '1071.62', '5.36', 'EUR', '7.465375'), ('47', '2021-10-27', '154224', 'IQD', '96.14', '0.49', 'EUR', '1604.167841'), ('32', '2021-10-28', '1188', 'PAB', '1077.23', '5.39', 'EUR', '1.102838'), ('17', '2021-10-28', '648', 'CNH', '92.16', '0.47', 'EUR', '7.031894'), ('10', '2021-10-28', '5784', 'NPR', '43.19', '0.05', 'EUR', '133.929141'), ('32', '2021-10-29', '15504', 'MXN', '693.84', '0.03', 'EUR', '22.345389'), ('32', '2021-10-31', '666', 'EUR', '666', '0.03', 'EUR', '1'), ('22', '2021-11-02', '498', 'XDR', '628.39', '3.15', 'EUR', '0.792507'), ('44', '2021-11-02', '324', 'EUR', '324', '1.62', 'EUR', '1'), ('16', '2021-11-02', '430', 'FKP', '518.37', '2.6', 'EUR', '0.82953'), ('7', '2021-11-03', '248', 'BHD', '596.5', '2.99', 'EUR', '0.415761'), ('51', '2021-11-03', '292', 'KWD', '871.43', '4.36', 'EUR', '0.335084'), ('51', '2021-11-03', '6933', 'TWD', '220.35', '1.11', 'EUR', '31.464479'), ('27', '2021-11-03', '23214', 'CZK', '941.82', '4.71', 'EUR', '24.648029'), </v>
      </c>
    </row>
    <row r="263" spans="2:22" ht="30" x14ac:dyDescent="0.25">
      <c r="B263">
        <f t="shared" si="40"/>
        <v>2021</v>
      </c>
      <c r="C263">
        <f t="shared" si="41"/>
        <v>11</v>
      </c>
      <c r="D263" t="str">
        <f t="shared" si="42"/>
        <v>2021 11</v>
      </c>
      <c r="E263">
        <v>39</v>
      </c>
      <c r="F263" s="2">
        <v>44504</v>
      </c>
      <c r="G263">
        <v>492</v>
      </c>
      <c r="H263" t="s">
        <v>112</v>
      </c>
      <c r="I263" s="3">
        <f t="shared" si="43"/>
        <v>592.68999999999994</v>
      </c>
      <c r="J263" s="3">
        <f t="shared" si="44"/>
        <v>2.9699999999999998</v>
      </c>
      <c r="K263" t="s">
        <v>61</v>
      </c>
      <c r="L263" s="3">
        <f>VLOOKUP(H263,'fx rates'!$A:$B,2,0)</f>
        <v>0.83011400000000002</v>
      </c>
      <c r="M263">
        <f>SUMIFS($I$3:$I263,$E$3:$E263,$E263,$D$3:$D263,$D263)</f>
        <v>592.68999999999994</v>
      </c>
      <c r="N263" s="3">
        <f t="shared" si="45"/>
        <v>2.9699999999999998</v>
      </c>
      <c r="O263" s="3" t="str">
        <f t="shared" si="46"/>
        <v/>
      </c>
      <c r="P263" t="str">
        <f>IFERROR(IF(VLOOKUP($E263,clients_special_commissions!$B:$E,3,0), "yes","no"),"no")</f>
        <v>no</v>
      </c>
      <c r="Q263" s="3" t="str">
        <f>IF($P263="yes", VLOOKUP($E263,clients_special_commissions!$B:$C,2,0),"")</f>
        <v/>
      </c>
      <c r="R263" t="str">
        <f t="shared" si="47"/>
        <v>no</v>
      </c>
      <c r="S263">
        <f>COUNTIFS($E$3:$E262,$E263,$D$3:$D262,$D263,$R$3:$R262,"yes")</f>
        <v>0</v>
      </c>
      <c r="U263" s="1" t="str">
        <f t="shared" si="48"/>
        <v xml:space="preserve">('39', '2021-11-04', '492', 'GGP', '592.69', '2.97', 'EUR', '0.830114'), </v>
      </c>
      <c r="V263" s="1" t="str">
        <f t="shared" si="49"/>
        <v xml:space="preserve">('42', '2021-06-09', '1338', 'ERN', '80.96', '0.05',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'0.04',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'0.05',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'0.05',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'0.05',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'0.04',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'0.04',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'0.05', 'EUR', '1954.4451'), ('17', '2021-08-25', '20292', 'CLP', '23.24', '0.12', 'EUR', '873.489326'), ('38', '2021-08-25', '174', 'GIP', '209.76', '1.05', 'EUR', '0.829546'), ('39', '2021-08-25', '366', 'MOP', '41.3', '0.21', 'EUR', '8.862674'), ('10', '2021-08-26', '229650', 'MMK', '117.51', '0.05',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'0.04', 'EUR', '1.874163'), ('11', '2021-09-09', '10206', 'UAH', '315.83', '1.58', 'EUR', '32.315341'), ('15', '2021-09-10', '300000', 'VND', '11.91', '0.06', 'EUR', '25207.144586'), ('42', '2021-09-11', '26370', 'XPF', '221.19', '0.05',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('13', '2021-09-27', '4638', 'ETB', '82.2', '0.42', 'EUR', '56.424061'), ('37', '2021-09-29', '612', 'BND', '409.96', '2.05', 'EUR', '1.492847'), ('51', '2021-10-01', '894', 'MOP', '100.88', '0.51', 'EUR', '8.862674'), ('45', '2021-10-02', '1254', 'SCR', '78.97', '0.4', 'EUR', '15.881424'), ('47', '2021-10-02', '212808', 'IRR', '4.57', '0.05', 'EUR', '46606.318821'), ('20', '2021-10-03', '209238', 'VND', '8.31', '0.05', 'EUR', '25207.144586'), ('17', '2021-10-04', '13416', 'AOA', '26.83', '0.14', 'EUR', '500.075352'), ('41', '2021-10-05', '4139', 'GHS', '502.07', '2.52', 'EUR', '8.24399'), ('44', '2021-10-05', '206706', 'CDF', '94.03', '0.48', 'EUR', '2198.419411'), ('50', '2021-10-06', '18666', 'SOS', '29.36', '0.15', 'EUR', '635.850516'), ('7', '2021-10-06', '1026', 'CUC', '930.9', '4.66', 'EUR', '1.102163'), ('21', '2021-10-08', '912', 'MYR', '196.11', '0.99', 'EUR', '4.650478'), ('6', '2021-10-08', '29940', 'HTG', '259.51', '1.3', 'EUR', '115.372538'), ('36', '2021-10-09', '1146', 'QAR', '285.64', '1.43', 'EUR', '4.012181'), ('6', '2021-10-09', '6678', 'ISK', '46.98', '0.24', 'EUR', '142.166545'), ('29', '2021-10-10', '270', 'GIP', '325.48', '1.63', 'EUR', '0.829546'), ('25', '2021-10-10', '14754', 'BDT', '155.68', '0.78', 'EUR', '94.772749'), ('48', '2021-10-12', '15936', 'DZD', '101.37', '0.51', 'EUR', '157.210934'), ('43', '2021-10-13', '10398', 'KMF', '21.11', '0.11', 'EUR', '492.671632'), ('36', '2021-10-15', '29034', 'INR', '346.16', '1.74', 'EUR', '83.874727'), ('45', '2021-10-15', '18042', 'KPW', '18.2', '0.1', 'EUR', '991.624722'), ('18', '2021-10-15', '1236', 'BAM', '632.46', '3.17', 'EUR', '1.954297'), ('30', '2021-10-16', '25494', 'CUP', '898.56', '4.5', 'EUR', '28.372254'), ('10', '2021-10-16', '924', 'BBD', '419.15', '0.05', 'EUR', '2.204495'), ('33', '2021-10-16', '12720', 'NPR', '94.98', '0.48', 'EUR', '133.929141'), ('46', '2021-10-17', '264', 'NZD', '166.49', '0.84', 'EUR', '1.585768'), ('40', '2021-10-17', '1284', 'BND', '860.11', '4.31', 'EUR', '1.492847'), ('6', '2021-10-18', '828', 'HRK', '109.38', '0.55', 'EUR', '7.570559'), ('22', '2021-10-18', '300', 'EUR', '300', '1.5', 'EUR', '1'), ('46', '2021-10-18', '23256', 'ISK', '163.59', '0.82', 'EUR', '142.166545'), ('51', '2021-10-18', '205488', 'UZS', '16.25', '0.09', 'EUR', '12650.208197'), ('5', '2021-10-19', '15168', 'MRU', '378.04', '1.9', 'EUR', '40.122998'), ('18', '2021-10-19', '1068', 'TOP', '428.65', '2.15', 'EUR', '2.491572'), ('14', '2021-10-19', '220', 'BHD', '529.16', '2.65', 'EUR', '0.415761'), ('48', '2021-10-19', '2351', 'MYR', '505.54', '2.53', 'EUR', '4.650478'), ('46', '2021-10-20', '7524', 'RUB', '64.43', '0.33', 'EUR', '116.791701'), ('16', '2021-10-21', '16854', 'VUV', '135.2', '0.68', 'EUR', '124.667135'), ('30', '2021-10-22', '26826', 'NPR', '200.3', '1.01', 'EUR', '133.929141'), ('2', '2021-10-22', '84', 'XDR', '106', '0.53', 'EUR', '0.792507'), ('42', '2021-10-22', '3000', 'BBD', '1360.86', '0.05', 'EUR', '2.204495'), ('42', '2021-10-23', '9000', 'ZMW', '463.25', '0.03', 'EUR', '19.428104'), ('28', '2021-10-23', '3.3', 'EUR', '3.3', '0.05', 'EUR', '1'), ('48', '2021-10-23', '5000', 'GHS', '606.51', '3.04', 'EUR', '8.24399'), ('25', '2021-10-23', '71472', 'TZS', '27.97', '0.14', 'EUR', '2556.186953'), ('3', '2021-10-23', '164184', 'IRR', '3.53', '0.05', 'EUR', '46606.318821'), ('14', '2021-10-24', '1482', 'MOP', '167.22', '0.84', 'EUR', '8.862674'), ('40', '2021-10-24', '800', 'BHD', '1924.19', '9.63', 'EUR', '0.415761'), ('9', '2021-10-24', '27090', 'SDG', '55.07', '0.04', 'EUR', '491.956154'), ('43', '2021-10-24', '18492', 'THB', '500.59', '2.51', 'EUR', '36.941107'), ('35', '2021-10-26', '27588', 'KPW', '27.83', '0.14', 'EUR', '991.624722'), ('25', '2021-10-26', '15246', 'NAD', '932.41', '4.67', 'EUR', '16.351249'), ('46', '2021-10-27', '8000', 'TTD', '1071.62', '5.36', 'EUR', '7.465375'), ('47', '2021-10-27', '154224', 'IQD', '96.14', '0.49', 'EUR', '1604.167841'), ('32', '2021-10-28', '1188', 'PAB', '1077.23', '5.39', 'EUR', '1.102838'), ('17', '2021-10-28', '648', 'CNH', '92.16', '0.47', 'EUR', '7.031894'), ('10', '2021-10-28', '5784', 'NPR', '43.19', '0.05', 'EUR', '133.929141'), ('32', '2021-10-29', '15504', 'MXN', '693.84', '0.03', 'EUR', '22.345389'), ('32', '2021-10-31', '666', 'EUR', '666', '0.03', 'EUR', '1'), ('22', '2021-11-02', '498', 'XDR', '628.39', '3.15', 'EUR', '0.792507'), ('44', '2021-11-02', '324', 'EUR', '324', '1.62', 'EUR', '1'), ('16', '2021-11-02', '430', 'FKP', '518.37', '2.6', 'EUR', '0.82953'), ('7', '2021-11-03', '248', 'BHD', '596.5', '2.99', 'EUR', '0.415761'), ('51', '2021-11-03', '292', 'KWD', '871.43', '4.36', 'EUR', '0.335084'), ('51', '2021-11-03', '6933', 'TWD', '220.35', '1.11', 'EUR', '31.464479'), ('27', '2021-11-03', '23214', 'CZK', '941.82', '4.71', 'EUR', '24.648029'), ('39', '2021-11-04', '492', 'GGP', '592.69', '2.97', 'EUR', '0.830114'), </v>
      </c>
    </row>
    <row r="264" spans="2:22" ht="30" x14ac:dyDescent="0.25">
      <c r="B264">
        <f t="shared" si="40"/>
        <v>2021</v>
      </c>
      <c r="C264">
        <f t="shared" si="41"/>
        <v>11</v>
      </c>
      <c r="D264" t="str">
        <f t="shared" si="42"/>
        <v>2021 11</v>
      </c>
      <c r="E264">
        <v>3</v>
      </c>
      <c r="F264" s="2">
        <v>44504</v>
      </c>
      <c r="G264">
        <v>17076</v>
      </c>
      <c r="H264" t="s">
        <v>127</v>
      </c>
      <c r="I264" s="3">
        <f t="shared" si="43"/>
        <v>203.59</v>
      </c>
      <c r="J264" s="3">
        <f t="shared" si="44"/>
        <v>1.02</v>
      </c>
      <c r="K264" t="s">
        <v>61</v>
      </c>
      <c r="L264" s="3">
        <f>VLOOKUP(H264,'fx rates'!$A:$B,2,0)</f>
        <v>83.874726999999993</v>
      </c>
      <c r="M264">
        <f>SUMIFS($I$3:$I264,$E$3:$E264,$E264,$D$3:$D264,$D264)</f>
        <v>203.59</v>
      </c>
      <c r="N264" s="3">
        <f t="shared" si="45"/>
        <v>1.02</v>
      </c>
      <c r="O264" s="3" t="str">
        <f t="shared" si="46"/>
        <v/>
      </c>
      <c r="P264" t="str">
        <f>IFERROR(IF(VLOOKUP($E264,clients_special_commissions!$B:$E,3,0), "yes","no"),"no")</f>
        <v>no</v>
      </c>
      <c r="Q264" s="3" t="str">
        <f>IF($P264="yes", VLOOKUP($E264,clients_special_commissions!$B:$C,2,0),"")</f>
        <v/>
      </c>
      <c r="R264" t="str">
        <f t="shared" si="47"/>
        <v>no</v>
      </c>
      <c r="S264">
        <f>COUNTIFS($E$3:$E263,$E264,$D$3:$D263,$D264,$R$3:$R263,"yes")</f>
        <v>0</v>
      </c>
      <c r="U264" s="1" t="str">
        <f t="shared" si="48"/>
        <v xml:space="preserve">('3', '2021-11-04', '17076', 'INR', '203.59', '1.02', 'EUR', '83.874727'), </v>
      </c>
      <c r="V264" s="1" t="str">
        <f t="shared" si="49"/>
        <v xml:space="preserve">('42', '2021-06-09', '1338', 'ERN', '80.96', '0.05',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'0.04',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'0.05',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'0.05',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'0.05',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'0.04',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'0.04',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'0.05', 'EUR', '1954.4451'), ('17', '2021-08-25', '20292', 'CLP', '23.24', '0.12', 'EUR', '873.489326'), ('38', '2021-08-25', '174', 'GIP', '209.76', '1.05', 'EUR', '0.829546'), ('39', '2021-08-25', '366', 'MOP', '41.3', '0.21', 'EUR', '8.862674'), ('10', '2021-08-26', '229650', 'MMK', '117.51', '0.05',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'0.04', 'EUR', '1.874163'), ('11', '2021-09-09', '10206', 'UAH', '315.83', '1.58', 'EUR', '32.315341'), ('15', '2021-09-10', '300000', 'VND', '11.91', '0.06', 'EUR', '25207.144586'), ('42', '2021-09-11', '26370', 'XPF', '221.19', '0.05',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('13', '2021-09-27', '4638', 'ETB', '82.2', '0.42', 'EUR', '56.424061'), ('37', '2021-09-29', '612', 'BND', '409.96', '2.05', 'EUR', '1.492847'), ('51', '2021-10-01', '894', 'MOP', '100.88', '0.51', 'EUR', '8.862674'), ('45', '2021-10-02', '1254', 'SCR', '78.97', '0.4', 'EUR', '15.881424'), ('47', '2021-10-02', '212808', 'IRR', '4.57', '0.05', 'EUR', '46606.318821'), ('20', '2021-10-03', '209238', 'VND', '8.31', '0.05', 'EUR', '25207.144586'), ('17', '2021-10-04', '13416', 'AOA', '26.83', '0.14', 'EUR', '500.075352'), ('41', '2021-10-05', '4139', 'GHS', '502.07', '2.52', 'EUR', '8.24399'), ('44', '2021-10-05', '206706', 'CDF', '94.03', '0.48', 'EUR', '2198.419411'), ('50', '2021-10-06', '18666', 'SOS', '29.36', '0.15', 'EUR', '635.850516'), ('7', '2021-10-06', '1026', 'CUC', '930.9', '4.66', 'EUR', '1.102163'), ('21', '2021-10-08', '912', 'MYR', '196.11', '0.99', 'EUR', '4.650478'), ('6', '2021-10-08', '29940', 'HTG', '259.51', '1.3', 'EUR', '115.372538'), ('36', '2021-10-09', '1146', 'QAR', '285.64', '1.43', 'EUR', '4.012181'), ('6', '2021-10-09', '6678', 'ISK', '46.98', '0.24', 'EUR', '142.166545'), ('29', '2021-10-10', '270', 'GIP', '325.48', '1.63', 'EUR', '0.829546'), ('25', '2021-10-10', '14754', 'BDT', '155.68', '0.78', 'EUR', '94.772749'), ('48', '2021-10-12', '15936', 'DZD', '101.37', '0.51', 'EUR', '157.210934'), ('43', '2021-10-13', '10398', 'KMF', '21.11', '0.11', 'EUR', '492.671632'), ('36', '2021-10-15', '29034', 'INR', '346.16', '1.74', 'EUR', '83.874727'), ('45', '2021-10-15', '18042', 'KPW', '18.2', '0.1', 'EUR', '991.624722'), ('18', '2021-10-15', '1236', 'BAM', '632.46', '3.17', 'EUR', '1.954297'), ('30', '2021-10-16', '25494', 'CUP', '898.56', '4.5', 'EUR', '28.372254'), ('10', '2021-10-16', '924', 'BBD', '419.15', '0.05', 'EUR', '2.204495'), ('33', '2021-10-16', '12720', 'NPR', '94.98', '0.48', 'EUR', '133.929141'), ('46', '2021-10-17', '264', 'NZD', '166.49', '0.84', 'EUR', '1.585768'), ('40', '2021-10-17', '1284', 'BND', '860.11', '4.31', 'EUR', '1.492847'), ('6', '2021-10-18', '828', 'HRK', '109.38', '0.55', 'EUR', '7.570559'), ('22', '2021-10-18', '300', 'EUR', '300', '1.5', 'EUR', '1'), ('46', '2021-10-18', '23256', 'ISK', '163.59', '0.82', 'EUR', '142.166545'), ('51', '2021-10-18', '205488', 'UZS', '16.25', '0.09', 'EUR', '12650.208197'), ('5', '2021-10-19', '15168', 'MRU', '378.04', '1.9', 'EUR', '40.122998'), ('18', '2021-10-19', '1068', 'TOP', '428.65', '2.15', 'EUR', '2.491572'), ('14', '2021-10-19', '220', 'BHD', '529.16', '2.65', 'EUR', '0.415761'), ('48', '2021-10-19', '2351', 'MYR', '505.54', '2.53', 'EUR', '4.650478'), ('46', '2021-10-20', '7524', 'RUB', '64.43', '0.33', 'EUR', '116.791701'), ('16', '2021-10-21', '16854', 'VUV', '135.2', '0.68', 'EUR', '124.667135'), ('30', '2021-10-22', '26826', 'NPR', '200.3', '1.01', 'EUR', '133.929141'), ('2', '2021-10-22', '84', 'XDR', '106', '0.53', 'EUR', '0.792507'), ('42', '2021-10-22', '3000', 'BBD', '1360.86', '0.05', 'EUR', '2.204495'), ('42', '2021-10-23', '9000', 'ZMW', '463.25', '0.03', 'EUR', '19.428104'), ('28', '2021-10-23', '3.3', 'EUR', '3.3', '0.05', 'EUR', '1'), ('48', '2021-10-23', '5000', 'GHS', '606.51', '3.04', 'EUR', '8.24399'), ('25', '2021-10-23', '71472', 'TZS', '27.97', '0.14', 'EUR', '2556.186953'), ('3', '2021-10-23', '164184', 'IRR', '3.53', '0.05', 'EUR', '46606.318821'), ('14', '2021-10-24', '1482', 'MOP', '167.22', '0.84', 'EUR', '8.862674'), ('40', '2021-10-24', '800', 'BHD', '1924.19', '9.63', 'EUR', '0.415761'), ('9', '2021-10-24', '27090', 'SDG', '55.07', '0.04', 'EUR', '491.956154'), ('43', '2021-10-24', '18492', 'THB', '500.59', '2.51', 'EUR', '36.941107'), ('35', '2021-10-26', '27588', 'KPW', '27.83', '0.14', 'EUR', '991.624722'), ('25', '2021-10-26', '15246', 'NAD', '932.41', '4.67', 'EUR', '16.351249'), ('46', '2021-10-27', '8000', 'TTD', '1071.62', '5.36', 'EUR', '7.465375'), ('47', '2021-10-27', '154224', 'IQD', '96.14', '0.49', 'EUR', '1604.167841'), ('32', '2021-10-28', '1188', 'PAB', '1077.23', '5.39', 'EUR', '1.102838'), ('17', '2021-10-28', '648', 'CNH', '92.16', '0.47', 'EUR', '7.031894'), ('10', '2021-10-28', '5784', 'NPR', '43.19', '0.05', 'EUR', '133.929141'), ('32', '2021-10-29', '15504', 'MXN', '693.84', '0.03', 'EUR', '22.345389'), ('32', '2021-10-31', '666', 'EUR', '666', '0.03', 'EUR', '1'), ('22', '2021-11-02', '498', 'XDR', '628.39', '3.15', 'EUR', '0.792507'), ('44', '2021-11-02', '324', 'EUR', '324', '1.62', 'EUR', '1'), ('16', '2021-11-02', '430', 'FKP', '518.37', '2.6', 'EUR', '0.82953'), ('7', '2021-11-03', '248', 'BHD', '596.5', '2.99', 'EUR', '0.415761'), ('51', '2021-11-03', '292', 'KWD', '871.43', '4.36', 'EUR', '0.335084'), ('51', '2021-11-03', '6933', 'TWD', '220.35', '1.11', 'EUR', '31.464479'), ('27', '2021-11-03', '23214', 'CZK', '941.82', '4.71', 'EUR', '24.648029'), ('39', '2021-11-04', '492', 'GGP', '592.69', '2.97', 'EUR', '0.830114'), ('3', '2021-11-04', '17076', 'INR', '203.59', '1.02', 'EUR', '83.874727'), </v>
      </c>
    </row>
    <row r="265" spans="2:22" ht="30" x14ac:dyDescent="0.25">
      <c r="B265">
        <f t="shared" si="40"/>
        <v>2021</v>
      </c>
      <c r="C265">
        <f t="shared" si="41"/>
        <v>11</v>
      </c>
      <c r="D265" t="str">
        <f t="shared" si="42"/>
        <v>2021 11</v>
      </c>
      <c r="E265">
        <v>17</v>
      </c>
      <c r="F265" s="2">
        <v>44504</v>
      </c>
      <c r="G265">
        <v>21516</v>
      </c>
      <c r="H265" t="s">
        <v>163</v>
      </c>
      <c r="I265" s="3">
        <f t="shared" si="43"/>
        <v>305.89</v>
      </c>
      <c r="J265" s="3">
        <f t="shared" si="44"/>
        <v>1.53</v>
      </c>
      <c r="K265" t="s">
        <v>61</v>
      </c>
      <c r="L265" s="3">
        <f>VLOOKUP(H265,'fx rates'!$A:$B,2,0)</f>
        <v>70.339138000000005</v>
      </c>
      <c r="M265">
        <f>SUMIFS($I$3:$I265,$E$3:$E265,$E265,$D$3:$D265,$D265)</f>
        <v>305.89</v>
      </c>
      <c r="N265" s="3">
        <f t="shared" si="45"/>
        <v>1.53</v>
      </c>
      <c r="O265" s="3" t="str">
        <f t="shared" si="46"/>
        <v/>
      </c>
      <c r="P265" t="str">
        <f>IFERROR(IF(VLOOKUP($E265,clients_special_commissions!$B:$E,3,0), "yes","no"),"no")</f>
        <v>no</v>
      </c>
      <c r="Q265" s="3" t="str">
        <f>IF($P265="yes", VLOOKUP($E265,clients_special_commissions!$B:$C,2,0),"")</f>
        <v/>
      </c>
      <c r="R265" t="str">
        <f t="shared" si="47"/>
        <v>no</v>
      </c>
      <c r="S265">
        <f>COUNTIFS($E$3:$E264,$E265,$D$3:$D264,$D265,$R$3:$R264,"yes")</f>
        <v>0</v>
      </c>
      <c r="U265" s="1" t="str">
        <f t="shared" si="48"/>
        <v xml:space="preserve">('17', '2021-11-04', '21516', 'MZN', '305.89', '1.53', 'EUR', '70.339138'), </v>
      </c>
      <c r="V265" s="1" t="str">
        <f t="shared" si="49"/>
        <v xml:space="preserve">('42', '2021-06-09', '1338', 'ERN', '80.96', '0.05',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'0.04',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'0.05',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'0.05',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'0.05',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'0.04',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'0.04',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'0.05', 'EUR', '1954.4451'), ('17', '2021-08-25', '20292', 'CLP', '23.24', '0.12', 'EUR', '873.489326'), ('38', '2021-08-25', '174', 'GIP', '209.76', '1.05', 'EUR', '0.829546'), ('39', '2021-08-25', '366', 'MOP', '41.3', '0.21', 'EUR', '8.862674'), ('10', '2021-08-26', '229650', 'MMK', '117.51', '0.05',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'0.04', 'EUR', '1.874163'), ('11', '2021-09-09', '10206', 'UAH', '315.83', '1.58', 'EUR', '32.315341'), ('15', '2021-09-10', '300000', 'VND', '11.91', '0.06', 'EUR', '25207.144586'), ('42', '2021-09-11', '26370', 'XPF', '221.19', '0.05',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('13', '2021-09-27', '4638', 'ETB', '82.2', '0.42', 'EUR', '56.424061'), ('37', '2021-09-29', '612', 'BND', '409.96', '2.05', 'EUR', '1.492847'), ('51', '2021-10-01', '894', 'MOP', '100.88', '0.51', 'EUR', '8.862674'), ('45', '2021-10-02', '1254', 'SCR', '78.97', '0.4', 'EUR', '15.881424'), ('47', '2021-10-02', '212808', 'IRR', '4.57', '0.05', 'EUR', '46606.318821'), ('20', '2021-10-03', '209238', 'VND', '8.31', '0.05', 'EUR', '25207.144586'), ('17', '2021-10-04', '13416', 'AOA', '26.83', '0.14', 'EUR', '500.075352'), ('41', '2021-10-05', '4139', 'GHS', '502.07', '2.52', 'EUR', '8.24399'), ('44', '2021-10-05', '206706', 'CDF', '94.03', '0.48', 'EUR', '2198.419411'), ('50', '2021-10-06', '18666', 'SOS', '29.36', '0.15', 'EUR', '635.850516'), ('7', '2021-10-06', '1026', 'CUC', '930.9', '4.66', 'EUR', '1.102163'), ('21', '2021-10-08', '912', 'MYR', '196.11', '0.99', 'EUR', '4.650478'), ('6', '2021-10-08', '29940', 'HTG', '259.51', '1.3', 'EUR', '115.372538'), ('36', '2021-10-09', '1146', 'QAR', '285.64', '1.43', 'EUR', '4.012181'), ('6', '2021-10-09', '6678', 'ISK', '46.98', '0.24', 'EUR', '142.166545'), ('29', '2021-10-10', '270', 'GIP', '325.48', '1.63', 'EUR', '0.829546'), ('25', '2021-10-10', '14754', 'BDT', '155.68', '0.78', 'EUR', '94.772749'), ('48', '2021-10-12', '15936', 'DZD', '101.37', '0.51', 'EUR', '157.210934'), ('43', '2021-10-13', '10398', 'KMF', '21.11', '0.11', 'EUR', '492.671632'), ('36', '2021-10-15', '29034', 'INR', '346.16', '1.74', 'EUR', '83.874727'), ('45', '2021-10-15', '18042', 'KPW', '18.2', '0.1', 'EUR', '991.624722'), ('18', '2021-10-15', '1236', 'BAM', '632.46', '3.17', 'EUR', '1.954297'), ('30', '2021-10-16', '25494', 'CUP', '898.56', '4.5', 'EUR', '28.372254'), ('10', '2021-10-16', '924', 'BBD', '419.15', '0.05', 'EUR', '2.204495'), ('33', '2021-10-16', '12720', 'NPR', '94.98', '0.48', 'EUR', '133.929141'), ('46', '2021-10-17', '264', 'NZD', '166.49', '0.84', 'EUR', '1.585768'), ('40', '2021-10-17', '1284', 'BND', '860.11', '4.31', 'EUR', '1.492847'), ('6', '2021-10-18', '828', 'HRK', '109.38', '0.55', 'EUR', '7.570559'), ('22', '2021-10-18', '300', 'EUR', '300', '1.5', 'EUR', '1'), ('46', '2021-10-18', '23256', 'ISK', '163.59', '0.82', 'EUR', '142.166545'), ('51', '2021-10-18', '205488', 'UZS', '16.25', '0.09', 'EUR', '12650.208197'), ('5', '2021-10-19', '15168', 'MRU', '378.04', '1.9', 'EUR', '40.122998'), ('18', '2021-10-19', '1068', 'TOP', '428.65', '2.15', 'EUR', '2.491572'), ('14', '2021-10-19', '220', 'BHD', '529.16', '2.65', 'EUR', '0.415761'), ('48', '2021-10-19', '2351', 'MYR', '505.54', '2.53', 'EUR', '4.650478'), ('46', '2021-10-20', '7524', 'RUB', '64.43', '0.33', 'EUR', '116.791701'), ('16', '2021-10-21', '16854', 'VUV', '135.2', '0.68', 'EUR', '124.667135'), ('30', '2021-10-22', '26826', 'NPR', '200.3', '1.01', 'EUR', '133.929141'), ('2', '2021-10-22', '84', 'XDR', '106', '0.53', 'EUR', '0.792507'), ('42', '2021-10-22', '3000', 'BBD', '1360.86', '0.05', 'EUR', '2.204495'), ('42', '2021-10-23', '9000', 'ZMW', '463.25', '0.03', 'EUR', '19.428104'), ('28', '2021-10-23', '3.3', 'EUR', '3.3', '0.05', 'EUR', '1'), ('48', '2021-10-23', '5000', 'GHS', '606.51', '3.04', 'EUR', '8.24399'), ('25', '2021-10-23', '71472', 'TZS', '27.97', '0.14', 'EUR', '2556.186953'), ('3', '2021-10-23', '164184', 'IRR', '3.53', '0.05', 'EUR', '46606.318821'), ('14', '2021-10-24', '1482', 'MOP', '167.22', '0.84', 'EUR', '8.862674'), ('40', '2021-10-24', '800', 'BHD', '1924.19', '9.63', 'EUR', '0.415761'), ('9', '2021-10-24', '27090', 'SDG', '55.07', '0.04', 'EUR', '491.956154'), ('43', '2021-10-24', '18492', 'THB', '500.59', '2.51', 'EUR', '36.941107'), ('35', '2021-10-26', '27588', 'KPW', '27.83', '0.14', 'EUR', '991.624722'), ('25', '2021-10-26', '15246', 'NAD', '932.41', '4.67', 'EUR', '16.351249'), ('46', '2021-10-27', '8000', 'TTD', '1071.62', '5.36', 'EUR', '7.465375'), ('47', '2021-10-27', '154224', 'IQD', '96.14', '0.49', 'EUR', '1604.167841'), ('32', '2021-10-28', '1188', 'PAB', '1077.23', '5.39', 'EUR', '1.102838'), ('17', '2021-10-28', '648', 'CNH', '92.16', '0.47', 'EUR', '7.031894'), ('10', '2021-10-28', '5784', 'NPR', '43.19', '0.05', 'EUR', '133.929141'), ('32', '2021-10-29', '15504', 'MXN', '693.84', '0.03', 'EUR', '22.345389'), ('32', '2021-10-31', '666', 'EUR', '666', '0.03', 'EUR', '1'), ('22', '2021-11-02', '498', 'XDR', '628.39', '3.15', 'EUR', '0.792507'), ('44', '2021-11-02', '324', 'EUR', '324', '1.62', 'EUR', '1'), ('16', '2021-11-02', '430', 'FKP', '518.37', '2.6', 'EUR', '0.82953'), ('7', '2021-11-03', '248', 'BHD', '596.5', '2.99', 'EUR', '0.415761'), ('51', '2021-11-03', '292', 'KWD', '871.43', '4.36', 'EUR', '0.335084'), ('51', '2021-11-03', '6933', 'TWD', '220.35', '1.11', 'EUR', '31.464479'), ('27', '2021-11-03', '23214', 'CZK', '941.82', '4.71', 'EUR', '24.648029'), ('39', '2021-11-04', '492', 'GGP', '592.69', '2.97', 'EUR', '0.830114'), ('3', '2021-11-04', '17076', 'INR', '203.59', '1.02', 'EUR', '83.874727'), ('17', '2021-11-04', '21516', 'MZN', '305.89', '1.53', 'EUR', '70.339138'), </v>
      </c>
    </row>
    <row r="266" spans="2:22" ht="30" x14ac:dyDescent="0.25">
      <c r="B266">
        <f t="shared" si="40"/>
        <v>2021</v>
      </c>
      <c r="C266">
        <f t="shared" si="41"/>
        <v>11</v>
      </c>
      <c r="D266" t="str">
        <f t="shared" si="42"/>
        <v>2021 11</v>
      </c>
      <c r="E266">
        <v>33</v>
      </c>
      <c r="F266" s="2">
        <v>44505</v>
      </c>
      <c r="G266">
        <v>103458</v>
      </c>
      <c r="H266" t="s">
        <v>77</v>
      </c>
      <c r="I266" s="3">
        <f t="shared" si="43"/>
        <v>45.9</v>
      </c>
      <c r="J266" s="3">
        <f t="shared" si="44"/>
        <v>0.23</v>
      </c>
      <c r="K266" t="s">
        <v>61</v>
      </c>
      <c r="L266" s="3">
        <f>VLOOKUP(H266,'fx rates'!$A:$B,2,0)</f>
        <v>2254.1032150000001</v>
      </c>
      <c r="M266">
        <f>SUMIFS($I$3:$I266,$E$3:$E266,$E266,$D$3:$D266,$D266)</f>
        <v>45.9</v>
      </c>
      <c r="N266" s="3">
        <f t="shared" si="45"/>
        <v>0.23</v>
      </c>
      <c r="O266" s="3" t="str">
        <f t="shared" si="46"/>
        <v/>
      </c>
      <c r="P266" t="str">
        <f>IFERROR(IF(VLOOKUP($E266,clients_special_commissions!$B:$E,3,0), "yes","no"),"no")</f>
        <v>no</v>
      </c>
      <c r="Q266" s="3" t="str">
        <f>IF($P266="yes", VLOOKUP($E266,clients_special_commissions!$B:$C,2,0),"")</f>
        <v/>
      </c>
      <c r="R266" t="str">
        <f t="shared" si="47"/>
        <v>no</v>
      </c>
      <c r="S266">
        <f>COUNTIFS($E$3:$E265,$E266,$D$3:$D265,$D266,$R$3:$R265,"yes")</f>
        <v>0</v>
      </c>
      <c r="U266" s="1" t="str">
        <f t="shared" si="48"/>
        <v xml:space="preserve">('33', '2021-11-05', '103458', 'BIF', '45.9', '0.23', 'EUR', '2254.103215'), </v>
      </c>
      <c r="V266" s="1" t="str">
        <f t="shared" si="49"/>
        <v xml:space="preserve">('42', '2021-06-09', '1338', 'ERN', '80.96', '0.05',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'0.04',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'0.05',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'0.05',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'0.05',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'0.04',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'0.04',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'0.05', 'EUR', '1954.4451'), ('17', '2021-08-25', '20292', 'CLP', '23.24', '0.12', 'EUR', '873.489326'), ('38', '2021-08-25', '174', 'GIP', '209.76', '1.05', 'EUR', '0.829546'), ('39', '2021-08-25', '366', 'MOP', '41.3', '0.21', 'EUR', '8.862674'), ('10', '2021-08-26', '229650', 'MMK', '117.51', '0.05',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'0.04', 'EUR', '1.874163'), ('11', '2021-09-09', '10206', 'UAH', '315.83', '1.58', 'EUR', '32.315341'), ('15', '2021-09-10', '300000', 'VND', '11.91', '0.06', 'EUR', '25207.144586'), ('42', '2021-09-11', '26370', 'XPF', '221.19', '0.05',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('13', '2021-09-27', '4638', 'ETB', '82.2', '0.42', 'EUR', '56.424061'), ('37', '2021-09-29', '612', 'BND', '409.96', '2.05', 'EUR', '1.492847'), ('51', '2021-10-01', '894', 'MOP', '100.88', '0.51', 'EUR', '8.862674'), ('45', '2021-10-02', '1254', 'SCR', '78.97', '0.4', 'EUR', '15.881424'), ('47', '2021-10-02', '212808', 'IRR', '4.57', '0.05', 'EUR', '46606.318821'), ('20', '2021-10-03', '209238', 'VND', '8.31', '0.05', 'EUR', '25207.144586'), ('17', '2021-10-04', '13416', 'AOA', '26.83', '0.14', 'EUR', '500.075352'), ('41', '2021-10-05', '4139', 'GHS', '502.07', '2.52', 'EUR', '8.24399'), ('44', '2021-10-05', '206706', 'CDF', '94.03', '0.48', 'EUR', '2198.419411'), ('50', '2021-10-06', '18666', 'SOS', '29.36', '0.15', 'EUR', '635.850516'), ('7', '2021-10-06', '1026', 'CUC', '930.9', '4.66', 'EUR', '1.102163'), ('21', '2021-10-08', '912', 'MYR', '196.11', '0.99', 'EUR', '4.650478'), ('6', '2021-10-08', '29940', 'HTG', '259.51', '1.3', 'EUR', '115.372538'), ('36', '2021-10-09', '1146', 'QAR', '285.64', '1.43', 'EUR', '4.012181'), ('6', '2021-10-09', '6678', 'ISK', '46.98', '0.24', 'EUR', '142.166545'), ('29', '2021-10-10', '270', 'GIP', '325.48', '1.63', 'EUR', '0.829546'), ('25', '2021-10-10', '14754', 'BDT', '155.68', '0.78', 'EUR', '94.772749'), ('48', '2021-10-12', '15936', 'DZD', '101.37', '0.51', 'EUR', '157.210934'), ('43', '2021-10-13', '10398', 'KMF', '21.11', '0.11', 'EUR', '492.671632'), ('36', '2021-10-15', '29034', 'INR', '346.16', '1.74', 'EUR', '83.874727'), ('45', '2021-10-15', '18042', 'KPW', '18.2', '0.1', 'EUR', '991.624722'), ('18', '2021-10-15', '1236', 'BAM', '632.46', '3.17', 'EUR', '1.954297'), ('30', '2021-10-16', '25494', 'CUP', '898.56', '4.5', 'EUR', '28.372254'), ('10', '2021-10-16', '924', 'BBD', '419.15', '0.05', 'EUR', '2.204495'), ('33', '2021-10-16', '12720', 'NPR', '94.98', '0.48', 'EUR', '133.929141'), ('46', '2021-10-17', '264', 'NZD', '166.49', '0.84', 'EUR', '1.585768'), ('40', '2021-10-17', '1284', 'BND', '860.11', '4.31', 'EUR', '1.492847'), ('6', '2021-10-18', '828', 'HRK', '109.38', '0.55', 'EUR', '7.570559'), ('22', '2021-10-18', '300', 'EUR', '300', '1.5', 'EUR', '1'), ('46', '2021-10-18', '23256', 'ISK', '163.59', '0.82', 'EUR', '142.166545'), ('51', '2021-10-18', '205488', 'UZS', '16.25', '0.09', 'EUR', '12650.208197'), ('5', '2021-10-19', '15168', 'MRU', '378.04', '1.9', 'EUR', '40.122998'), ('18', '2021-10-19', '1068', 'TOP', '428.65', '2.15', 'EUR', '2.491572'), ('14', '2021-10-19', '220', 'BHD', '529.16', '2.65', 'EUR', '0.415761'), ('48', '2021-10-19', '2351', 'MYR', '505.54', '2.53', 'EUR', '4.650478'), ('46', '2021-10-20', '7524', 'RUB', '64.43', '0.33', 'EUR', '116.791701'), ('16', '2021-10-21', '16854', 'VUV', '135.2', '0.68', 'EUR', '124.667135'), ('30', '2021-10-22', '26826', 'NPR', '200.3', '1.01', 'EUR', '133.929141'), ('2', '2021-10-22', '84', 'XDR', '106', '0.53', 'EUR', '0.792507'), ('42', '2021-10-22', '3000', 'BBD', '1360.86', '0.05', 'EUR', '2.204495'), ('42', '2021-10-23', '9000', 'ZMW', '463.25', '0.03', 'EUR', '19.428104'), ('28', '2021-10-23', '3.3', 'EUR', '3.3', '0.05', 'EUR', '1'), ('48', '2021-10-23', '5000', 'GHS', '606.51', '3.04', 'EUR', '8.24399'), ('25', '2021-10-23', '71472', 'TZS', '27.97', '0.14', 'EUR', '2556.186953'), ('3', '2021-10-23', '164184', 'IRR', '3.53', '0.05', 'EUR', '46606.318821'), ('14', '2021-10-24', '1482', 'MOP', '167.22', '0.84', 'EUR', '8.862674'), ('40', '2021-10-24', '800', 'BHD', '1924.19', '9.63', 'EUR', '0.415761'), ('9', '2021-10-24', '27090', 'SDG', '55.07', '0.04', 'EUR', '491.956154'), ('43', '2021-10-24', '18492', 'THB', '500.59', '2.51', 'EUR', '36.941107'), ('35', '2021-10-26', '27588', 'KPW', '27.83', '0.14', 'EUR', '991.624722'), ('25', '2021-10-26', '15246', 'NAD', '932.41', '4.67', 'EUR', '16.351249'), ('46', '2021-10-27', '8000', 'TTD', '1071.62', '5.36', 'EUR', '7.465375'), ('47', '2021-10-27', '154224', 'IQD', '96.14', '0.49', 'EUR', '1604.167841'), ('32', '2021-10-28', '1188', 'PAB', '1077.23', '5.39', 'EUR', '1.102838'), ('17', '2021-10-28', '648', 'CNH', '92.16', '0.47', 'EUR', '7.031894'), ('10', '2021-10-28', '5784', 'NPR', '43.19', '0.05', 'EUR', '133.929141'), ('32', '2021-10-29', '15504', 'MXN', '693.84', '0.03', 'EUR', '22.345389'), ('32', '2021-10-31', '666', 'EUR', '666', '0.03', 'EUR', '1'), ('22', '2021-11-02', '498', 'XDR', '628.39', '3.15', 'EUR', '0.792507'), ('44', '2021-11-02', '324', 'EUR', '324', '1.62', 'EUR', '1'), ('16', '2021-11-02', '430', 'FKP', '518.37', '2.6', 'EUR', '0.82953'), ('7', '2021-11-03', '248', 'BHD', '596.5', '2.99', 'EUR', '0.415761'), ('51', '2021-11-03', '292', 'KWD', '871.43', '4.36', 'EUR', '0.335084'), ('51', '2021-11-03', '6933', 'TWD', '220.35', '1.11', 'EUR', '31.464479'), ('27', '2021-11-03', '23214', 'CZK', '941.82', '4.71', 'EUR', '24.648029'), ('39', '2021-11-04', '492', 'GGP', '592.69', '2.97', 'EUR', '0.830114'), ('3', '2021-11-04', '17076', 'INR', '203.59', '1.02', 'EUR', '83.874727'), ('17', '2021-11-04', '21516', 'MZN', '305.89', '1.53', 'EUR', '70.339138'), ('33', '2021-11-05', '103458', 'BIF', '45.9', '0.23', 'EUR', '2254.103215'), </v>
      </c>
    </row>
    <row r="267" spans="2:22" ht="30" x14ac:dyDescent="0.25">
      <c r="B267">
        <f t="shared" si="40"/>
        <v>2021</v>
      </c>
      <c r="C267">
        <f t="shared" si="41"/>
        <v>11</v>
      </c>
      <c r="D267" t="str">
        <f t="shared" si="42"/>
        <v>2021 11</v>
      </c>
      <c r="E267">
        <v>31</v>
      </c>
      <c r="F267" s="2">
        <v>44505</v>
      </c>
      <c r="G267">
        <v>3876</v>
      </c>
      <c r="H267" t="s">
        <v>227</v>
      </c>
      <c r="I267" s="3">
        <f t="shared" si="43"/>
        <v>237.6</v>
      </c>
      <c r="J267" s="3">
        <f t="shared" si="44"/>
        <v>1.19</v>
      </c>
      <c r="K267" t="s">
        <v>61</v>
      </c>
      <c r="L267" s="3">
        <f>VLOOKUP(H267,'fx rates'!$A:$B,2,0)</f>
        <v>16.313403999999998</v>
      </c>
      <c r="M267">
        <f>SUMIFS($I$3:$I267,$E$3:$E267,$E267,$D$3:$D267,$D267)</f>
        <v>237.6</v>
      </c>
      <c r="N267" s="3">
        <f t="shared" si="45"/>
        <v>1.19</v>
      </c>
      <c r="O267" s="3" t="str">
        <f t="shared" si="46"/>
        <v/>
      </c>
      <c r="P267" t="str">
        <f>IFERROR(IF(VLOOKUP($E267,clients_special_commissions!$B:$E,3,0), "yes","no"),"no")</f>
        <v>no</v>
      </c>
      <c r="Q267" s="3" t="str">
        <f>IF($P267="yes", VLOOKUP($E267,clients_special_commissions!$B:$C,2,0),"")</f>
        <v/>
      </c>
      <c r="R267" t="str">
        <f t="shared" si="47"/>
        <v>no</v>
      </c>
      <c r="S267">
        <f>COUNTIFS($E$3:$E266,$E267,$D$3:$D266,$D267,$R$3:$R266,"yes")</f>
        <v>0</v>
      </c>
      <c r="U267" s="1" t="str">
        <f t="shared" si="48"/>
        <v xml:space="preserve">('31', '2021-11-05', '3876', 'ZAR', '237.6', '1.19', 'EUR', '16.313404'), </v>
      </c>
      <c r="V267" s="1" t="str">
        <f t="shared" si="49"/>
        <v xml:space="preserve">('42', '2021-06-09', '1338', 'ERN', '80.96', '0.05',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'0.04',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'0.05',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'0.05',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'0.05',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'0.04',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'0.04',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'0.05', 'EUR', '1954.4451'), ('17', '2021-08-25', '20292', 'CLP', '23.24', '0.12', 'EUR', '873.489326'), ('38', '2021-08-25', '174', 'GIP', '209.76', '1.05', 'EUR', '0.829546'), ('39', '2021-08-25', '366', 'MOP', '41.3', '0.21', 'EUR', '8.862674'), ('10', '2021-08-26', '229650', 'MMK', '117.51', '0.05',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'0.04', 'EUR', '1.874163'), ('11', '2021-09-09', '10206', 'UAH', '315.83', '1.58', 'EUR', '32.315341'), ('15', '2021-09-10', '300000', 'VND', '11.91', '0.06', 'EUR', '25207.144586'), ('42', '2021-09-11', '26370', 'XPF', '221.19', '0.05',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('13', '2021-09-27', '4638', 'ETB', '82.2', '0.42', 'EUR', '56.424061'), ('37', '2021-09-29', '612', 'BND', '409.96', '2.05', 'EUR', '1.492847'), ('51', '2021-10-01', '894', 'MOP', '100.88', '0.51', 'EUR', '8.862674'), ('45', '2021-10-02', '1254', 'SCR', '78.97', '0.4', 'EUR', '15.881424'), ('47', '2021-10-02', '212808', 'IRR', '4.57', '0.05', 'EUR', '46606.318821'), ('20', '2021-10-03', '209238', 'VND', '8.31', '0.05', 'EUR', '25207.144586'), ('17', '2021-10-04', '13416', 'AOA', '26.83', '0.14', 'EUR', '500.075352'), ('41', '2021-10-05', '4139', 'GHS', '502.07', '2.52', 'EUR', '8.24399'), ('44', '2021-10-05', '206706', 'CDF', '94.03', '0.48', 'EUR', '2198.419411'), ('50', '2021-10-06', '18666', 'SOS', '29.36', '0.15', 'EUR', '635.850516'), ('7', '2021-10-06', '1026', 'CUC', '930.9', '4.66', 'EUR', '1.102163'), ('21', '2021-10-08', '912', 'MYR', '196.11', '0.99', 'EUR', '4.650478'), ('6', '2021-10-08', '29940', 'HTG', '259.51', '1.3', 'EUR', '115.372538'), ('36', '2021-10-09', '1146', 'QAR', '285.64', '1.43', 'EUR', '4.012181'), ('6', '2021-10-09', '6678', 'ISK', '46.98', '0.24', 'EUR', '142.166545'), ('29', '2021-10-10', '270', 'GIP', '325.48', '1.63', 'EUR', '0.829546'), ('25', '2021-10-10', '14754', 'BDT', '155.68', '0.78', 'EUR', '94.772749'), ('48', '2021-10-12', '15936', 'DZD', '101.37', '0.51', 'EUR', '157.210934'), ('43', '2021-10-13', '10398', 'KMF', '21.11', '0.11', 'EUR', '492.671632'), ('36', '2021-10-15', '29034', 'INR', '346.16', '1.74', 'EUR', '83.874727'), ('45', '2021-10-15', '18042', 'KPW', '18.2', '0.1', 'EUR', '991.624722'), ('18', '2021-10-15', '1236', 'BAM', '632.46', '3.17', 'EUR', '1.954297'), ('30', '2021-10-16', '25494', 'CUP', '898.56', '4.5', 'EUR', '28.372254'), ('10', '2021-10-16', '924', 'BBD', '419.15', '0.05', 'EUR', '2.204495'), ('33', '2021-10-16', '12720', 'NPR', '94.98', '0.48', 'EUR', '133.929141'), ('46', '2021-10-17', '264', 'NZD', '166.49', '0.84', 'EUR', '1.585768'), ('40', '2021-10-17', '1284', 'BND', '860.11', '4.31', 'EUR', '1.492847'), ('6', '2021-10-18', '828', 'HRK', '109.38', '0.55', 'EUR', '7.570559'), ('22', '2021-10-18', '300', 'EUR', '300', '1.5', 'EUR', '1'), ('46', '2021-10-18', '23256', 'ISK', '163.59', '0.82', 'EUR', '142.166545'), ('51', '2021-10-18', '205488', 'UZS', '16.25', '0.09', 'EUR', '12650.208197'), ('5', '2021-10-19', '15168', 'MRU', '378.04', '1.9', 'EUR', '40.122998'), ('18', '2021-10-19', '1068', 'TOP', '428.65', '2.15', 'EUR', '2.491572'), ('14', '2021-10-19', '220', 'BHD', '529.16', '2.65', 'EUR', '0.415761'), ('48', '2021-10-19', '2351', 'MYR', '505.54', '2.53', 'EUR', '4.650478'), ('46', '2021-10-20', '7524', 'RUB', '64.43', '0.33', 'EUR', '116.791701'), ('16', '2021-10-21', '16854', 'VUV', '135.2', '0.68', 'EUR', '124.667135'), ('30', '2021-10-22', '26826', 'NPR', '200.3', '1.01', 'EUR', '133.929141'), ('2', '2021-10-22', '84', 'XDR', '106', '0.53', 'EUR', '0.792507'), ('42', '2021-10-22', '3000', 'BBD', '1360.86', '0.05', 'EUR', '2.204495'), ('42', '2021-10-23', '9000', 'ZMW', '463.25', '0.03', 'EUR', '19.428104'), ('28', '2021-10-23', '3.3', 'EUR', '3.3', '0.05', 'EUR', '1'), ('48', '2021-10-23', '5000', 'GHS', '606.51', '3.04', 'EUR', '8.24399'), ('25', '2021-10-23', '71472', 'TZS', '27.97', '0.14', 'EUR', '2556.186953'), ('3', '2021-10-23', '164184', 'IRR', '3.53', '0.05', 'EUR', '46606.318821'), ('14', '2021-10-24', '1482', 'MOP', '167.22', '0.84', 'EUR', '8.862674'), ('40', '2021-10-24', '800', 'BHD', '1924.19', '9.63', 'EUR', '0.415761'), ('9', '2021-10-24', '27090', 'SDG', '55.07', '0.04', 'EUR', '491.956154'), ('43', '2021-10-24', '18492', 'THB', '500.59', '2.51', 'EUR', '36.941107'), ('35', '2021-10-26', '27588', 'KPW', '27.83', '0.14', 'EUR', '991.624722'), ('25', '2021-10-26', '15246', 'NAD', '932.41', '4.67', 'EUR', '16.351249'), ('46', '2021-10-27', '8000', 'TTD', '1071.62', '5.36', 'EUR', '7.465375'), ('47', '2021-10-27', '154224', 'IQD', '96.14', '0.49', 'EUR', '1604.167841'), ('32', '2021-10-28', '1188', 'PAB', '1077.23', '5.39', 'EUR', '1.102838'), ('17', '2021-10-28', '648', 'CNH', '92.16', '0.47', 'EUR', '7.031894'), ('10', '2021-10-28', '5784', 'NPR', '43.19', '0.05', 'EUR', '133.929141'), ('32', '2021-10-29', '15504', 'MXN', '693.84', '0.03', 'EUR', '22.345389'), ('32', '2021-10-31', '666', 'EUR', '666', '0.03', 'EUR', '1'), ('22', '2021-11-02', '498', 'XDR', '628.39', '3.15', 'EUR', '0.792507'), ('44', '2021-11-02', '324', 'EUR', '324', '1.62', 'EUR', '1'), ('16', '2021-11-02', '430', 'FKP', '518.37', '2.6', 'EUR', '0.82953'), ('7', '2021-11-03', '248', 'BHD', '596.5', '2.99', 'EUR', '0.415761'), ('51', '2021-11-03', '292', 'KWD', '871.43', '4.36', 'EUR', '0.335084'), ('51', '2021-11-03', '6933', 'TWD', '220.35', '1.11', 'EUR', '31.464479'), ('27', '2021-11-03', '23214', 'CZK', '941.82', '4.71', 'EUR', '24.648029'), ('39', '2021-11-04', '492', 'GGP', '592.69', '2.97', 'EUR', '0.830114'), ('3', '2021-11-04', '17076', 'INR', '203.59', '1.02', 'EUR', '83.874727'), ('17', '2021-11-04', '21516', 'MZN', '305.89', '1.53', 'EUR', '70.339138'), ('33', '2021-11-05', '103458', 'BIF', '45.9', '0.23', 'EUR', '2254.103215'), ('31', '2021-11-05', '3876', 'ZAR', '237.6', '1.19', 'EUR', '16.313404'), </v>
      </c>
    </row>
    <row r="268" spans="2:22" ht="30" x14ac:dyDescent="0.25">
      <c r="B268">
        <f t="shared" si="40"/>
        <v>2021</v>
      </c>
      <c r="C268">
        <f t="shared" si="41"/>
        <v>11</v>
      </c>
      <c r="D268" t="str">
        <f t="shared" si="42"/>
        <v>2021 11</v>
      </c>
      <c r="E268">
        <v>9</v>
      </c>
      <c r="F268" s="2">
        <v>44506</v>
      </c>
      <c r="G268">
        <v>1410</v>
      </c>
      <c r="H268" t="s">
        <v>82</v>
      </c>
      <c r="I268" s="3">
        <f t="shared" si="43"/>
        <v>1278.69</v>
      </c>
      <c r="J268" s="3">
        <f t="shared" si="44"/>
        <v>0.04</v>
      </c>
      <c r="K268" t="s">
        <v>61</v>
      </c>
      <c r="L268" s="3">
        <f>VLOOKUP(H268,'fx rates'!$A:$B,2,0)</f>
        <v>1.1026929999999999</v>
      </c>
      <c r="M268">
        <f>SUMIFS($I$3:$I268,$E$3:$E268,$E268,$D$3:$D268,$D268)</f>
        <v>1278.69</v>
      </c>
      <c r="N268" s="3">
        <f t="shared" si="45"/>
        <v>6.3999999999999995</v>
      </c>
      <c r="O268" s="3" t="str">
        <f t="shared" si="46"/>
        <v/>
      </c>
      <c r="P268" t="str">
        <f>IFERROR(IF(VLOOKUP($E268,clients_special_commissions!$B:$E,3,0), "yes","no"),"no")</f>
        <v>yes</v>
      </c>
      <c r="Q268" s="3">
        <f>IF($P268="yes", VLOOKUP($E268,clients_special_commissions!$B:$C,2,0),"")</f>
        <v>0.04</v>
      </c>
      <c r="R268" t="str">
        <f t="shared" si="47"/>
        <v>yes</v>
      </c>
      <c r="S268">
        <f>COUNTIFS($E$3:$E267,$E268,$D$3:$D267,$D268,$R$3:$R267,"yes")</f>
        <v>0</v>
      </c>
      <c r="U268" s="1" t="str">
        <f t="shared" si="48"/>
        <v xml:space="preserve">('9', '2021-11-06', '1410', 'BSD', '1278.69', '0.04', 'EUR', '1.102693'), </v>
      </c>
      <c r="V268" s="1" t="str">
        <f t="shared" si="49"/>
        <v xml:space="preserve">('42', '2021-06-09', '1338', 'ERN', '80.96', '0.05',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'0.04',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'0.05',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'0.05',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'0.05',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'0.04',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'0.04',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'0.05', 'EUR', '1954.4451'), ('17', '2021-08-25', '20292', 'CLP', '23.24', '0.12', 'EUR', '873.489326'), ('38', '2021-08-25', '174', 'GIP', '209.76', '1.05', 'EUR', '0.829546'), ('39', '2021-08-25', '366', 'MOP', '41.3', '0.21', 'EUR', '8.862674'), ('10', '2021-08-26', '229650', 'MMK', '117.51', '0.05',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'0.04', 'EUR', '1.874163'), ('11', '2021-09-09', '10206', 'UAH', '315.83', '1.58', 'EUR', '32.315341'), ('15', '2021-09-10', '300000', 'VND', '11.91', '0.06', 'EUR', '25207.144586'), ('42', '2021-09-11', '26370', 'XPF', '221.19', '0.05',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('13', '2021-09-27', '4638', 'ETB', '82.2', '0.42', 'EUR', '56.424061'), ('37', '2021-09-29', '612', 'BND', '409.96', '2.05', 'EUR', '1.492847'), ('51', '2021-10-01', '894', 'MOP', '100.88', '0.51', 'EUR', '8.862674'), ('45', '2021-10-02', '1254', 'SCR', '78.97', '0.4', 'EUR', '15.881424'), ('47', '2021-10-02', '212808', 'IRR', '4.57', '0.05', 'EUR', '46606.318821'), ('20', '2021-10-03', '209238', 'VND', '8.31', '0.05', 'EUR', '25207.144586'), ('17', '2021-10-04', '13416', 'AOA', '26.83', '0.14', 'EUR', '500.075352'), ('41', '2021-10-05', '4139', 'GHS', '502.07', '2.52', 'EUR', '8.24399'), ('44', '2021-10-05', '206706', 'CDF', '94.03', '0.48', 'EUR', '2198.419411'), ('50', '2021-10-06', '18666', 'SOS', '29.36', '0.15', 'EUR', '635.850516'), ('7', '2021-10-06', '1026', 'CUC', '930.9', '4.66', 'EUR', '1.102163'), ('21', '2021-10-08', '912', 'MYR', '196.11', '0.99', 'EUR', '4.650478'), ('6', '2021-10-08', '29940', 'HTG', '259.51', '1.3', 'EUR', '115.372538'), ('36', '2021-10-09', '1146', 'QAR', '285.64', '1.43', 'EUR', '4.012181'), ('6', '2021-10-09', '6678', 'ISK', '46.98', '0.24', 'EUR', '142.166545'), ('29', '2021-10-10', '270', 'GIP', '325.48', '1.63', 'EUR', '0.829546'), ('25', '2021-10-10', '14754', 'BDT', '155.68', '0.78', 'EUR', '94.772749'), ('48', '2021-10-12', '15936', 'DZD', '101.37', '0.51', 'EUR', '157.210934'), ('43', '2021-10-13', '10398', 'KMF', '21.11', '0.11', 'EUR', '492.671632'), ('36', '2021-10-15', '29034', 'INR', '346.16', '1.74', 'EUR', '83.874727'), ('45', '2021-10-15', '18042', 'KPW', '18.2', '0.1', 'EUR', '991.624722'), ('18', '2021-10-15', '1236', 'BAM', '632.46', '3.17', 'EUR', '1.954297'), ('30', '2021-10-16', '25494', 'CUP', '898.56', '4.5', 'EUR', '28.372254'), ('10', '2021-10-16', '924', 'BBD', '419.15', '0.05', 'EUR', '2.204495'), ('33', '2021-10-16', '12720', 'NPR', '94.98', '0.48', 'EUR', '133.929141'), ('46', '2021-10-17', '264', 'NZD', '166.49', '0.84', 'EUR', '1.585768'), ('40', '2021-10-17', '1284', 'BND', '860.11', '4.31', 'EUR', '1.492847'), ('6', '2021-10-18', '828', 'HRK', '109.38', '0.55', 'EUR', '7.570559'), ('22', '2021-10-18', '300', 'EUR', '300', '1.5', 'EUR', '1'), ('46', '2021-10-18', '23256', 'ISK', '163.59', '0.82', 'EUR', '142.166545'), ('51', '2021-10-18', '205488', 'UZS', '16.25', '0.09', 'EUR', '12650.208197'), ('5', '2021-10-19', '15168', 'MRU', '378.04', '1.9', 'EUR', '40.122998'), ('18', '2021-10-19', '1068', 'TOP', '428.65', '2.15', 'EUR', '2.491572'), ('14', '2021-10-19', '220', 'BHD', '529.16', '2.65', 'EUR', '0.415761'), ('48', '2021-10-19', '2351', 'MYR', '505.54', '2.53', 'EUR', '4.650478'), ('46', '2021-10-20', '7524', 'RUB', '64.43', '0.33', 'EUR', '116.791701'), ('16', '2021-10-21', '16854', 'VUV', '135.2', '0.68', 'EUR', '124.667135'), ('30', '2021-10-22', '26826', 'NPR', '200.3', '1.01', 'EUR', '133.929141'), ('2', '2021-10-22', '84', 'XDR', '106', '0.53', 'EUR', '0.792507'), ('42', '2021-10-22', '3000', 'BBD', '1360.86', '0.05', 'EUR', '2.204495'), ('42', '2021-10-23', '9000', 'ZMW', '463.25', '0.03', 'EUR', '19.428104'), ('28', '2021-10-23', '3.3', 'EUR', '3.3', '0.05', 'EUR', '1'), ('48', '2021-10-23', '5000', 'GHS', '606.51', '3.04', 'EUR', '8.24399'), ('25', '2021-10-23', '71472', 'TZS', '27.97', '0.14', 'EUR', '2556.186953'), ('3', '2021-10-23', '164184', 'IRR', '3.53', '0.05', 'EUR', '46606.318821'), ('14', '2021-10-24', '1482', 'MOP', '167.22', '0.84', 'EUR', '8.862674'), ('40', '2021-10-24', '800', 'BHD', '1924.19', '9.63', 'EUR', '0.415761'), ('9', '2021-10-24', '27090', 'SDG', '55.07', '0.04', 'EUR', '491.956154'), ('43', '2021-10-24', '18492', 'THB', '500.59', '2.51', 'EUR', '36.941107'), ('35', '2021-10-26', '27588', 'KPW', '27.83', '0.14', 'EUR', '991.624722'), ('25', '2021-10-26', '15246', 'NAD', '932.41', '4.67', 'EUR', '16.351249'), ('46', '2021-10-27', '8000', 'TTD', '1071.62', '5.36', 'EUR', '7.465375'), ('47', '2021-10-27', '154224', 'IQD', '96.14', '0.49', 'EUR', '1604.167841'), ('32', '2021-10-28', '1188', 'PAB', '1077.23', '5.39', 'EUR', '1.102838'), ('17', '2021-10-28', '648', 'CNH', '92.16', '0.47', 'EUR', '7.031894'), ('10', '2021-10-28', '5784', 'NPR', '43.19', '0.05', 'EUR', '133.929141'), ('32', '2021-10-29', '15504', 'MXN', '693.84', '0.03', 'EUR', '22.345389'), ('32', '2021-10-31', '666', 'EUR', '666', '0.03', 'EUR', '1'), ('22', '2021-11-02', '498', 'XDR', '628.39', '3.15', 'EUR', '0.792507'), ('44', '2021-11-02', '324', 'EUR', '324', '1.62', 'EUR', '1'), ('16', '2021-11-02', '430', 'FKP', '518.37', '2.6', 'EUR', '0.82953'), ('7', '2021-11-03', '248', 'BHD', '596.5', '2.99', 'EUR', '0.415761'), ('51', '2021-11-03', '292', 'KWD', '871.43', '4.36', 'EUR', '0.335084'), ('51', '2021-11-03', '6933', 'TWD', '220.35', '1.11', 'EUR', '31.464479'), ('27', '2021-11-03', '23214', 'CZK', '941.82', '4.71', 'EUR', '24.648029'), ('39', '2021-11-04', '492', 'GGP', '592.69', '2.97', 'EUR', '0.830114'), ('3', '2021-11-04', '17076', 'INR', '203.59', '1.02', 'EUR', '83.874727'), ('17', '2021-11-04', '21516', 'MZN', '305.89', '1.53', 'EUR', '70.339138'), ('33', '2021-11-05', '103458', 'BIF', '45.9', '0.23', 'EUR', '2254.103215'), ('31', '2021-11-05', '3876', 'ZAR', '237.6', '1.19', 'EUR', '16.313404'), ('9', '2021-11-06', '1410', 'BSD', '1278.69', '0.04', 'EUR', '1.102693'), </v>
      </c>
    </row>
    <row r="269" spans="2:22" ht="30" x14ac:dyDescent="0.25">
      <c r="B269">
        <f t="shared" si="40"/>
        <v>2021</v>
      </c>
      <c r="C269">
        <f t="shared" si="41"/>
        <v>11</v>
      </c>
      <c r="D269" t="str">
        <f t="shared" si="42"/>
        <v>2021 11</v>
      </c>
      <c r="E269">
        <v>16</v>
      </c>
      <c r="F269" s="2">
        <v>44506</v>
      </c>
      <c r="G269">
        <v>636</v>
      </c>
      <c r="H269" t="s">
        <v>126</v>
      </c>
      <c r="I269" s="3">
        <f t="shared" si="43"/>
        <v>766.7</v>
      </c>
      <c r="J269" s="3">
        <f t="shared" si="44"/>
        <v>3.84</v>
      </c>
      <c r="K269" t="s">
        <v>61</v>
      </c>
      <c r="L269" s="3">
        <f>VLOOKUP(H269,'fx rates'!$A:$B,2,0)</f>
        <v>0.82953600000000005</v>
      </c>
      <c r="M269">
        <f>SUMIFS($I$3:$I269,$E$3:$E269,$E269,$D$3:$D269,$D269)</f>
        <v>1285.0700000000002</v>
      </c>
      <c r="N269" s="3">
        <f t="shared" si="45"/>
        <v>3.84</v>
      </c>
      <c r="O269" s="3" t="str">
        <f t="shared" si="46"/>
        <v/>
      </c>
      <c r="P269" t="str">
        <f>IFERROR(IF(VLOOKUP($E269,clients_special_commissions!$B:$E,3,0), "yes","no"),"no")</f>
        <v>no</v>
      </c>
      <c r="Q269" s="3" t="str">
        <f>IF($P269="yes", VLOOKUP($E269,clients_special_commissions!$B:$C,2,0),"")</f>
        <v/>
      </c>
      <c r="R269" t="str">
        <f t="shared" si="47"/>
        <v>yes</v>
      </c>
      <c r="S269">
        <f>COUNTIFS($E$3:$E268,$E269,$D$3:$D268,$D269,$R$3:$R268,"yes")</f>
        <v>0</v>
      </c>
      <c r="U269" s="1" t="str">
        <f t="shared" si="48"/>
        <v xml:space="preserve">('16', '2021-11-06', '636', 'IMP', '766.7', '3.84', 'EUR', '0.829536'), </v>
      </c>
      <c r="V269" s="1" t="str">
        <f t="shared" si="49"/>
        <v xml:space="preserve">('42', '2021-06-09', '1338', 'ERN', '80.96', '0.05',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'0.04',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'0.05',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'0.05',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'0.05',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'0.04',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'0.04',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'0.05', 'EUR', '1954.4451'), ('17', '2021-08-25', '20292', 'CLP', '23.24', '0.12', 'EUR', '873.489326'), ('38', '2021-08-25', '174', 'GIP', '209.76', '1.05', 'EUR', '0.829546'), ('39', '2021-08-25', '366', 'MOP', '41.3', '0.21', 'EUR', '8.862674'), ('10', '2021-08-26', '229650', 'MMK', '117.51', '0.05',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'0.04', 'EUR', '1.874163'), ('11', '2021-09-09', '10206', 'UAH', '315.83', '1.58', 'EUR', '32.315341'), ('15', '2021-09-10', '300000', 'VND', '11.91', '0.06', 'EUR', '25207.144586'), ('42', '2021-09-11', '26370', 'XPF', '221.19', '0.05',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('13', '2021-09-27', '4638', 'ETB', '82.2', '0.42', 'EUR', '56.424061'), ('37', '2021-09-29', '612', 'BND', '409.96', '2.05', 'EUR', '1.492847'), ('51', '2021-10-01', '894', 'MOP', '100.88', '0.51', 'EUR', '8.862674'), ('45', '2021-10-02', '1254', 'SCR', '78.97', '0.4', 'EUR', '15.881424'), ('47', '2021-10-02', '212808', 'IRR', '4.57', '0.05', 'EUR', '46606.318821'), ('20', '2021-10-03', '209238', 'VND', '8.31', '0.05', 'EUR', '25207.144586'), ('17', '2021-10-04', '13416', 'AOA', '26.83', '0.14', 'EUR', '500.075352'), ('41', '2021-10-05', '4139', 'GHS', '502.07', '2.52', 'EUR', '8.24399'), ('44', '2021-10-05', '206706', 'CDF', '94.03', '0.48', 'EUR', '2198.419411'), ('50', '2021-10-06', '18666', 'SOS', '29.36', '0.15', 'EUR', '635.850516'), ('7', '2021-10-06', '1026', 'CUC', '930.9', '4.66', 'EUR', '1.102163'), ('21', '2021-10-08', '912', 'MYR', '196.11', '0.99', 'EUR', '4.650478'), ('6', '2021-10-08', '29940', 'HTG', '259.51', '1.3', 'EUR', '115.372538'), ('36', '2021-10-09', '1146', 'QAR', '285.64', '1.43', 'EUR', '4.012181'), ('6', '2021-10-09', '6678', 'ISK', '46.98', '0.24', 'EUR', '142.166545'), ('29', '2021-10-10', '270', 'GIP', '325.48', '1.63', 'EUR', '0.829546'), ('25', '2021-10-10', '14754', 'BDT', '155.68', '0.78', 'EUR', '94.772749'), ('48', '2021-10-12', '15936', 'DZD', '101.37', '0.51', 'EUR', '157.210934'), ('43', '2021-10-13', '10398', 'KMF', '21.11', '0.11', 'EUR', '492.671632'), ('36', '2021-10-15', '29034', 'INR', '346.16', '1.74', 'EUR', '83.874727'), ('45', '2021-10-15', '18042', 'KPW', '18.2', '0.1', 'EUR', '991.624722'), ('18', '2021-10-15', '1236', 'BAM', '632.46', '3.17', 'EUR', '1.954297'), ('30', '2021-10-16', '25494', 'CUP', '898.56', '4.5', 'EUR', '28.372254'), ('10', '2021-10-16', '924', 'BBD', '419.15', '0.05', 'EUR', '2.204495'), ('33', '2021-10-16', '12720', 'NPR', '94.98', '0.48', 'EUR', '133.929141'), ('46', '2021-10-17', '264', 'NZD', '166.49', '0.84', 'EUR', '1.585768'), ('40', '2021-10-17', '1284', 'BND', '860.11', '4.31', 'EUR', '1.492847'), ('6', '2021-10-18', '828', 'HRK', '109.38', '0.55', 'EUR', '7.570559'), ('22', '2021-10-18', '300', 'EUR', '300', '1.5', 'EUR', '1'), ('46', '2021-10-18', '23256', 'ISK', '163.59', '0.82', 'EUR', '142.166545'), ('51', '2021-10-18', '205488', 'UZS', '16.25', '0.09', 'EUR', '12650.208197'), ('5', '2021-10-19', '15168', 'MRU', '378.04', '1.9', 'EUR', '40.122998'), ('18', '2021-10-19', '1068', 'TOP', '428.65', '2.15', 'EUR', '2.491572'), ('14', '2021-10-19', '220', 'BHD', '529.16', '2.65', 'EUR', '0.415761'), ('48', '2021-10-19', '2351', 'MYR', '505.54', '2.53', 'EUR', '4.650478'), ('46', '2021-10-20', '7524', 'RUB', '64.43', '0.33', 'EUR', '116.791701'), ('16', '2021-10-21', '16854', 'VUV', '135.2', '0.68', 'EUR', '124.667135'), ('30', '2021-10-22', '26826', 'NPR', '200.3', '1.01', 'EUR', '133.929141'), ('2', '2021-10-22', '84', 'XDR', '106', '0.53', 'EUR', '0.792507'), ('42', '2021-10-22', '3000', 'BBD', '1360.86', '0.05', 'EUR', '2.204495'), ('42', '2021-10-23', '9000', 'ZMW', '463.25', '0.03', 'EUR', '19.428104'), ('28', '2021-10-23', '3.3', 'EUR', '3.3', '0.05', 'EUR', '1'), ('48', '2021-10-23', '5000', 'GHS', '606.51', '3.04', 'EUR', '8.24399'), ('25', '2021-10-23', '71472', 'TZS', '27.97', '0.14', 'EUR', '2556.186953'), ('3', '2021-10-23', '164184', 'IRR', '3.53', '0.05', 'EUR', '46606.318821'), ('14', '2021-10-24', '1482', 'MOP', '167.22', '0.84', 'EUR', '8.862674'), ('40', '2021-10-24', '800', 'BHD', '1924.19', '9.63', 'EUR', '0.415761'), ('9', '2021-10-24', '27090', 'SDG', '55.07', '0.04', 'EUR', '491.956154'), ('43', '2021-10-24', '18492', 'THB', '500.59', '2.51', 'EUR', '36.941107'), ('35', '2021-10-26', '27588', 'KPW', '27.83', '0.14', 'EUR', '991.624722'), ('25', '2021-10-26', '15246', 'NAD', '932.41', '4.67', 'EUR', '16.351249'), ('46', '2021-10-27', '8000', 'TTD', '1071.62', '5.36', 'EUR', '7.465375'), ('47', '2021-10-27', '154224', 'IQD', '96.14', '0.49', 'EUR', '1604.167841'), ('32', '2021-10-28', '1188', 'PAB', '1077.23', '5.39', 'EUR', '1.102838'), ('17', '2021-10-28', '648', 'CNH', '92.16', '0.47', 'EUR', '7.031894'), ('10', '2021-10-28', '5784', 'NPR', '43.19', '0.05', 'EUR', '133.929141'), ('32', '2021-10-29', '15504', 'MXN', '693.84', '0.03', 'EUR', '22.345389'), ('32', '2021-10-31', '666', 'EUR', '666', '0.03', 'EUR', '1'), ('22', '2021-11-02', '498', 'XDR', '628.39', '3.15', 'EUR', '0.792507'), ('44', '2021-11-02', '324', 'EUR', '324', '1.62', 'EUR', '1'), ('16', '2021-11-02', '430', 'FKP', '518.37', '2.6', 'EUR', '0.82953'), ('7', '2021-11-03', '248', 'BHD', '596.5', '2.99', 'EUR', '0.415761'), ('51', '2021-11-03', '292', 'KWD', '871.43', '4.36', 'EUR', '0.335084'), ('51', '2021-11-03', '6933', 'TWD', '220.35', '1.11', 'EUR', '31.464479'), ('27', '2021-11-03', '23214', 'CZK', '941.82', '4.71', 'EUR', '24.648029'), ('39', '2021-11-04', '492', 'GGP', '592.69', '2.97', 'EUR', '0.830114'), ('3', '2021-11-04', '17076', 'INR', '203.59', '1.02', 'EUR', '83.874727'), ('17', '2021-11-04', '21516', 'MZN', '305.89', '1.53', 'EUR', '70.339138'), ('33', '2021-11-05', '103458', 'BIF', '45.9', '0.23', 'EUR', '2254.103215'), ('31', '2021-11-05', '3876', 'ZAR', '237.6', '1.19', 'EUR', '16.313404'), ('9', '2021-11-06', '1410', 'BSD', '1278.69', '0.04', 'EUR', '1.102693'), ('16', '2021-11-06', '636', 'IMP', '766.7', '3.84', 'EUR', '0.829536'), </v>
      </c>
    </row>
    <row r="270" spans="2:22" ht="30" x14ac:dyDescent="0.25">
      <c r="B270">
        <f t="shared" si="40"/>
        <v>2021</v>
      </c>
      <c r="C270">
        <f t="shared" si="41"/>
        <v>11</v>
      </c>
      <c r="D270" t="str">
        <f t="shared" si="42"/>
        <v>2021 11</v>
      </c>
      <c r="E270">
        <v>48</v>
      </c>
      <c r="F270" s="2">
        <v>44507</v>
      </c>
      <c r="G270">
        <v>564</v>
      </c>
      <c r="H270" t="s">
        <v>169</v>
      </c>
      <c r="I270" s="3">
        <f t="shared" si="43"/>
        <v>355.67</v>
      </c>
      <c r="J270" s="3">
        <f t="shared" si="44"/>
        <v>1.78</v>
      </c>
      <c r="K270" t="s">
        <v>61</v>
      </c>
      <c r="L270" s="3">
        <f>VLOOKUP(H270,'fx rates'!$A:$B,2,0)</f>
        <v>1.5857680000000001</v>
      </c>
      <c r="M270">
        <f>SUMIFS($I$3:$I270,$E$3:$E270,$E270,$D$3:$D270,$D270)</f>
        <v>355.67</v>
      </c>
      <c r="N270" s="3">
        <f t="shared" si="45"/>
        <v>1.78</v>
      </c>
      <c r="O270" s="3" t="str">
        <f t="shared" si="46"/>
        <v/>
      </c>
      <c r="P270" t="str">
        <f>IFERROR(IF(VLOOKUP($E270,clients_special_commissions!$B:$E,3,0), "yes","no"),"no")</f>
        <v>no</v>
      </c>
      <c r="Q270" s="3" t="str">
        <f>IF($P270="yes", VLOOKUP($E270,clients_special_commissions!$B:$C,2,0),"")</f>
        <v/>
      </c>
      <c r="R270" t="str">
        <f t="shared" si="47"/>
        <v>no</v>
      </c>
      <c r="S270">
        <f>COUNTIFS($E$3:$E269,$E270,$D$3:$D269,$D270,$R$3:$R269,"yes")</f>
        <v>0</v>
      </c>
      <c r="U270" s="1" t="str">
        <f t="shared" si="48"/>
        <v xml:space="preserve">('48', '2021-11-07', '564', 'NZD', '355.67', '1.78', 'EUR', '1.585768'), </v>
      </c>
      <c r="V270" s="1" t="str">
        <f t="shared" si="49"/>
        <v xml:space="preserve">('42', '2021-06-09', '1338', 'ERN', '80.96', '0.05',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'0.04',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'0.05',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'0.05',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'0.05',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'0.04',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'0.04',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'0.05', 'EUR', '1954.4451'), ('17', '2021-08-25', '20292', 'CLP', '23.24', '0.12', 'EUR', '873.489326'), ('38', '2021-08-25', '174', 'GIP', '209.76', '1.05', 'EUR', '0.829546'), ('39', '2021-08-25', '366', 'MOP', '41.3', '0.21', 'EUR', '8.862674'), ('10', '2021-08-26', '229650', 'MMK', '117.51', '0.05',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'0.04', 'EUR', '1.874163'), ('11', '2021-09-09', '10206', 'UAH', '315.83', '1.58', 'EUR', '32.315341'), ('15', '2021-09-10', '300000', 'VND', '11.91', '0.06', 'EUR', '25207.144586'), ('42', '2021-09-11', '26370', 'XPF', '221.19', '0.05',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('13', '2021-09-27', '4638', 'ETB', '82.2', '0.42', 'EUR', '56.424061'), ('37', '2021-09-29', '612', 'BND', '409.96', '2.05', 'EUR', '1.492847'), ('51', '2021-10-01', '894', 'MOP', '100.88', '0.51', 'EUR', '8.862674'), ('45', '2021-10-02', '1254', 'SCR', '78.97', '0.4', 'EUR', '15.881424'), ('47', '2021-10-02', '212808', 'IRR', '4.57', '0.05', 'EUR', '46606.318821'), ('20', '2021-10-03', '209238', 'VND', '8.31', '0.05', 'EUR', '25207.144586'), ('17', '2021-10-04', '13416', 'AOA', '26.83', '0.14', 'EUR', '500.075352'), ('41', '2021-10-05', '4139', 'GHS', '502.07', '2.52', 'EUR', '8.24399'), ('44', '2021-10-05', '206706', 'CDF', '94.03', '0.48', 'EUR', '2198.419411'), ('50', '2021-10-06', '18666', 'SOS', '29.36', '0.15', 'EUR', '635.850516'), ('7', '2021-10-06', '1026', 'CUC', '930.9', '4.66', 'EUR', '1.102163'), ('21', '2021-10-08', '912', 'MYR', '196.11', '0.99', 'EUR', '4.650478'), ('6', '2021-10-08', '29940', 'HTG', '259.51', '1.3', 'EUR', '115.372538'), ('36', '2021-10-09', '1146', 'QAR', '285.64', '1.43', 'EUR', '4.012181'), ('6', '2021-10-09', '6678', 'ISK', '46.98', '0.24', 'EUR', '142.166545'), ('29', '2021-10-10', '270', 'GIP', '325.48', '1.63', 'EUR', '0.829546'), ('25', '2021-10-10', '14754', 'BDT', '155.68', '0.78', 'EUR', '94.772749'), ('48', '2021-10-12', '15936', 'DZD', '101.37', '0.51', 'EUR', '157.210934'), ('43', '2021-10-13', '10398', 'KMF', '21.11', '0.11', 'EUR', '492.671632'), ('36', '2021-10-15', '29034', 'INR', '346.16', '1.74', 'EUR', '83.874727'), ('45', '2021-10-15', '18042', 'KPW', '18.2', '0.1', 'EUR', '991.624722'), ('18', '2021-10-15', '1236', 'BAM', '632.46', '3.17', 'EUR', '1.954297'), ('30', '2021-10-16', '25494', 'CUP', '898.56', '4.5', 'EUR', '28.372254'), ('10', '2021-10-16', '924', 'BBD', '419.15', '0.05', 'EUR', '2.204495'), ('33', '2021-10-16', '12720', 'NPR', '94.98', '0.48', 'EUR', '133.929141'), ('46', '2021-10-17', '264', 'NZD', '166.49', '0.84', 'EUR', '1.585768'), ('40', '2021-10-17', '1284', 'BND', '860.11', '4.31', 'EUR', '1.492847'), ('6', '2021-10-18', '828', 'HRK', '109.38', '0.55', 'EUR', '7.570559'), ('22', '2021-10-18', '300', 'EUR', '300', '1.5', 'EUR', '1'), ('46', '2021-10-18', '23256', 'ISK', '163.59', '0.82', 'EUR', '142.166545'), ('51', '2021-10-18', '205488', 'UZS', '16.25', '0.09', 'EUR', '12650.208197'), ('5', '2021-10-19', '15168', 'MRU', '378.04', '1.9', 'EUR', '40.122998'), ('18', '2021-10-19', '1068', 'TOP', '428.65', '2.15', 'EUR', '2.491572'), ('14', '2021-10-19', '220', 'BHD', '529.16', '2.65', 'EUR', '0.415761'), ('48', '2021-10-19', '2351', 'MYR', '505.54', '2.53', 'EUR', '4.650478'), ('46', '2021-10-20', '7524', 'RUB', '64.43', '0.33', 'EUR', '116.791701'), ('16', '2021-10-21', '16854', 'VUV', '135.2', '0.68', 'EUR', '124.667135'), ('30', '2021-10-22', '26826', 'NPR', '200.3', '1.01', 'EUR', '133.929141'), ('2', '2021-10-22', '84', 'XDR', '106', '0.53', 'EUR', '0.792507'), ('42', '2021-10-22', '3000', 'BBD', '1360.86', '0.05', 'EUR', '2.204495'), ('42', '2021-10-23', '9000', 'ZMW', '463.25', '0.03', 'EUR', '19.428104'), ('28', '2021-10-23', '3.3', 'EUR', '3.3', '0.05', 'EUR', '1'), ('48', '2021-10-23', '5000', 'GHS', '606.51', '3.04', 'EUR', '8.24399'), ('25', '2021-10-23', '71472', 'TZS', '27.97', '0.14', 'EUR', '2556.186953'), ('3', '2021-10-23', '164184', 'IRR', '3.53', '0.05', 'EUR', '46606.318821'), ('14', '2021-10-24', '1482', 'MOP', '167.22', '0.84', 'EUR', '8.862674'), ('40', '2021-10-24', '800', 'BHD', '1924.19', '9.63', 'EUR', '0.415761'), ('9', '2021-10-24', '27090', 'SDG', '55.07', '0.04', 'EUR', '491.956154'), ('43', '2021-10-24', '18492', 'THB', '500.59', '2.51', 'EUR', '36.941107'), ('35', '2021-10-26', '27588', 'KPW', '27.83', '0.14', 'EUR', '991.624722'), ('25', '2021-10-26', '15246', 'NAD', '932.41', '4.67', 'EUR', '16.351249'), ('46', '2021-10-27', '8000', 'TTD', '1071.62', '5.36', 'EUR', '7.465375'), ('47', '2021-10-27', '154224', 'IQD', '96.14', '0.49', 'EUR', '1604.167841'), ('32', '2021-10-28', '1188', 'PAB', '1077.23', '5.39', 'EUR', '1.102838'), ('17', '2021-10-28', '648', 'CNH', '92.16', '0.47', 'EUR', '7.031894'), ('10', '2021-10-28', '5784', 'NPR', '43.19', '0.05', 'EUR', '133.929141'), ('32', '2021-10-29', '15504', 'MXN', '693.84', '0.03', 'EUR', '22.345389'), ('32', '2021-10-31', '666', 'EUR', '666', '0.03', 'EUR', '1'), ('22', '2021-11-02', '498', 'XDR', '628.39', '3.15', 'EUR', '0.792507'), ('44', '2021-11-02', '324', 'EUR', '324', '1.62', 'EUR', '1'), ('16', '2021-11-02', '430', 'FKP', '518.37', '2.6', 'EUR', '0.82953'), ('7', '2021-11-03', '248', 'BHD', '596.5', '2.99', 'EUR', '0.415761'), ('51', '2021-11-03', '292', 'KWD', '871.43', '4.36', 'EUR', '0.335084'), ('51', '2021-11-03', '6933', 'TWD', '220.35', '1.11', 'EUR', '31.464479'), ('27', '2021-11-03', '23214', 'CZK', '941.82', '4.71', 'EUR', '24.648029'), ('39', '2021-11-04', '492', 'GGP', '592.69', '2.97', 'EUR', '0.830114'), ('3', '2021-11-04', '17076', 'INR', '203.59', '1.02', 'EUR', '83.874727'), ('17', '2021-11-04', '21516', 'MZN', '305.89', '1.53', 'EUR', '70.339138'), ('33', '2021-11-05', '103458', 'BIF', '45.9', '0.23', 'EUR', '2254.103215'), ('31', '2021-11-05', '3876', 'ZAR', '237.6', '1.19', 'EUR', '16.313404'), ('9', '2021-11-06', '1410', 'BSD', '1278.69', '0.04', 'EUR', '1.102693'), ('16', '2021-11-06', '636', 'IMP', '766.7', '3.84', 'EUR', '0.829536'), ('48', '2021-11-07', '564', 'NZD', '355.67', '1.78', 'EUR', '1.585768'), </v>
      </c>
    </row>
    <row r="271" spans="2:22" ht="30" x14ac:dyDescent="0.25">
      <c r="B271">
        <f t="shared" si="40"/>
        <v>2021</v>
      </c>
      <c r="C271">
        <f t="shared" si="41"/>
        <v>11</v>
      </c>
      <c r="D271" t="str">
        <f t="shared" si="42"/>
        <v>2021 11</v>
      </c>
      <c r="E271">
        <v>13</v>
      </c>
      <c r="F271" s="2">
        <v>44507</v>
      </c>
      <c r="G271">
        <v>3246</v>
      </c>
      <c r="H271" t="s">
        <v>175</v>
      </c>
      <c r="I271" s="3">
        <f t="shared" si="43"/>
        <v>16.25</v>
      </c>
      <c r="J271" s="3">
        <f t="shared" si="44"/>
        <v>0.09</v>
      </c>
      <c r="K271" t="s">
        <v>61</v>
      </c>
      <c r="L271" s="3">
        <f>VLOOKUP(H271,'fx rates'!$A:$B,2,0)</f>
        <v>199.753961</v>
      </c>
      <c r="M271">
        <f>SUMIFS($I$3:$I271,$E$3:$E271,$E271,$D$3:$D271,$D271)</f>
        <v>16.25</v>
      </c>
      <c r="N271" s="3">
        <f t="shared" si="45"/>
        <v>0.09</v>
      </c>
      <c r="O271" s="3" t="str">
        <f t="shared" si="46"/>
        <v/>
      </c>
      <c r="P271" t="str">
        <f>IFERROR(IF(VLOOKUP($E271,clients_special_commissions!$B:$E,3,0), "yes","no"),"no")</f>
        <v>no</v>
      </c>
      <c r="Q271" s="3" t="str">
        <f>IF($P271="yes", VLOOKUP($E271,clients_special_commissions!$B:$C,2,0),"")</f>
        <v/>
      </c>
      <c r="R271" t="str">
        <f t="shared" si="47"/>
        <v>no</v>
      </c>
      <c r="S271">
        <f>COUNTIFS($E$3:$E270,$E271,$D$3:$D270,$D271,$R$3:$R270,"yes")</f>
        <v>0</v>
      </c>
      <c r="U271" s="1" t="str">
        <f t="shared" si="48"/>
        <v xml:space="preserve">('13', '2021-11-07', '3246', 'PKR', '16.25', '0.09', 'EUR', '199.753961'), </v>
      </c>
      <c r="V271" s="1" t="str">
        <f t="shared" si="49"/>
        <v xml:space="preserve">('42', '2021-06-09', '1338', 'ERN', '80.96', '0.05',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'0.04',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'0.05',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'0.05',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'0.05',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'0.04',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'0.04',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'0.05', 'EUR', '1954.4451'), ('17', '2021-08-25', '20292', 'CLP', '23.24', '0.12', 'EUR', '873.489326'), ('38', '2021-08-25', '174', 'GIP', '209.76', '1.05', 'EUR', '0.829546'), ('39', '2021-08-25', '366', 'MOP', '41.3', '0.21', 'EUR', '8.862674'), ('10', '2021-08-26', '229650', 'MMK', '117.51', '0.05',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'0.04', 'EUR', '1.874163'), ('11', '2021-09-09', '10206', 'UAH', '315.83', '1.58', 'EUR', '32.315341'), ('15', '2021-09-10', '300000', 'VND', '11.91', '0.06', 'EUR', '25207.144586'), ('42', '2021-09-11', '26370', 'XPF', '221.19', '0.05',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('13', '2021-09-27', '4638', 'ETB', '82.2', '0.42', 'EUR', '56.424061'), ('37', '2021-09-29', '612', 'BND', '409.96', '2.05', 'EUR', '1.492847'), ('51', '2021-10-01', '894', 'MOP', '100.88', '0.51', 'EUR', '8.862674'), ('45', '2021-10-02', '1254', 'SCR', '78.97', '0.4', 'EUR', '15.881424'), ('47', '2021-10-02', '212808', 'IRR', '4.57', '0.05', 'EUR', '46606.318821'), ('20', '2021-10-03', '209238', 'VND', '8.31', '0.05', 'EUR', '25207.144586'), ('17', '2021-10-04', '13416', 'AOA', '26.83', '0.14', 'EUR', '500.075352'), ('41', '2021-10-05', '4139', 'GHS', '502.07', '2.52', 'EUR', '8.24399'), ('44', '2021-10-05', '206706', 'CDF', '94.03', '0.48', 'EUR', '2198.419411'), ('50', '2021-10-06', '18666', 'SOS', '29.36', '0.15', 'EUR', '635.850516'), ('7', '2021-10-06', '1026', 'CUC', '930.9', '4.66', 'EUR', '1.102163'), ('21', '2021-10-08', '912', 'MYR', '196.11', '0.99', 'EUR', '4.650478'), ('6', '2021-10-08', '29940', 'HTG', '259.51', '1.3', 'EUR', '115.372538'), ('36', '2021-10-09', '1146', 'QAR', '285.64', '1.43', 'EUR', '4.012181'), ('6', '2021-10-09', '6678', 'ISK', '46.98', '0.24', 'EUR', '142.166545'), ('29', '2021-10-10', '270', 'GIP', '325.48', '1.63', 'EUR', '0.829546'), ('25', '2021-10-10', '14754', 'BDT', '155.68', '0.78', 'EUR', '94.772749'), ('48', '2021-10-12', '15936', 'DZD', '101.37', '0.51', 'EUR', '157.210934'), ('43', '2021-10-13', '10398', 'KMF', '21.11', '0.11', 'EUR', '492.671632'), ('36', '2021-10-15', '29034', 'INR', '346.16', '1.74', 'EUR', '83.874727'), ('45', '2021-10-15', '18042', 'KPW', '18.2', '0.1', 'EUR', '991.624722'), ('18', '2021-10-15', '1236', 'BAM', '632.46', '3.17', 'EUR', '1.954297'), ('30', '2021-10-16', '25494', 'CUP', '898.56', '4.5', 'EUR', '28.372254'), ('10', '2021-10-16', '924', 'BBD', '419.15', '0.05', 'EUR', '2.204495'), ('33', '2021-10-16', '12720', 'NPR', '94.98', '0.48', 'EUR', '133.929141'), ('46', '2021-10-17', '264', 'NZD', '166.49', '0.84', 'EUR', '1.585768'), ('40', '2021-10-17', '1284', 'BND', '860.11', '4.31', 'EUR', '1.492847'), ('6', '2021-10-18', '828', 'HRK', '109.38', '0.55', 'EUR', '7.570559'), ('22', '2021-10-18', '300', 'EUR', '300', '1.5', 'EUR', '1'), ('46', '2021-10-18', '23256', 'ISK', '163.59', '0.82', 'EUR', '142.166545'), ('51', '2021-10-18', '205488', 'UZS', '16.25', '0.09', 'EUR', '12650.208197'), ('5', '2021-10-19', '15168', 'MRU', '378.04', '1.9', 'EUR', '40.122998'), ('18', '2021-10-19', '1068', 'TOP', '428.65', '2.15', 'EUR', '2.491572'), ('14', '2021-10-19', '220', 'BHD', '529.16', '2.65', 'EUR', '0.415761'), ('48', '2021-10-19', '2351', 'MYR', '505.54', '2.53', 'EUR', '4.650478'), ('46', '2021-10-20', '7524', 'RUB', '64.43', '0.33', 'EUR', '116.791701'), ('16', '2021-10-21', '16854', 'VUV', '135.2', '0.68', 'EUR', '124.667135'), ('30', '2021-10-22', '26826', 'NPR', '200.3', '1.01', 'EUR', '133.929141'), ('2', '2021-10-22', '84', 'XDR', '106', '0.53', 'EUR', '0.792507'), ('42', '2021-10-22', '3000', 'BBD', '1360.86', '0.05', 'EUR', '2.204495'), ('42', '2021-10-23', '9000', 'ZMW', '463.25', '0.03', 'EUR', '19.428104'), ('28', '2021-10-23', '3.3', 'EUR', '3.3', '0.05', 'EUR', '1'), ('48', '2021-10-23', '5000', 'GHS', '606.51', '3.04', 'EUR', '8.24399'), ('25', '2021-10-23', '71472', 'TZS', '27.97', '0.14', 'EUR', '2556.186953'), ('3', '2021-10-23', '164184', 'IRR', '3.53', '0.05', 'EUR', '46606.318821'), ('14', '2021-10-24', '1482', 'MOP', '167.22', '0.84', 'EUR', '8.862674'), ('40', '2021-10-24', '800', 'BHD', '1924.19', '9.63', 'EUR', '0.415761'), ('9', '2021-10-24', '27090', 'SDG', '55.07', '0.04', 'EUR', '491.956154'), ('43', '2021-10-24', '18492', 'THB', '500.59', '2.51', 'EUR', '36.941107'), ('35', '2021-10-26', '27588', 'KPW', '27.83', '0.14', 'EUR', '991.624722'), ('25', '2021-10-26', '15246', 'NAD', '932.41', '4.67', 'EUR', '16.351249'), ('46', '2021-10-27', '8000', 'TTD', '1071.62', '5.36', 'EUR', '7.465375'), ('47', '2021-10-27', '154224', 'IQD', '96.14', '0.49', 'EUR', '1604.167841'), ('32', '2021-10-28', '1188', 'PAB', '1077.23', '5.39', 'EUR', '1.102838'), ('17', '2021-10-28', '648', 'CNH', '92.16', '0.47', 'EUR', '7.031894'), ('10', '2021-10-28', '5784', 'NPR', '43.19', '0.05', 'EUR', '133.929141'), ('32', '2021-10-29', '15504', 'MXN', '693.84', '0.03', 'EUR', '22.345389'), ('32', '2021-10-31', '666', 'EUR', '666', '0.03', 'EUR', '1'), ('22', '2021-11-02', '498', 'XDR', '628.39', '3.15', 'EUR', '0.792507'), ('44', '2021-11-02', '324', 'EUR', '324', '1.62', 'EUR', '1'), ('16', '2021-11-02', '430', 'FKP', '518.37', '2.6', 'EUR', '0.82953'), ('7', '2021-11-03', '248', 'BHD', '596.5', '2.99', 'EUR', '0.415761'), ('51', '2021-11-03', '292', 'KWD', '871.43', '4.36', 'EUR', '0.335084'), ('51', '2021-11-03', '6933', 'TWD', '220.35', '1.11', 'EUR', '31.464479'), ('27', '2021-11-03', '23214', 'CZK', '941.82', '4.71', 'EUR', '24.648029'), ('39', '2021-11-04', '492', 'GGP', '592.69', '2.97', 'EUR', '0.830114'), ('3', '2021-11-04', '17076', 'INR', '203.59', '1.02', 'EUR', '83.874727'), ('17', '2021-11-04', '21516', 'MZN', '305.89', '1.53', 'EUR', '70.339138'), ('33', '2021-11-05', '103458', 'BIF', '45.9', '0.23', 'EUR', '2254.103215'), ('31', '2021-11-05', '3876', 'ZAR', '237.6', '1.19', 'EUR', '16.313404'), ('9', '2021-11-06', '1410', 'BSD', '1278.69', '0.04', 'EUR', '1.102693'), ('16', '2021-11-06', '636', 'IMP', '766.7', '3.84', 'EUR', '0.829536'), ('48', '2021-11-07', '564', 'NZD', '355.67', '1.78', 'EUR', '1.585768'), ('13', '2021-11-07', '3246', 'PKR', '16.25', '0.09', 'EUR', '199.753961'), </v>
      </c>
    </row>
    <row r="272" spans="2:22" ht="30" x14ac:dyDescent="0.25">
      <c r="B272">
        <f t="shared" si="40"/>
        <v>2021</v>
      </c>
      <c r="C272">
        <f t="shared" si="41"/>
        <v>11</v>
      </c>
      <c r="D272" t="str">
        <f t="shared" si="42"/>
        <v>2021 11</v>
      </c>
      <c r="E272">
        <v>30</v>
      </c>
      <c r="F272" s="2">
        <v>44508</v>
      </c>
      <c r="G272">
        <v>8940</v>
      </c>
      <c r="H272" t="s">
        <v>198</v>
      </c>
      <c r="I272" s="3">
        <f t="shared" si="43"/>
        <v>547.16</v>
      </c>
      <c r="J272" s="3">
        <f t="shared" si="44"/>
        <v>2.7399999999999998</v>
      </c>
      <c r="K272" t="s">
        <v>61</v>
      </c>
      <c r="L272" s="3">
        <f>VLOOKUP(H272,'fx rates'!$A:$B,2,0)</f>
        <v>16.339207999999999</v>
      </c>
      <c r="M272">
        <f>SUMIFS($I$3:$I272,$E$3:$E272,$E272,$D$3:$D272,$D272)</f>
        <v>547.16</v>
      </c>
      <c r="N272" s="3">
        <f t="shared" si="45"/>
        <v>2.7399999999999998</v>
      </c>
      <c r="O272" s="3" t="str">
        <f t="shared" si="46"/>
        <v/>
      </c>
      <c r="P272" t="str">
        <f>IFERROR(IF(VLOOKUP($E272,clients_special_commissions!$B:$E,3,0), "yes","no"),"no")</f>
        <v>no</v>
      </c>
      <c r="Q272" s="3" t="str">
        <f>IF($P272="yes", VLOOKUP($E272,clients_special_commissions!$B:$C,2,0),"")</f>
        <v/>
      </c>
      <c r="R272" t="str">
        <f t="shared" si="47"/>
        <v>no</v>
      </c>
      <c r="S272">
        <f>COUNTIFS($E$3:$E271,$E272,$D$3:$D271,$D272,$R$3:$R271,"yes")</f>
        <v>0</v>
      </c>
      <c r="U272" s="1" t="str">
        <f t="shared" si="48"/>
        <v xml:space="preserve">('30', '2021-11-08', '8940', 'SZL', '547.16', '2.74', 'EUR', '16.339208'), </v>
      </c>
      <c r="V272" s="1" t="str">
        <f t="shared" si="49"/>
        <v xml:space="preserve">('42', '2021-06-09', '1338', 'ERN', '80.96', '0.05',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'0.04',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'0.05',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'0.05',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'0.05',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'0.04',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'0.04',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'0.05', 'EUR', '1954.4451'), ('17', '2021-08-25', '20292', 'CLP', '23.24', '0.12', 'EUR', '873.489326'), ('38', '2021-08-25', '174', 'GIP', '209.76', '1.05', 'EUR', '0.829546'), ('39', '2021-08-25', '366', 'MOP', '41.3', '0.21', 'EUR', '8.862674'), ('10', '2021-08-26', '229650', 'MMK', '117.51', '0.05',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'0.04', 'EUR', '1.874163'), ('11', '2021-09-09', '10206', 'UAH', '315.83', '1.58', 'EUR', '32.315341'), ('15', '2021-09-10', '300000', 'VND', '11.91', '0.06', 'EUR', '25207.144586'), ('42', '2021-09-11', '26370', 'XPF', '221.19', '0.05',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('13', '2021-09-27', '4638', 'ETB', '82.2', '0.42', 'EUR', '56.424061'), ('37', '2021-09-29', '612', 'BND', '409.96', '2.05', 'EUR', '1.492847'), ('51', '2021-10-01', '894', 'MOP', '100.88', '0.51', 'EUR', '8.862674'), ('45', '2021-10-02', '1254', 'SCR', '78.97', '0.4', 'EUR', '15.881424'), ('47', '2021-10-02', '212808', 'IRR', '4.57', '0.05', 'EUR', '46606.318821'), ('20', '2021-10-03', '209238', 'VND', '8.31', '0.05', 'EUR', '25207.144586'), ('17', '2021-10-04', '13416', 'AOA', '26.83', '0.14', 'EUR', '500.075352'), ('41', '2021-10-05', '4139', 'GHS', '502.07', '2.52', 'EUR', '8.24399'), ('44', '2021-10-05', '206706', 'CDF', '94.03', '0.48', 'EUR', '2198.419411'), ('50', '2021-10-06', '18666', 'SOS', '29.36', '0.15', 'EUR', '635.850516'), ('7', '2021-10-06', '1026', 'CUC', '930.9', '4.66', 'EUR', '1.102163'), ('21', '2021-10-08', '912', 'MYR', '196.11', '0.99', 'EUR', '4.650478'), ('6', '2021-10-08', '29940', 'HTG', '259.51', '1.3', 'EUR', '115.372538'), ('36', '2021-10-09', '1146', 'QAR', '285.64', '1.43', 'EUR', '4.012181'), ('6', '2021-10-09', '6678', 'ISK', '46.98', '0.24', 'EUR', '142.166545'), ('29', '2021-10-10', '270', 'GIP', '325.48', '1.63', 'EUR', '0.829546'), ('25', '2021-10-10', '14754', 'BDT', '155.68', '0.78', 'EUR', '94.772749'), ('48', '2021-10-12', '15936', 'DZD', '101.37', '0.51', 'EUR', '157.210934'), ('43', '2021-10-13', '10398', 'KMF', '21.11', '0.11', 'EUR', '492.671632'), ('36', '2021-10-15', '29034', 'INR', '346.16', '1.74', 'EUR', '83.874727'), ('45', '2021-10-15', '18042', 'KPW', '18.2', '0.1', 'EUR', '991.624722'), ('18', '2021-10-15', '1236', 'BAM', '632.46', '3.17', 'EUR', '1.954297'), ('30', '2021-10-16', '25494', 'CUP', '898.56', '4.5', 'EUR', '28.372254'), ('10', '2021-10-16', '924', 'BBD', '419.15', '0.05', 'EUR', '2.204495'), ('33', '2021-10-16', '12720', 'NPR', '94.98', '0.48', 'EUR', '133.929141'), ('46', '2021-10-17', '264', 'NZD', '166.49', '0.84', 'EUR', '1.585768'), ('40', '2021-10-17', '1284', 'BND', '860.11', '4.31', 'EUR', '1.492847'), ('6', '2021-10-18', '828', 'HRK', '109.38', '0.55', 'EUR', '7.570559'), ('22', '2021-10-18', '300', 'EUR', '300', '1.5', 'EUR', '1'), ('46', '2021-10-18', '23256', 'ISK', '163.59', '0.82', 'EUR', '142.166545'), ('51', '2021-10-18', '205488', 'UZS', '16.25', '0.09', 'EUR', '12650.208197'), ('5', '2021-10-19', '15168', 'MRU', '378.04', '1.9', 'EUR', '40.122998'), ('18', '2021-10-19', '1068', 'TOP', '428.65', '2.15', 'EUR', '2.491572'), ('14', '2021-10-19', '220', 'BHD', '529.16', '2.65', 'EUR', '0.415761'), ('48', '2021-10-19', '2351', 'MYR', '505.54', '2.53', 'EUR', '4.650478'), ('46', '2021-10-20', '7524', 'RUB', '64.43', '0.33', 'EUR', '116.791701'), ('16', '2021-10-21', '16854', 'VUV', '135.2', '0.68', 'EUR', '124.667135'), ('30', '2021-10-22', '26826', 'NPR', '200.3', '1.01', 'EUR', '133.929141'), ('2', '2021-10-22', '84', 'XDR', '106', '0.53', 'EUR', '0.792507'), ('42', '2021-10-22', '3000', 'BBD', '1360.86', '0.05', 'EUR', '2.204495'), ('42', '2021-10-23', '9000', 'ZMW', '463.25', '0.03', 'EUR', '19.428104'), ('28', '2021-10-23', '3.3', 'EUR', '3.3', '0.05', 'EUR', '1'), ('48', '2021-10-23', '5000', 'GHS', '606.51', '3.04', 'EUR', '8.24399'), ('25', '2021-10-23', '71472', 'TZS', '27.97', '0.14', 'EUR', '2556.186953'), ('3', '2021-10-23', '164184', 'IRR', '3.53', '0.05', 'EUR', '46606.318821'), ('14', '2021-10-24', '1482', 'MOP', '167.22', '0.84', 'EUR', '8.862674'), ('40', '2021-10-24', '800', 'BHD', '1924.19', '9.63', 'EUR', '0.415761'), ('9', '2021-10-24', '27090', 'SDG', '55.07', '0.04', 'EUR', '491.956154'), ('43', '2021-10-24', '18492', 'THB', '500.59', '2.51', 'EUR', '36.941107'), ('35', '2021-10-26', '27588', 'KPW', '27.83', '0.14', 'EUR', '991.624722'), ('25', '2021-10-26', '15246', 'NAD', '932.41', '4.67', 'EUR', '16.351249'), ('46', '2021-10-27', '8000', 'TTD', '1071.62', '5.36', 'EUR', '7.465375'), ('47', '2021-10-27', '154224', 'IQD', '96.14', '0.49', 'EUR', '1604.167841'), ('32', '2021-10-28', '1188', 'PAB', '1077.23', '5.39', 'EUR', '1.102838'), ('17', '2021-10-28', '648', 'CNH', '92.16', '0.47', 'EUR', '7.031894'), ('10', '2021-10-28', '5784', 'NPR', '43.19', '0.05', 'EUR', '133.929141'), ('32', '2021-10-29', '15504', 'MXN', '693.84', '0.03', 'EUR', '22.345389'), ('32', '2021-10-31', '666', 'EUR', '666', '0.03', 'EUR', '1'), ('22', '2021-11-02', '498', 'XDR', '628.39', '3.15', 'EUR', '0.792507'), ('44', '2021-11-02', '324', 'EUR', '324', '1.62', 'EUR', '1'), ('16', '2021-11-02', '430', 'FKP', '518.37', '2.6', 'EUR', '0.82953'), ('7', '2021-11-03', '248', 'BHD', '596.5', '2.99', 'EUR', '0.415761'), ('51', '2021-11-03', '292', 'KWD', '871.43', '4.36', 'EUR', '0.335084'), ('51', '2021-11-03', '6933', 'TWD', '220.35', '1.11', 'EUR', '31.464479'), ('27', '2021-11-03', '23214', 'CZK', '941.82', '4.71', 'EUR', '24.648029'), ('39', '2021-11-04', '492', 'GGP', '592.69', '2.97', 'EUR', '0.830114'), ('3', '2021-11-04', '17076', 'INR', '203.59', '1.02', 'EUR', '83.874727'), ('17', '2021-11-04', '21516', 'MZN', '305.89', '1.53', 'EUR', '70.339138'), ('33', '2021-11-05', '103458', 'BIF', '45.9', '0.23', 'EUR', '2254.103215'), ('31', '2021-11-05', '3876', 'ZAR', '237.6', '1.19', 'EUR', '16.313404'), ('9', '2021-11-06', '1410', 'BSD', '1278.69', '0.04', 'EUR', '1.102693'), ('16', '2021-11-06', '636', 'IMP', '766.7', '3.84', 'EUR', '0.829536'), ('48', '2021-11-07', '564', 'NZD', '355.67', '1.78', 'EUR', '1.585768'), ('13', '2021-11-07', '3246', 'PKR', '16.25', '0.09', 'EUR', '199.753961'), ('30', '2021-11-08', '8940', 'SZL', '547.16', '2.74', 'EUR', '16.339208'), </v>
      </c>
    </row>
    <row r="273" spans="2:22" ht="30" x14ac:dyDescent="0.25">
      <c r="B273">
        <f t="shared" si="40"/>
        <v>2021</v>
      </c>
      <c r="C273">
        <f t="shared" si="41"/>
        <v>11</v>
      </c>
      <c r="D273" t="str">
        <f t="shared" si="42"/>
        <v>2021 11</v>
      </c>
      <c r="E273">
        <v>41</v>
      </c>
      <c r="F273" s="2">
        <v>44508</v>
      </c>
      <c r="G273">
        <v>19338</v>
      </c>
      <c r="H273" t="s">
        <v>101</v>
      </c>
      <c r="I273" s="3">
        <f t="shared" si="43"/>
        <v>98.83</v>
      </c>
      <c r="J273" s="3">
        <f t="shared" si="44"/>
        <v>0.5</v>
      </c>
      <c r="K273" t="s">
        <v>61</v>
      </c>
      <c r="L273" s="3">
        <f>VLOOKUP(H273,'fx rates'!$A:$B,2,0)</f>
        <v>195.67493300000001</v>
      </c>
      <c r="M273">
        <f>SUMIFS($I$3:$I273,$E$3:$E273,$E273,$D$3:$D273,$D273)</f>
        <v>98.83</v>
      </c>
      <c r="N273" s="3">
        <f t="shared" si="45"/>
        <v>0.5</v>
      </c>
      <c r="O273" s="3" t="str">
        <f t="shared" si="46"/>
        <v/>
      </c>
      <c r="P273" t="str">
        <f>IFERROR(IF(VLOOKUP($E273,clients_special_commissions!$B:$E,3,0), "yes","no"),"no")</f>
        <v>no</v>
      </c>
      <c r="Q273" s="3" t="str">
        <f>IF($P273="yes", VLOOKUP($E273,clients_special_commissions!$B:$C,2,0),"")</f>
        <v/>
      </c>
      <c r="R273" t="str">
        <f t="shared" si="47"/>
        <v>no</v>
      </c>
      <c r="S273">
        <f>COUNTIFS($E$3:$E272,$E273,$D$3:$D272,$D273,$R$3:$R272,"yes")</f>
        <v>0</v>
      </c>
      <c r="U273" s="1" t="str">
        <f t="shared" si="48"/>
        <v xml:space="preserve">('41', '2021-11-08', '19338', 'DJF', '98.83', '0.5', 'EUR', '195.674933'), </v>
      </c>
      <c r="V273" s="1" t="str">
        <f t="shared" si="49"/>
        <v xml:space="preserve">('42', '2021-06-09', '1338', 'ERN', '80.96', '0.05',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'0.04',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'0.05',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'0.05',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'0.05',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'0.04',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'0.04',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'0.05', 'EUR', '1954.4451'), ('17', '2021-08-25', '20292', 'CLP', '23.24', '0.12', 'EUR', '873.489326'), ('38', '2021-08-25', '174', 'GIP', '209.76', '1.05', 'EUR', '0.829546'), ('39', '2021-08-25', '366', 'MOP', '41.3', '0.21', 'EUR', '8.862674'), ('10', '2021-08-26', '229650', 'MMK', '117.51', '0.05',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'0.04', 'EUR', '1.874163'), ('11', '2021-09-09', '10206', 'UAH', '315.83', '1.58', 'EUR', '32.315341'), ('15', '2021-09-10', '300000', 'VND', '11.91', '0.06', 'EUR', '25207.144586'), ('42', '2021-09-11', '26370', 'XPF', '221.19', '0.05',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('13', '2021-09-27', '4638', 'ETB', '82.2', '0.42', 'EUR', '56.424061'), ('37', '2021-09-29', '612', 'BND', '409.96', '2.05', 'EUR', '1.492847'), ('51', '2021-10-01', '894', 'MOP', '100.88', '0.51', 'EUR', '8.862674'), ('45', '2021-10-02', '1254', 'SCR', '78.97', '0.4', 'EUR', '15.881424'), ('47', '2021-10-02', '212808', 'IRR', '4.57', '0.05', 'EUR', '46606.318821'), ('20', '2021-10-03', '209238', 'VND', '8.31', '0.05', 'EUR', '25207.144586'), ('17', '2021-10-04', '13416', 'AOA', '26.83', '0.14', 'EUR', '500.075352'), ('41', '2021-10-05', '4139', 'GHS', '502.07', '2.52', 'EUR', '8.24399'), ('44', '2021-10-05', '206706', 'CDF', '94.03', '0.48', 'EUR', '2198.419411'), ('50', '2021-10-06', '18666', 'SOS', '29.36', '0.15', 'EUR', '635.850516'), ('7', '2021-10-06', '1026', 'CUC', '930.9', '4.66', 'EUR', '1.102163'), ('21', '2021-10-08', '912', 'MYR', '196.11', '0.99', 'EUR', '4.650478'), ('6', '2021-10-08', '29940', 'HTG', '259.51', '1.3', 'EUR', '115.372538'), ('36', '2021-10-09', '1146', 'QAR', '285.64', '1.43', 'EUR', '4.012181'), ('6', '2021-10-09', '6678', 'ISK', '46.98', '0.24', 'EUR', '142.166545'), ('29', '2021-10-10', '270', 'GIP', '325.48', '1.63', 'EUR', '0.829546'), ('25', '2021-10-10', '14754', 'BDT', '155.68', '0.78', 'EUR', '94.772749'), ('48', '2021-10-12', '15936', 'DZD', '101.37', '0.51', 'EUR', '157.210934'), ('43', '2021-10-13', '10398', 'KMF', '21.11', '0.11', 'EUR', '492.671632'), ('36', '2021-10-15', '29034', 'INR', '346.16', '1.74', 'EUR', '83.874727'), ('45', '2021-10-15', '18042', 'KPW', '18.2', '0.1', 'EUR', '991.624722'), ('18', '2021-10-15', '1236', 'BAM', '632.46', '3.17', 'EUR', '1.954297'), ('30', '2021-10-16', '25494', 'CUP', '898.56', '4.5', 'EUR', '28.372254'), ('10', '2021-10-16', '924', 'BBD', '419.15', '0.05', 'EUR', '2.204495'), ('33', '2021-10-16', '12720', 'NPR', '94.98', '0.48', 'EUR', '133.929141'), ('46', '2021-10-17', '264', 'NZD', '166.49', '0.84', 'EUR', '1.585768'), ('40', '2021-10-17', '1284', 'BND', '860.11', '4.31', 'EUR', '1.492847'), ('6', '2021-10-18', '828', 'HRK', '109.38', '0.55', 'EUR', '7.570559'), ('22', '2021-10-18', '300', 'EUR', '300', '1.5', 'EUR', '1'), ('46', '2021-10-18', '23256', 'ISK', '163.59', '0.82', 'EUR', '142.166545'), ('51', '2021-10-18', '205488', 'UZS', '16.25', '0.09', 'EUR', '12650.208197'), ('5', '2021-10-19', '15168', 'MRU', '378.04', '1.9', 'EUR', '40.122998'), ('18', '2021-10-19', '1068', 'TOP', '428.65', '2.15', 'EUR', '2.491572'), ('14', '2021-10-19', '220', 'BHD', '529.16', '2.65', 'EUR', '0.415761'), ('48', '2021-10-19', '2351', 'MYR', '505.54', '2.53', 'EUR', '4.650478'), ('46', '2021-10-20', '7524', 'RUB', '64.43', '0.33', 'EUR', '116.791701'), ('16', '2021-10-21', '16854', 'VUV', '135.2', '0.68', 'EUR', '124.667135'), ('30', '2021-10-22', '26826', 'NPR', '200.3', '1.01', 'EUR', '133.929141'), ('2', '2021-10-22', '84', 'XDR', '106', '0.53', 'EUR', '0.792507'), ('42', '2021-10-22', '3000', 'BBD', '1360.86', '0.05', 'EUR', '2.204495'), ('42', '2021-10-23', '9000', 'ZMW', '463.25', '0.03', 'EUR', '19.428104'), ('28', '2021-10-23', '3.3', 'EUR', '3.3', '0.05', 'EUR', '1'), ('48', '2021-10-23', '5000', 'GHS', '606.51', '3.04', 'EUR', '8.24399'), ('25', '2021-10-23', '71472', 'TZS', '27.97', '0.14', 'EUR', '2556.186953'), ('3', '2021-10-23', '164184', 'IRR', '3.53', '0.05', 'EUR', '46606.318821'), ('14', '2021-10-24', '1482', 'MOP', '167.22', '0.84', 'EUR', '8.862674'), ('40', '2021-10-24', '800', 'BHD', '1924.19', '9.63', 'EUR', '0.415761'), ('9', '2021-10-24', '27090', 'SDG', '55.07', '0.04', 'EUR', '491.956154'), ('43', '2021-10-24', '18492', 'THB', '500.59', '2.51', 'EUR', '36.941107'), ('35', '2021-10-26', '27588', 'KPW', '27.83', '0.14', 'EUR', '991.624722'), ('25', '2021-10-26', '15246', 'NAD', '932.41', '4.67', 'EUR', '16.351249'), ('46', '2021-10-27', '8000', 'TTD', '1071.62', '5.36', 'EUR', '7.465375'), ('47', '2021-10-27', '154224', 'IQD', '96.14', '0.49', 'EUR', '1604.167841'), ('32', '2021-10-28', '1188', 'PAB', '1077.23', '5.39', 'EUR', '1.102838'), ('17', '2021-10-28', '648', 'CNH', '92.16', '0.47', 'EUR', '7.031894'), ('10', '2021-10-28', '5784', 'NPR', '43.19', '0.05', 'EUR', '133.929141'), ('32', '2021-10-29', '15504', 'MXN', '693.84', '0.03', 'EUR', '22.345389'), ('32', '2021-10-31', '666', 'EUR', '666', '0.03', 'EUR', '1'), ('22', '2021-11-02', '498', 'XDR', '628.39', '3.15', 'EUR', '0.792507'), ('44', '2021-11-02', '324', 'EUR', '324', '1.62', 'EUR', '1'), ('16', '2021-11-02', '430', 'FKP', '518.37', '2.6', 'EUR', '0.82953'), ('7', '2021-11-03', '248', 'BHD', '596.5', '2.99', 'EUR', '0.415761'), ('51', '2021-11-03', '292', 'KWD', '871.43', '4.36', 'EUR', '0.335084'), ('51', '2021-11-03', '6933', 'TWD', '220.35', '1.11', 'EUR', '31.464479'), ('27', '2021-11-03', '23214', 'CZK', '941.82', '4.71', 'EUR', '24.648029'), ('39', '2021-11-04', '492', 'GGP', '592.69', '2.97', 'EUR', '0.830114'), ('3', '2021-11-04', '17076', 'INR', '203.59', '1.02', 'EUR', '83.874727'), ('17', '2021-11-04', '21516', 'MZN', '305.89', '1.53', 'EUR', '70.339138'), ('33', '2021-11-05', '103458', 'BIF', '45.9', '0.23', 'EUR', '2254.103215'), ('31', '2021-11-05', '3876', 'ZAR', '237.6', '1.19', 'EUR', '16.313404'), ('9', '2021-11-06', '1410', 'BSD', '1278.69', '0.04', 'EUR', '1.102693'), ('16', '2021-11-06', '636', 'IMP', '766.7', '3.84', 'EUR', '0.829536'), ('48', '2021-11-07', '564', 'NZD', '355.67', '1.78', 'EUR', '1.585768'), ('13', '2021-11-07', '3246', 'PKR', '16.25', '0.09', 'EUR', '199.753961'), ('30', '2021-11-08', '8940', 'SZL', '547.16', '2.74', 'EUR', '16.339208'), ('41', '2021-11-08', '19338', 'DJF', '98.83', '0.5', 'EUR', '195.674933'), </v>
      </c>
    </row>
    <row r="274" spans="2:22" ht="30" x14ac:dyDescent="0.25">
      <c r="B274">
        <f t="shared" si="40"/>
        <v>2021</v>
      </c>
      <c r="C274">
        <f t="shared" si="41"/>
        <v>11</v>
      </c>
      <c r="D274" t="str">
        <f t="shared" si="42"/>
        <v>2021 11</v>
      </c>
      <c r="E274">
        <v>47</v>
      </c>
      <c r="F274" s="2">
        <v>44508</v>
      </c>
      <c r="G274">
        <v>1488</v>
      </c>
      <c r="H274" t="s">
        <v>216</v>
      </c>
      <c r="I274" s="3">
        <f t="shared" si="43"/>
        <v>518.61</v>
      </c>
      <c r="J274" s="3">
        <f t="shared" si="44"/>
        <v>2.5999999999999996</v>
      </c>
      <c r="K274" t="s">
        <v>61</v>
      </c>
      <c r="L274" s="3">
        <f>VLOOKUP(H274,'fx rates'!$A:$B,2,0)</f>
        <v>2.869237</v>
      </c>
      <c r="M274">
        <f>SUMIFS($I$3:$I274,$E$3:$E274,$E274,$D$3:$D274,$D274)</f>
        <v>518.61</v>
      </c>
      <c r="N274" s="3">
        <f t="shared" si="45"/>
        <v>2.5999999999999996</v>
      </c>
      <c r="O274" s="3" t="str">
        <f t="shared" si="46"/>
        <v/>
      </c>
      <c r="P274" t="str">
        <f>IFERROR(IF(VLOOKUP($E274,clients_special_commissions!$B:$E,3,0), "yes","no"),"no")</f>
        <v>no</v>
      </c>
      <c r="Q274" s="3" t="str">
        <f>IF($P274="yes", VLOOKUP($E274,clients_special_commissions!$B:$C,2,0),"")</f>
        <v/>
      </c>
      <c r="R274" t="str">
        <f t="shared" si="47"/>
        <v>no</v>
      </c>
      <c r="S274">
        <f>COUNTIFS($E$3:$E273,$E274,$D$3:$D273,$D274,$R$3:$R273,"yes")</f>
        <v>0</v>
      </c>
      <c r="U274" s="1" t="str">
        <f t="shared" si="48"/>
        <v xml:space="preserve">('47', '2021-11-08', '1488', 'WST', '518.61', '2.6', 'EUR', '2.869237'), </v>
      </c>
      <c r="V274" s="1" t="str">
        <f t="shared" si="49"/>
        <v xml:space="preserve">('42', '2021-06-09', '1338', 'ERN', '80.96', '0.05',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'0.04',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'0.05',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'0.05',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'0.05',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'0.04',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'0.04',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'0.05', 'EUR', '1954.4451'), ('17', '2021-08-25', '20292', 'CLP', '23.24', '0.12', 'EUR', '873.489326'), ('38', '2021-08-25', '174', 'GIP', '209.76', '1.05', 'EUR', '0.829546'), ('39', '2021-08-25', '366', 'MOP', '41.3', '0.21', 'EUR', '8.862674'), ('10', '2021-08-26', '229650', 'MMK', '117.51', '0.05',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'0.04', 'EUR', '1.874163'), ('11', '2021-09-09', '10206', 'UAH', '315.83', '1.58', 'EUR', '32.315341'), ('15', '2021-09-10', '300000', 'VND', '11.91', '0.06', 'EUR', '25207.144586'), ('42', '2021-09-11', '26370', 'XPF', '221.19', '0.05',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('13', '2021-09-27', '4638', 'ETB', '82.2', '0.42', 'EUR', '56.424061'), ('37', '2021-09-29', '612', 'BND', '409.96', '2.05', 'EUR', '1.492847'), ('51', '2021-10-01', '894', 'MOP', '100.88', '0.51', 'EUR', '8.862674'), ('45', '2021-10-02', '1254', 'SCR', '78.97', '0.4', 'EUR', '15.881424'), ('47', '2021-10-02', '212808', 'IRR', '4.57', '0.05', 'EUR', '46606.318821'), ('20', '2021-10-03', '209238', 'VND', '8.31', '0.05', 'EUR', '25207.144586'), ('17', '2021-10-04', '13416', 'AOA', '26.83', '0.14', 'EUR', '500.075352'), ('41', '2021-10-05', '4139', 'GHS', '502.07', '2.52', 'EUR', '8.24399'), ('44', '2021-10-05', '206706', 'CDF', '94.03', '0.48', 'EUR', '2198.419411'), ('50', '2021-10-06', '18666', 'SOS', '29.36', '0.15', 'EUR', '635.850516'), ('7', '2021-10-06', '1026', 'CUC', '930.9', '4.66', 'EUR', '1.102163'), ('21', '2021-10-08', '912', 'MYR', '196.11', '0.99', 'EUR', '4.650478'), ('6', '2021-10-08', '29940', 'HTG', '259.51', '1.3', 'EUR', '115.372538'), ('36', '2021-10-09', '1146', 'QAR', '285.64', '1.43', 'EUR', '4.012181'), ('6', '2021-10-09', '6678', 'ISK', '46.98', '0.24', 'EUR', '142.166545'), ('29', '2021-10-10', '270', 'GIP', '325.48', '1.63', 'EUR', '0.829546'), ('25', '2021-10-10', '14754', 'BDT', '155.68', '0.78', 'EUR', '94.772749'), ('48', '2021-10-12', '15936', 'DZD', '101.37', '0.51', 'EUR', '157.210934'), ('43', '2021-10-13', '10398', 'KMF', '21.11', '0.11', 'EUR', '492.671632'), ('36', '2021-10-15', '29034', 'INR', '346.16', '1.74', 'EUR', '83.874727'), ('45', '2021-10-15', '18042', 'KPW', '18.2', '0.1', 'EUR', '991.624722'), ('18', '2021-10-15', '1236', 'BAM', '632.46', '3.17', 'EUR', '1.954297'), ('30', '2021-10-16', '25494', 'CUP', '898.56', '4.5', 'EUR', '28.372254'), ('10', '2021-10-16', '924', 'BBD', '419.15', '0.05', 'EUR', '2.204495'), ('33', '2021-10-16', '12720', 'NPR', '94.98', '0.48', 'EUR', '133.929141'), ('46', '2021-10-17', '264', 'NZD', '166.49', '0.84', 'EUR', '1.585768'), ('40', '2021-10-17', '1284', 'BND', '860.11', '4.31', 'EUR', '1.492847'), ('6', '2021-10-18', '828', 'HRK', '109.38', '0.55', 'EUR', '7.570559'), ('22', '2021-10-18', '300', 'EUR', '300', '1.5', 'EUR', '1'), ('46', '2021-10-18', '23256', 'ISK', '163.59', '0.82', 'EUR', '142.166545'), ('51', '2021-10-18', '205488', 'UZS', '16.25', '0.09', 'EUR', '12650.208197'), ('5', '2021-10-19', '15168', 'MRU', '378.04', '1.9', 'EUR', '40.122998'), ('18', '2021-10-19', '1068', 'TOP', '428.65', '2.15', 'EUR', '2.491572'), ('14', '2021-10-19', '220', 'BHD', '529.16', '2.65', 'EUR', '0.415761'), ('48', '2021-10-19', '2351', 'MYR', '505.54', '2.53', 'EUR', '4.650478'), ('46', '2021-10-20', '7524', 'RUB', '64.43', '0.33', 'EUR', '116.791701'), ('16', '2021-10-21', '16854', 'VUV', '135.2', '0.68', 'EUR', '124.667135'), ('30', '2021-10-22', '26826', 'NPR', '200.3', '1.01', 'EUR', '133.929141'), ('2', '2021-10-22', '84', 'XDR', '106', '0.53', 'EUR', '0.792507'), ('42', '2021-10-22', '3000', 'BBD', '1360.86', '0.05', 'EUR', '2.204495'), ('42', '2021-10-23', '9000', 'ZMW', '463.25', '0.03', 'EUR', '19.428104'), ('28', '2021-10-23', '3.3', 'EUR', '3.3', '0.05', 'EUR', '1'), ('48', '2021-10-23', '5000', 'GHS', '606.51', '3.04', 'EUR', '8.24399'), ('25', '2021-10-23', '71472', 'TZS', '27.97', '0.14', 'EUR', '2556.186953'), ('3', '2021-10-23', '164184', 'IRR', '3.53', '0.05', 'EUR', '46606.318821'), ('14', '2021-10-24', '1482', 'MOP', '167.22', '0.84', 'EUR', '8.862674'), ('40', '2021-10-24', '800', 'BHD', '1924.19', '9.63', 'EUR', '0.415761'), ('9', '2021-10-24', '27090', 'SDG', '55.07', '0.04', 'EUR', '491.956154'), ('43', '2021-10-24', '18492', 'THB', '500.59', '2.51', 'EUR', '36.941107'), ('35', '2021-10-26', '27588', 'KPW', '27.83', '0.14', 'EUR', '991.624722'), ('25', '2021-10-26', '15246', 'NAD', '932.41', '4.67', 'EUR', '16.351249'), ('46', '2021-10-27', '8000', 'TTD', '1071.62', '5.36', 'EUR', '7.465375'), ('47', '2021-10-27', '154224', 'IQD', '96.14', '0.49', 'EUR', '1604.167841'), ('32', '2021-10-28', '1188', 'PAB', '1077.23', '5.39', 'EUR', '1.102838'), ('17', '2021-10-28', '648', 'CNH', '92.16', '0.47', 'EUR', '7.031894'), ('10', '2021-10-28', '5784', 'NPR', '43.19', '0.05', 'EUR', '133.929141'), ('32', '2021-10-29', '15504', 'MXN', '693.84', '0.03', 'EUR', '22.345389'), ('32', '2021-10-31', '666', 'EUR', '666', '0.03', 'EUR', '1'), ('22', '2021-11-02', '498', 'XDR', '628.39', '3.15', 'EUR', '0.792507'), ('44', '2021-11-02', '324', 'EUR', '324', '1.62', 'EUR', '1'), ('16', '2021-11-02', '430', 'FKP', '518.37', '2.6', 'EUR', '0.82953'), ('7', '2021-11-03', '248', 'BHD', '596.5', '2.99', 'EUR', '0.415761'), ('51', '2021-11-03', '292', 'KWD', '871.43', '4.36', 'EUR', '0.335084'), ('51', '2021-11-03', '6933', 'TWD', '220.35', '1.11', 'EUR', '31.464479'), ('27', '2021-11-03', '23214', 'CZK', '941.82', '4.71', 'EUR', '24.648029'), ('39', '2021-11-04', '492', 'GGP', '592.69', '2.97', 'EUR', '0.830114'), ('3', '2021-11-04', '17076', 'INR', '203.59', '1.02', 'EUR', '83.874727'), ('17', '2021-11-04', '21516', 'MZN', '305.89', '1.53', 'EUR', '70.339138'), ('33', '2021-11-05', '103458', 'BIF', '45.9', '0.23', 'EUR', '2254.103215'), ('31', '2021-11-05', '3876', 'ZAR', '237.6', '1.19', 'EUR', '16.313404'), ('9', '2021-11-06', '1410', 'BSD', '1278.69', '0.04', 'EUR', '1.102693'), ('16', '2021-11-06', '636', 'IMP', '766.7', '3.84', 'EUR', '0.829536'), ('48', '2021-11-07', '564', 'NZD', '355.67', '1.78', 'EUR', '1.585768'), ('13', '2021-11-07', '3246', 'PKR', '16.25', '0.09', 'EUR', '199.753961'), ('30', '2021-11-08', '8940', 'SZL', '547.16', '2.74', 'EUR', '16.339208'), ('41', '2021-11-08', '19338', 'DJF', '98.83', '0.5', 'EUR', '195.674933'), ('47', '2021-11-08', '1488', 'WST', '518.61', '2.6', 'EUR', '2.869237'), </v>
      </c>
    </row>
    <row r="275" spans="2:22" ht="30" x14ac:dyDescent="0.25">
      <c r="B275">
        <f t="shared" si="40"/>
        <v>2021</v>
      </c>
      <c r="C275">
        <f t="shared" si="41"/>
        <v>11</v>
      </c>
      <c r="D275" t="str">
        <f t="shared" si="42"/>
        <v>2021 11</v>
      </c>
      <c r="E275">
        <v>20</v>
      </c>
      <c r="F275" s="2">
        <v>44509</v>
      </c>
      <c r="G275">
        <v>13290</v>
      </c>
      <c r="H275" t="s">
        <v>161</v>
      </c>
      <c r="I275" s="3">
        <f t="shared" si="43"/>
        <v>594.76</v>
      </c>
      <c r="J275" s="3">
        <f t="shared" si="44"/>
        <v>0.05</v>
      </c>
      <c r="K275" t="s">
        <v>61</v>
      </c>
      <c r="L275" s="3">
        <f>VLOOKUP(H275,'fx rates'!$A:$B,2,0)</f>
        <v>22.345389000000001</v>
      </c>
      <c r="M275">
        <f>SUMIFS($I$3:$I275,$E$3:$E275,$E275,$D$3:$D275,$D275)</f>
        <v>594.76</v>
      </c>
      <c r="N275" s="3">
        <f t="shared" si="45"/>
        <v>2.98</v>
      </c>
      <c r="O275" s="3" t="str">
        <f t="shared" si="46"/>
        <v/>
      </c>
      <c r="P275" t="str">
        <f>IFERROR(IF(VLOOKUP($E275,clients_special_commissions!$B:$E,3,0), "yes","no"),"no")</f>
        <v>yes</v>
      </c>
      <c r="Q275" s="3">
        <f>IF($P275="yes", VLOOKUP($E275,clients_special_commissions!$B:$C,2,0),"")</f>
        <v>0.05</v>
      </c>
      <c r="R275" t="str">
        <f t="shared" si="47"/>
        <v>no</v>
      </c>
      <c r="S275">
        <f>COUNTIFS($E$3:$E274,$E275,$D$3:$D274,$D275,$R$3:$R274,"yes")</f>
        <v>0</v>
      </c>
      <c r="U275" s="1" t="str">
        <f t="shared" si="48"/>
        <v xml:space="preserve">('20', '2021-11-09', '13290', 'MXN', '594.76', '0.05', 'EUR', '22.345389'), </v>
      </c>
      <c r="V275" s="1" t="str">
        <f t="shared" si="49"/>
        <v xml:space="preserve">('42', '2021-06-09', '1338', 'ERN', '80.96', '0.05',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'0.04',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'0.05',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'0.05',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'0.05',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'0.04',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'0.04',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'0.05', 'EUR', '1954.4451'), ('17', '2021-08-25', '20292', 'CLP', '23.24', '0.12', 'EUR', '873.489326'), ('38', '2021-08-25', '174', 'GIP', '209.76', '1.05', 'EUR', '0.829546'), ('39', '2021-08-25', '366', 'MOP', '41.3', '0.21', 'EUR', '8.862674'), ('10', '2021-08-26', '229650', 'MMK', '117.51', '0.05',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'0.04', 'EUR', '1.874163'), ('11', '2021-09-09', '10206', 'UAH', '315.83', '1.58', 'EUR', '32.315341'), ('15', '2021-09-10', '300000', 'VND', '11.91', '0.06', 'EUR', '25207.144586'), ('42', '2021-09-11', '26370', 'XPF', '221.19', '0.05',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('13', '2021-09-27', '4638', 'ETB', '82.2', '0.42', 'EUR', '56.424061'), ('37', '2021-09-29', '612', 'BND', '409.96', '2.05', 'EUR', '1.492847'), ('51', '2021-10-01', '894', 'MOP', '100.88', '0.51', 'EUR', '8.862674'), ('45', '2021-10-02', '1254', 'SCR', '78.97', '0.4', 'EUR', '15.881424'), ('47', '2021-10-02', '212808', 'IRR', '4.57', '0.05', 'EUR', '46606.318821'), ('20', '2021-10-03', '209238', 'VND', '8.31', '0.05', 'EUR', '25207.144586'), ('17', '2021-10-04', '13416', 'AOA', '26.83', '0.14', 'EUR', '500.075352'), ('41', '2021-10-05', '4139', 'GHS', '502.07', '2.52', 'EUR', '8.24399'), ('44', '2021-10-05', '206706', 'CDF', '94.03', '0.48', 'EUR', '2198.419411'), ('50', '2021-10-06', '18666', 'SOS', '29.36', '0.15', 'EUR', '635.850516'), ('7', '2021-10-06', '1026', 'CUC', '930.9', '4.66', 'EUR', '1.102163'), ('21', '2021-10-08', '912', 'MYR', '196.11', '0.99', 'EUR', '4.650478'), ('6', '2021-10-08', '29940', 'HTG', '259.51', '1.3', 'EUR', '115.372538'), ('36', '2021-10-09', '1146', 'QAR', '285.64', '1.43', 'EUR', '4.012181'), ('6', '2021-10-09', '6678', 'ISK', '46.98', '0.24', 'EUR', '142.166545'), ('29', '2021-10-10', '270', 'GIP', '325.48', '1.63', 'EUR', '0.829546'), ('25', '2021-10-10', '14754', 'BDT', '155.68', '0.78', 'EUR', '94.772749'), ('48', '2021-10-12', '15936', 'DZD', '101.37', '0.51', 'EUR', '157.210934'), ('43', '2021-10-13', '10398', 'KMF', '21.11', '0.11', 'EUR', '492.671632'), ('36', '2021-10-15', '29034', 'INR', '346.16', '1.74', 'EUR', '83.874727'), ('45', '2021-10-15', '18042', 'KPW', '18.2', '0.1', 'EUR', '991.624722'), ('18', '2021-10-15', '1236', 'BAM', '632.46', '3.17', 'EUR', '1.954297'), ('30', '2021-10-16', '25494', 'CUP', '898.56', '4.5', 'EUR', '28.372254'), ('10', '2021-10-16', '924', 'BBD', '419.15', '0.05', 'EUR', '2.204495'), ('33', '2021-10-16', '12720', 'NPR', '94.98', '0.48', 'EUR', '133.929141'), ('46', '2021-10-17', '264', 'NZD', '166.49', '0.84', 'EUR', '1.585768'), ('40', '2021-10-17', '1284', 'BND', '860.11', '4.31', 'EUR', '1.492847'), ('6', '2021-10-18', '828', 'HRK', '109.38', '0.55', 'EUR', '7.570559'), ('22', '2021-10-18', '300', 'EUR', '300', '1.5', 'EUR', '1'), ('46', '2021-10-18', '23256', 'ISK', '163.59', '0.82', 'EUR', '142.166545'), ('51', '2021-10-18', '205488', 'UZS', '16.25', '0.09', 'EUR', '12650.208197'), ('5', '2021-10-19', '15168', 'MRU', '378.04', '1.9', 'EUR', '40.122998'), ('18', '2021-10-19', '1068', 'TOP', '428.65', '2.15', 'EUR', '2.491572'), ('14', '2021-10-19', '220', 'BHD', '529.16', '2.65', 'EUR', '0.415761'), ('48', '2021-10-19', '2351', 'MYR', '505.54', '2.53', 'EUR', '4.650478'), ('46', '2021-10-20', '7524', 'RUB', '64.43', '0.33', 'EUR', '116.791701'), ('16', '2021-10-21', '16854', 'VUV', '135.2', '0.68', 'EUR', '124.667135'), ('30', '2021-10-22', '26826', 'NPR', '200.3', '1.01', 'EUR', '133.929141'), ('2', '2021-10-22', '84', 'XDR', '106', '0.53', 'EUR', '0.792507'), ('42', '2021-10-22', '3000', 'BBD', '1360.86', '0.05', 'EUR', '2.204495'), ('42', '2021-10-23', '9000', 'ZMW', '463.25', '0.03', 'EUR', '19.428104'), ('28', '2021-10-23', '3.3', 'EUR', '3.3', '0.05', 'EUR', '1'), ('48', '2021-10-23', '5000', 'GHS', '606.51', '3.04', 'EUR', '8.24399'), ('25', '2021-10-23', '71472', 'TZS', '27.97', '0.14', 'EUR', '2556.186953'), ('3', '2021-10-23', '164184', 'IRR', '3.53', '0.05', 'EUR', '46606.318821'), ('14', '2021-10-24', '1482', 'MOP', '167.22', '0.84', 'EUR', '8.862674'), ('40', '2021-10-24', '800', 'BHD', '1924.19', '9.63', 'EUR', '0.415761'), ('9', '2021-10-24', '27090', 'SDG', '55.07', '0.04', 'EUR', '491.956154'), ('43', '2021-10-24', '18492', 'THB', '500.59', '2.51', 'EUR', '36.941107'), ('35', '2021-10-26', '27588', 'KPW', '27.83', '0.14', 'EUR', '991.624722'), ('25', '2021-10-26', '15246', 'NAD', '932.41', '4.67', 'EUR', '16.351249'), ('46', '2021-10-27', '8000', 'TTD', '1071.62', '5.36', 'EUR', '7.465375'), ('47', '2021-10-27', '154224', 'IQD', '96.14', '0.49', 'EUR', '1604.167841'), ('32', '2021-10-28', '1188', 'PAB', '1077.23', '5.39', 'EUR', '1.102838'), ('17', '2021-10-28', '648', 'CNH', '92.16', '0.47', 'EUR', '7.031894'), ('10', '2021-10-28', '5784', 'NPR', '43.19', '0.05', 'EUR', '133.929141'), ('32', '2021-10-29', '15504', 'MXN', '693.84', '0.03', 'EUR', '22.345389'), ('32', '2021-10-31', '666', 'EUR', '666', '0.03', 'EUR', '1'), ('22', '2021-11-02', '498', 'XDR', '628.39', '3.15', 'EUR', '0.792507'), ('44', '2021-11-02', '324', 'EUR', '324', '1.62', 'EUR', '1'), ('16', '2021-11-02', '430', 'FKP', '518.37', '2.6', 'EUR', '0.82953'), ('7', '2021-11-03', '248', 'BHD', '596.5', '2.99', 'EUR', '0.415761'), ('51', '2021-11-03', '292', 'KWD', '871.43', '4.36', 'EUR', '0.335084'), ('51', '2021-11-03', '6933', 'TWD', '220.35', '1.11', 'EUR', '31.464479'), ('27', '2021-11-03', '23214', 'CZK', '941.82', '4.71', 'EUR', '24.648029'), ('39', '2021-11-04', '492', 'GGP', '592.69', '2.97', 'EUR', '0.830114'), ('3', '2021-11-04', '17076', 'INR', '203.59', '1.02', 'EUR', '83.874727'), ('17', '2021-11-04', '21516', 'MZN', '305.89', '1.53', 'EUR', '70.339138'), ('33', '2021-11-05', '103458', 'BIF', '45.9', '0.23', 'EUR', '2254.103215'), ('31', '2021-11-05', '3876', 'ZAR', '237.6', '1.19', 'EUR', '16.313404'), ('9', '2021-11-06', '1410', 'BSD', '1278.69', '0.04', 'EUR', '1.102693'), ('16', '2021-11-06', '636', 'IMP', '766.7', '3.84', 'EUR', '0.829536'), ('48', '2021-11-07', '564', 'NZD', '355.67', '1.78', 'EUR', '1.585768'), ('13', '2021-11-07', '3246', 'PKR', '16.25', '0.09', 'EUR', '199.753961'), ('30', '2021-11-08', '8940', 'SZL', '547.16', '2.74', 'EUR', '16.339208'), ('41', '2021-11-08', '19338', 'DJF', '98.83', '0.5', 'EUR', '195.674933'), ('47', '2021-11-08', '1488', 'WST', '518.61', '2.6', 'EUR', '2.869237'), ('20', '2021-11-09', '13290', 'MXN', '594.76', '0.05', 'EUR', '22.345389'), </v>
      </c>
    </row>
    <row r="276" spans="2:22" ht="30" x14ac:dyDescent="0.25">
      <c r="B276">
        <f t="shared" si="40"/>
        <v>2021</v>
      </c>
      <c r="C276">
        <f t="shared" si="41"/>
        <v>11</v>
      </c>
      <c r="D276" t="str">
        <f t="shared" si="42"/>
        <v>2021 11</v>
      </c>
      <c r="E276">
        <v>27</v>
      </c>
      <c r="F276" s="2">
        <v>44509</v>
      </c>
      <c r="G276">
        <v>11151</v>
      </c>
      <c r="H276" t="s">
        <v>117</v>
      </c>
      <c r="I276" s="3">
        <f t="shared" si="43"/>
        <v>1317.54</v>
      </c>
      <c r="J276" s="3">
        <f t="shared" si="44"/>
        <v>6.59</v>
      </c>
      <c r="K276" t="s">
        <v>61</v>
      </c>
      <c r="L276" s="3">
        <f>VLOOKUP(H276,'fx rates'!$A:$B,2,0)</f>
        <v>8.4635580000000008</v>
      </c>
      <c r="M276">
        <f>SUMIFS($I$3:$I276,$E$3:$E276,$E276,$D$3:$D276,$D276)</f>
        <v>2259.3599999999997</v>
      </c>
      <c r="N276" s="3">
        <f t="shared" si="45"/>
        <v>6.59</v>
      </c>
      <c r="O276" s="3" t="str">
        <f t="shared" si="46"/>
        <v/>
      </c>
      <c r="P276" t="str">
        <f>IFERROR(IF(VLOOKUP($E276,clients_special_commissions!$B:$E,3,0), "yes","no"),"no")</f>
        <v>no</v>
      </c>
      <c r="Q276" s="3" t="str">
        <f>IF($P276="yes", VLOOKUP($E276,clients_special_commissions!$B:$C,2,0),"")</f>
        <v/>
      </c>
      <c r="R276" t="str">
        <f t="shared" si="47"/>
        <v>yes</v>
      </c>
      <c r="S276">
        <f>COUNTIFS($E$3:$E275,$E276,$D$3:$D275,$D276,$R$3:$R275,"yes")</f>
        <v>0</v>
      </c>
      <c r="U276" s="1" t="str">
        <f t="shared" si="48"/>
        <v xml:space="preserve">('27', '2021-11-09', '11151', 'GTQ', '1317.54', '6.59', 'EUR', '8.463558'), </v>
      </c>
      <c r="V276" s="1" t="str">
        <f t="shared" si="49"/>
        <v xml:space="preserve">('42', '2021-06-09', '1338', 'ERN', '80.96', '0.05',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'0.04',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'0.05',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'0.05',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'0.05',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'0.04',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'0.04',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'0.05', 'EUR', '1954.4451'), ('17', '2021-08-25', '20292', 'CLP', '23.24', '0.12', 'EUR', '873.489326'), ('38', '2021-08-25', '174', 'GIP', '209.76', '1.05', 'EUR', '0.829546'), ('39', '2021-08-25', '366', 'MOP', '41.3', '0.21', 'EUR', '8.862674'), ('10', '2021-08-26', '229650', 'MMK', '117.51', '0.05',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'0.04', 'EUR', '1.874163'), ('11', '2021-09-09', '10206', 'UAH', '315.83', '1.58', 'EUR', '32.315341'), ('15', '2021-09-10', '300000', 'VND', '11.91', '0.06', 'EUR', '25207.144586'), ('42', '2021-09-11', '26370', 'XPF', '221.19', '0.05',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('13', '2021-09-27', '4638', 'ETB', '82.2', '0.42', 'EUR', '56.424061'), ('37', '2021-09-29', '612', 'BND', '409.96', '2.05', 'EUR', '1.492847'), ('51', '2021-10-01', '894', 'MOP', '100.88', '0.51', 'EUR', '8.862674'), ('45', '2021-10-02', '1254', 'SCR', '78.97', '0.4', 'EUR', '15.881424'), ('47', '2021-10-02', '212808', 'IRR', '4.57', '0.05', 'EUR', '46606.318821'), ('20', '2021-10-03', '209238', 'VND', '8.31', '0.05', 'EUR', '25207.144586'), ('17', '2021-10-04', '13416', 'AOA', '26.83', '0.14', 'EUR', '500.075352'), ('41', '2021-10-05', '4139', 'GHS', '502.07', '2.52', 'EUR', '8.24399'), ('44', '2021-10-05', '206706', 'CDF', '94.03', '0.48', 'EUR', '2198.419411'), ('50', '2021-10-06', '18666', 'SOS', '29.36', '0.15', 'EUR', '635.850516'), ('7', '2021-10-06', '1026', 'CUC', '930.9', '4.66', 'EUR', '1.102163'), ('21', '2021-10-08', '912', 'MYR', '196.11', '0.99', 'EUR', '4.650478'), ('6', '2021-10-08', '29940', 'HTG', '259.51', '1.3', 'EUR', '115.372538'), ('36', '2021-10-09', '1146', 'QAR', '285.64', '1.43', 'EUR', '4.012181'), ('6', '2021-10-09', '6678', 'ISK', '46.98', '0.24', 'EUR', '142.166545'), ('29', '2021-10-10', '270', 'GIP', '325.48', '1.63', 'EUR', '0.829546'), ('25', '2021-10-10', '14754', 'BDT', '155.68', '0.78', 'EUR', '94.772749'), ('48', '2021-10-12', '15936', 'DZD', '101.37', '0.51', 'EUR', '157.210934'), ('43', '2021-10-13', '10398', 'KMF', '21.11', '0.11', 'EUR', '492.671632'), ('36', '2021-10-15', '29034', 'INR', '346.16', '1.74', 'EUR', '83.874727'), ('45', '2021-10-15', '18042', 'KPW', '18.2', '0.1', 'EUR', '991.624722'), ('18', '2021-10-15', '1236', 'BAM', '632.46', '3.17', 'EUR', '1.954297'), ('30', '2021-10-16', '25494', 'CUP', '898.56', '4.5', 'EUR', '28.372254'), ('10', '2021-10-16', '924', 'BBD', '419.15', '0.05', 'EUR', '2.204495'), ('33', '2021-10-16', '12720', 'NPR', '94.98', '0.48', 'EUR', '133.929141'), ('46', '2021-10-17', '264', 'NZD', '166.49', '0.84', 'EUR', '1.585768'), ('40', '2021-10-17', '1284', 'BND', '860.11', '4.31', 'EUR', '1.492847'), ('6', '2021-10-18', '828', 'HRK', '109.38', '0.55', 'EUR', '7.570559'), ('22', '2021-10-18', '300', 'EUR', '300', '1.5', 'EUR', '1'), ('46', '2021-10-18', '23256', 'ISK', '163.59', '0.82', 'EUR', '142.166545'), ('51', '2021-10-18', '205488', 'UZS', '16.25', '0.09', 'EUR', '12650.208197'), ('5', '2021-10-19', '15168', 'MRU', '378.04', '1.9', 'EUR', '40.122998'), ('18', '2021-10-19', '1068', 'TOP', '428.65', '2.15', 'EUR', '2.491572'), ('14', '2021-10-19', '220', 'BHD', '529.16', '2.65', 'EUR', '0.415761'), ('48', '2021-10-19', '2351', 'MYR', '505.54', '2.53', 'EUR', '4.650478'), ('46', '2021-10-20', '7524', 'RUB', '64.43', '0.33', 'EUR', '116.791701'), ('16', '2021-10-21', '16854', 'VUV', '135.2', '0.68', 'EUR', '124.667135'), ('30', '2021-10-22', '26826', 'NPR', '200.3', '1.01', 'EUR', '133.929141'), ('2', '2021-10-22', '84', 'XDR', '106', '0.53', 'EUR', '0.792507'), ('42', '2021-10-22', '3000', 'BBD', '1360.86', '0.05', 'EUR', '2.204495'), ('42', '2021-10-23', '9000', 'ZMW', '463.25', '0.03', 'EUR', '19.428104'), ('28', '2021-10-23', '3.3', 'EUR', '3.3', '0.05', 'EUR', '1'), ('48', '2021-10-23', '5000', 'GHS', '606.51', '3.04', 'EUR', '8.24399'), ('25', '2021-10-23', '71472', 'TZS', '27.97', '0.14', 'EUR', '2556.186953'), ('3', '2021-10-23', '164184', 'IRR', '3.53', '0.05', 'EUR', '46606.318821'), ('14', '2021-10-24', '1482', 'MOP', '167.22', '0.84', 'EUR', '8.862674'), ('40', '2021-10-24', '800', 'BHD', '1924.19', '9.63', 'EUR', '0.415761'), ('9', '2021-10-24', '27090', 'SDG', '55.07', '0.04', 'EUR', '491.956154'), ('43', '2021-10-24', '18492', 'THB', '500.59', '2.51', 'EUR', '36.941107'), ('35', '2021-10-26', '27588', 'KPW', '27.83', '0.14', 'EUR', '991.624722'), ('25', '2021-10-26', '15246', 'NAD', '932.41', '4.67', 'EUR', '16.351249'), ('46', '2021-10-27', '8000', 'TTD', '1071.62', '5.36', 'EUR', '7.465375'), ('47', '2021-10-27', '154224', 'IQD', '96.14', '0.49', 'EUR', '1604.167841'), ('32', '2021-10-28', '1188', 'PAB', '1077.23', '5.39', 'EUR', '1.102838'), ('17', '2021-10-28', '648', 'CNH', '92.16', '0.47', 'EUR', '7.031894'), ('10', '2021-10-28', '5784', 'NPR', '43.19', '0.05', 'EUR', '133.929141'), ('32', '2021-10-29', '15504', 'MXN', '693.84', '0.03', 'EUR', '22.345389'), ('32', '2021-10-31', '666', 'EUR', '666', '0.03', 'EUR', '1'), ('22', '2021-11-02', '498', 'XDR', '628.39', '3.15', 'EUR', '0.792507'), ('44', '2021-11-02', '324', 'EUR', '324', '1.62', 'EUR', '1'), ('16', '2021-11-02', '430', 'FKP', '518.37', '2.6', 'EUR', '0.82953'), ('7', '2021-11-03', '248', 'BHD', '596.5', '2.99', 'EUR', '0.415761'), ('51', '2021-11-03', '292', 'KWD', '871.43', '4.36', 'EUR', '0.335084'), ('51', '2021-11-03', '6933', 'TWD', '220.35', '1.11', 'EUR', '31.464479'), ('27', '2021-11-03', '23214', 'CZK', '941.82', '4.71', 'EUR', '24.648029'), ('39', '2021-11-04', '492', 'GGP', '592.69', '2.97', 'EUR', '0.830114'), ('3', '2021-11-04', '17076', 'INR', '203.59', '1.02', 'EUR', '83.874727'), ('17', '2021-11-04', '21516', 'MZN', '305.89', '1.53', 'EUR', '70.339138'), ('33', '2021-11-05', '103458', 'BIF', '45.9', '0.23', 'EUR', '2254.103215'), ('31', '2021-11-05', '3876', 'ZAR', '237.6', '1.19', 'EUR', '16.313404'), ('9', '2021-11-06', '1410', 'BSD', '1278.69', '0.04', 'EUR', '1.102693'), ('16', '2021-11-06', '636', 'IMP', '766.7', '3.84', 'EUR', '0.829536'), ('48', '2021-11-07', '564', 'NZD', '355.67', '1.78', 'EUR', '1.585768'), ('13', '2021-11-07', '3246', 'PKR', '16.25', '0.09', 'EUR', '199.753961'), ('30', '2021-11-08', '8940', 'SZL', '547.16', '2.74', 'EUR', '16.339208'), ('41', '2021-11-08', '19338', 'DJF', '98.83', '0.5', 'EUR', '195.674933'), ('47', '2021-11-08', '1488', 'WST', '518.61', '2.6', 'EUR', '2.869237'), ('20', '2021-11-09', '13290', 'MXN', '594.76', '0.05', 'EUR', '22.345389'), ('27', '2021-11-09', '11151', 'GTQ', '1317.54', '6.59', 'EUR', '8.463558'), </v>
      </c>
    </row>
    <row r="277" spans="2:22" ht="30" x14ac:dyDescent="0.25">
      <c r="B277">
        <f t="shared" si="40"/>
        <v>2021</v>
      </c>
      <c r="C277">
        <f t="shared" si="41"/>
        <v>11</v>
      </c>
      <c r="D277" t="str">
        <f t="shared" si="42"/>
        <v>2021 11</v>
      </c>
      <c r="E277">
        <v>34</v>
      </c>
      <c r="F277" s="2">
        <v>44509</v>
      </c>
      <c r="G277">
        <v>19140</v>
      </c>
      <c r="H277" t="s">
        <v>107</v>
      </c>
      <c r="I277" s="3">
        <f t="shared" si="43"/>
        <v>339.21999999999997</v>
      </c>
      <c r="J277" s="3">
        <f t="shared" si="44"/>
        <v>1.7</v>
      </c>
      <c r="K277" t="s">
        <v>61</v>
      </c>
      <c r="L277" s="3">
        <f>VLOOKUP(H277,'fx rates'!$A:$B,2,0)</f>
        <v>56.424061000000002</v>
      </c>
      <c r="M277">
        <f>SUMIFS($I$3:$I277,$E$3:$E277,$E277,$D$3:$D277,$D277)</f>
        <v>339.21999999999997</v>
      </c>
      <c r="N277" s="3">
        <f t="shared" si="45"/>
        <v>1.7</v>
      </c>
      <c r="O277" s="3" t="str">
        <f t="shared" si="46"/>
        <v/>
      </c>
      <c r="P277" t="str">
        <f>IFERROR(IF(VLOOKUP($E277,clients_special_commissions!$B:$E,3,0), "yes","no"),"no")</f>
        <v>no</v>
      </c>
      <c r="Q277" s="3" t="str">
        <f>IF($P277="yes", VLOOKUP($E277,clients_special_commissions!$B:$C,2,0),"")</f>
        <v/>
      </c>
      <c r="R277" t="str">
        <f t="shared" si="47"/>
        <v>no</v>
      </c>
      <c r="S277">
        <f>COUNTIFS($E$3:$E276,$E277,$D$3:$D276,$D277,$R$3:$R276,"yes")</f>
        <v>0</v>
      </c>
      <c r="U277" s="1" t="str">
        <f t="shared" si="48"/>
        <v xml:space="preserve">('34', '2021-11-09', '19140', 'ETB', '339.22', '1.7', 'EUR', '56.424061'), </v>
      </c>
      <c r="V277" s="1" t="str">
        <f t="shared" si="49"/>
        <v xml:space="preserve">('42', '2021-06-09', '1338', 'ERN', '80.96', '0.05',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'0.04',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'0.05',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'0.05',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'0.05',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'0.04',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'0.04',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'0.05', 'EUR', '1954.4451'), ('17', '2021-08-25', '20292', 'CLP', '23.24', '0.12', 'EUR', '873.489326'), ('38', '2021-08-25', '174', 'GIP', '209.76', '1.05', 'EUR', '0.829546'), ('39', '2021-08-25', '366', 'MOP', '41.3', '0.21', 'EUR', '8.862674'), ('10', '2021-08-26', '229650', 'MMK', '117.51', '0.05',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'0.04', 'EUR', '1.874163'), ('11', '2021-09-09', '10206', 'UAH', '315.83', '1.58', 'EUR', '32.315341'), ('15', '2021-09-10', '300000', 'VND', '11.91', '0.06', 'EUR', '25207.144586'), ('42', '2021-09-11', '26370', 'XPF', '221.19', '0.05',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('13', '2021-09-27', '4638', 'ETB', '82.2', '0.42', 'EUR', '56.424061'), ('37', '2021-09-29', '612', 'BND', '409.96', '2.05', 'EUR', '1.492847'), ('51', '2021-10-01', '894', 'MOP', '100.88', '0.51', 'EUR', '8.862674'), ('45', '2021-10-02', '1254', 'SCR', '78.97', '0.4', 'EUR', '15.881424'), ('47', '2021-10-02', '212808', 'IRR', '4.57', '0.05', 'EUR', '46606.318821'), ('20', '2021-10-03', '209238', 'VND', '8.31', '0.05', 'EUR', '25207.144586'), ('17', '2021-10-04', '13416', 'AOA', '26.83', '0.14', 'EUR', '500.075352'), ('41', '2021-10-05', '4139', 'GHS', '502.07', '2.52', 'EUR', '8.24399'), ('44', '2021-10-05', '206706', 'CDF', '94.03', '0.48', 'EUR', '2198.419411'), ('50', '2021-10-06', '18666', 'SOS', '29.36', '0.15', 'EUR', '635.850516'), ('7', '2021-10-06', '1026', 'CUC', '930.9', '4.66', 'EUR', '1.102163'), ('21', '2021-10-08', '912', 'MYR', '196.11', '0.99', 'EUR', '4.650478'), ('6', '2021-10-08', '29940', 'HTG', '259.51', '1.3', 'EUR', '115.372538'), ('36', '2021-10-09', '1146', 'QAR', '285.64', '1.43', 'EUR', '4.012181'), ('6', '2021-10-09', '6678', 'ISK', '46.98', '0.24', 'EUR', '142.166545'), ('29', '2021-10-10', '270', 'GIP', '325.48', '1.63', 'EUR', '0.829546'), ('25', '2021-10-10', '14754', 'BDT', '155.68', '0.78', 'EUR', '94.772749'), ('48', '2021-10-12', '15936', 'DZD', '101.37', '0.51', 'EUR', '157.210934'), ('43', '2021-10-13', '10398', 'KMF', '21.11', '0.11', 'EUR', '492.671632'), ('36', '2021-10-15', '29034', 'INR', '346.16', '1.74', 'EUR', '83.874727'), ('45', '2021-10-15', '18042', 'KPW', '18.2', '0.1', 'EUR', '991.624722'), ('18', '2021-10-15', '1236', 'BAM', '632.46', '3.17', 'EUR', '1.954297'), ('30', '2021-10-16', '25494', 'CUP', '898.56', '4.5', 'EUR', '28.372254'), ('10', '2021-10-16', '924', 'BBD', '419.15', '0.05', 'EUR', '2.204495'), ('33', '2021-10-16', '12720', 'NPR', '94.98', '0.48', 'EUR', '133.929141'), ('46', '2021-10-17', '264', 'NZD', '166.49', '0.84', 'EUR', '1.585768'), ('40', '2021-10-17', '1284', 'BND', '860.11', '4.31', 'EUR', '1.492847'), ('6', '2021-10-18', '828', 'HRK', '109.38', '0.55', 'EUR', '7.570559'), ('22', '2021-10-18', '300', 'EUR', '300', '1.5', 'EUR', '1'), ('46', '2021-10-18', '23256', 'ISK', '163.59', '0.82', 'EUR', '142.166545'), ('51', '2021-10-18', '205488', 'UZS', '16.25', '0.09', 'EUR', '12650.208197'), ('5', '2021-10-19', '15168', 'MRU', '378.04', '1.9', 'EUR', '40.122998'), ('18', '2021-10-19', '1068', 'TOP', '428.65', '2.15', 'EUR', '2.491572'), ('14', '2021-10-19', '220', 'BHD', '529.16', '2.65', 'EUR', '0.415761'), ('48', '2021-10-19', '2351', 'MYR', '505.54', '2.53', 'EUR', '4.650478'), ('46', '2021-10-20', '7524', 'RUB', '64.43', '0.33', 'EUR', '116.791701'), ('16', '2021-10-21', '16854', 'VUV', '135.2', '0.68', 'EUR', '124.667135'), ('30', '2021-10-22', '26826', 'NPR', '200.3', '1.01', 'EUR', '133.929141'), ('2', '2021-10-22', '84', 'XDR', '106', '0.53', 'EUR', '0.792507'), ('42', '2021-10-22', '3000', 'BBD', '1360.86', '0.05', 'EUR', '2.204495'), ('42', '2021-10-23', '9000', 'ZMW', '463.25', '0.03', 'EUR', '19.428104'), ('28', '2021-10-23', '3.3', 'EUR', '3.3', '0.05', 'EUR', '1'), ('48', '2021-10-23', '5000', 'GHS', '606.51', '3.04', 'EUR', '8.24399'), ('25', '2021-10-23', '71472', 'TZS', '27.97', '0.14', 'EUR', '2556.186953'), ('3', '2021-10-23', '164184', 'IRR', '3.53', '0.05', 'EUR', '46606.318821'), ('14', '2021-10-24', '1482', 'MOP', '167.22', '0.84', 'EUR', '8.862674'), ('40', '2021-10-24', '800', 'BHD', '1924.19', '9.63', 'EUR', '0.415761'), ('9', '2021-10-24', '27090', 'SDG', '55.07', '0.04', 'EUR', '491.956154'), ('43', '2021-10-24', '18492', 'THB', '500.59', '2.51', 'EUR', '36.941107'), ('35', '2021-10-26', '27588', 'KPW', '27.83', '0.14', 'EUR', '991.624722'), ('25', '2021-10-26', '15246', 'NAD', '932.41', '4.67', 'EUR', '16.351249'), ('46', '2021-10-27', '8000', 'TTD', '1071.62', '5.36', 'EUR', '7.465375'), ('47', '2021-10-27', '154224', 'IQD', '96.14', '0.49', 'EUR', '1604.167841'), ('32', '2021-10-28', '1188', 'PAB', '1077.23', '5.39', 'EUR', '1.102838'), ('17', '2021-10-28', '648', 'CNH', '92.16', '0.47', 'EUR', '7.031894'), ('10', '2021-10-28', '5784', 'NPR', '43.19', '0.05', 'EUR', '133.929141'), ('32', '2021-10-29', '15504', 'MXN', '693.84', '0.03', 'EUR', '22.345389'), ('32', '2021-10-31', '666', 'EUR', '666', '0.03', 'EUR', '1'), ('22', '2021-11-02', '498', 'XDR', '628.39', '3.15', 'EUR', '0.792507'), ('44', '2021-11-02', '324', 'EUR', '324', '1.62', 'EUR', '1'), ('16', '2021-11-02', '430', 'FKP', '518.37', '2.6', 'EUR', '0.82953'), ('7', '2021-11-03', '248', 'BHD', '596.5', '2.99', 'EUR', '0.415761'), ('51', '2021-11-03', '292', 'KWD', '871.43', '4.36', 'EUR', '0.335084'), ('51', '2021-11-03', '6933', 'TWD', '220.35', '1.11', 'EUR', '31.464479'), ('27', '2021-11-03', '23214', 'CZK', '941.82', '4.71', 'EUR', '24.648029'), ('39', '2021-11-04', '492', 'GGP', '592.69', '2.97', 'EUR', '0.830114'), ('3', '2021-11-04', '17076', 'INR', '203.59', '1.02', 'EUR', '83.874727'), ('17', '2021-11-04', '21516', 'MZN', '305.89', '1.53', 'EUR', '70.339138'), ('33', '2021-11-05', '103458', 'BIF', '45.9', '0.23', 'EUR', '2254.103215'), ('31', '2021-11-05', '3876', 'ZAR', '237.6', '1.19', 'EUR', '16.313404'), ('9', '2021-11-06', '1410', 'BSD', '1278.69', '0.04', 'EUR', '1.102693'), ('16', '2021-11-06', '636', 'IMP', '766.7', '3.84', 'EUR', '0.829536'), ('48', '2021-11-07', '564', 'NZD', '355.67', '1.78', 'EUR', '1.585768'), ('13', '2021-11-07', '3246', 'PKR', '16.25', '0.09', 'EUR', '199.753961'), ('30', '2021-11-08', '8940', 'SZL', '547.16', '2.74', 'EUR', '16.339208'), ('41', '2021-11-08', '19338', 'DJF', '98.83', '0.5', 'EUR', '195.674933'), ('47', '2021-11-08', '1488', 'WST', '518.61', '2.6', 'EUR', '2.869237'), ('20', '2021-11-09', '13290', 'MXN', '594.76', '0.05', 'EUR', '22.345389'), ('27', '2021-11-09', '11151', 'GTQ', '1317.54', '6.59', 'EUR', '8.463558'), ('34', '2021-11-09', '19140', 'ETB', '339.22', '1.7', 'EUR', '56.424061'), </v>
      </c>
    </row>
    <row r="278" spans="2:22" ht="30" x14ac:dyDescent="0.25">
      <c r="B278">
        <f t="shared" si="40"/>
        <v>2021</v>
      </c>
      <c r="C278">
        <f t="shared" si="41"/>
        <v>11</v>
      </c>
      <c r="D278" t="str">
        <f t="shared" si="42"/>
        <v>2021 11</v>
      </c>
      <c r="E278">
        <v>45</v>
      </c>
      <c r="F278" s="2">
        <v>44510</v>
      </c>
      <c r="G278">
        <v>450</v>
      </c>
      <c r="H278" t="s">
        <v>61</v>
      </c>
      <c r="I278" s="3">
        <f t="shared" si="43"/>
        <v>450</v>
      </c>
      <c r="J278" s="3">
        <f t="shared" si="44"/>
        <v>2.25</v>
      </c>
      <c r="K278" t="s">
        <v>61</v>
      </c>
      <c r="L278" s="3">
        <f>VLOOKUP(H278,'fx rates'!$A:$B,2,0)</f>
        <v>1</v>
      </c>
      <c r="M278">
        <f>SUMIFS($I$3:$I278,$E$3:$E278,$E278,$D$3:$D278,$D278)</f>
        <v>450</v>
      </c>
      <c r="N278" s="3">
        <f t="shared" si="45"/>
        <v>2.25</v>
      </c>
      <c r="O278" s="3" t="str">
        <f t="shared" si="46"/>
        <v/>
      </c>
      <c r="P278" t="str">
        <f>IFERROR(IF(VLOOKUP($E278,clients_special_commissions!$B:$E,3,0), "yes","no"),"no")</f>
        <v>no</v>
      </c>
      <c r="Q278" s="3" t="str">
        <f>IF($P278="yes", VLOOKUP($E278,clients_special_commissions!$B:$C,2,0),"")</f>
        <v/>
      </c>
      <c r="R278" t="str">
        <f t="shared" si="47"/>
        <v>no</v>
      </c>
      <c r="S278">
        <f>COUNTIFS($E$3:$E277,$E278,$D$3:$D277,$D278,$R$3:$R277,"yes")</f>
        <v>0</v>
      </c>
      <c r="U278" s="1" t="str">
        <f t="shared" si="48"/>
        <v xml:space="preserve">('45', '2021-11-10', '450', 'EUR', '450', '2.25', 'EUR', '1'), </v>
      </c>
      <c r="V278" s="1" t="str">
        <f t="shared" si="49"/>
        <v xml:space="preserve">('42', '2021-06-09', '1338', 'ERN', '80.96', '0.05',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'0.04',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'0.05',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'0.05',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'0.05',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'0.04',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'0.04',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'0.05', 'EUR', '1954.4451'), ('17', '2021-08-25', '20292', 'CLP', '23.24', '0.12', 'EUR', '873.489326'), ('38', '2021-08-25', '174', 'GIP', '209.76', '1.05', 'EUR', '0.829546'), ('39', '2021-08-25', '366', 'MOP', '41.3', '0.21', 'EUR', '8.862674'), ('10', '2021-08-26', '229650', 'MMK', '117.51', '0.05',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'0.04', 'EUR', '1.874163'), ('11', '2021-09-09', '10206', 'UAH', '315.83', '1.58', 'EUR', '32.315341'), ('15', '2021-09-10', '300000', 'VND', '11.91', '0.06', 'EUR', '25207.144586'), ('42', '2021-09-11', '26370', 'XPF', '221.19', '0.05',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('13', '2021-09-27', '4638', 'ETB', '82.2', '0.42', 'EUR', '56.424061'), ('37', '2021-09-29', '612', 'BND', '409.96', '2.05', 'EUR', '1.492847'), ('51', '2021-10-01', '894', 'MOP', '100.88', '0.51', 'EUR', '8.862674'), ('45', '2021-10-02', '1254', 'SCR', '78.97', '0.4', 'EUR', '15.881424'), ('47', '2021-10-02', '212808', 'IRR', '4.57', '0.05', 'EUR', '46606.318821'), ('20', '2021-10-03', '209238', 'VND', '8.31', '0.05', 'EUR', '25207.144586'), ('17', '2021-10-04', '13416', 'AOA', '26.83', '0.14', 'EUR', '500.075352'), ('41', '2021-10-05', '4139', 'GHS', '502.07', '2.52', 'EUR', '8.24399'), ('44', '2021-10-05', '206706', 'CDF', '94.03', '0.48', 'EUR', '2198.419411'), ('50', '2021-10-06', '18666', 'SOS', '29.36', '0.15', 'EUR', '635.850516'), ('7', '2021-10-06', '1026', 'CUC', '930.9', '4.66', 'EUR', '1.102163'), ('21', '2021-10-08', '912', 'MYR', '196.11', '0.99', 'EUR', '4.650478'), ('6', '2021-10-08', '29940', 'HTG', '259.51', '1.3', 'EUR', '115.372538'), ('36', '2021-10-09', '1146', 'QAR', '285.64', '1.43', 'EUR', '4.012181'), ('6', '2021-10-09', '6678', 'ISK', '46.98', '0.24', 'EUR', '142.166545'), ('29', '2021-10-10', '270', 'GIP', '325.48', '1.63', 'EUR', '0.829546'), ('25', '2021-10-10', '14754', 'BDT', '155.68', '0.78', 'EUR', '94.772749'), ('48', '2021-10-12', '15936', 'DZD', '101.37', '0.51', 'EUR', '157.210934'), ('43', '2021-10-13', '10398', 'KMF', '21.11', '0.11', 'EUR', '492.671632'), ('36', '2021-10-15', '29034', 'INR', '346.16', '1.74', 'EUR', '83.874727'), ('45', '2021-10-15', '18042', 'KPW', '18.2', '0.1', 'EUR', '991.624722'), ('18', '2021-10-15', '1236', 'BAM', '632.46', '3.17', 'EUR', '1.954297'), ('30', '2021-10-16', '25494', 'CUP', '898.56', '4.5', 'EUR', '28.372254'), ('10', '2021-10-16', '924', 'BBD', '419.15', '0.05', 'EUR', '2.204495'), ('33', '2021-10-16', '12720', 'NPR', '94.98', '0.48', 'EUR', '133.929141'), ('46', '2021-10-17', '264', 'NZD', '166.49', '0.84', 'EUR', '1.585768'), ('40', '2021-10-17', '1284', 'BND', '860.11', '4.31', 'EUR', '1.492847'), ('6', '2021-10-18', '828', 'HRK', '109.38', '0.55', 'EUR', '7.570559'), ('22', '2021-10-18', '300', 'EUR', '300', '1.5', 'EUR', '1'), ('46', '2021-10-18', '23256', 'ISK', '163.59', '0.82', 'EUR', '142.166545'), ('51', '2021-10-18', '205488', 'UZS', '16.25', '0.09', 'EUR', '12650.208197'), ('5', '2021-10-19', '15168', 'MRU', '378.04', '1.9', 'EUR', '40.122998'), ('18', '2021-10-19', '1068', 'TOP', '428.65', '2.15', 'EUR', '2.491572'), ('14', '2021-10-19', '220', 'BHD', '529.16', '2.65', 'EUR', '0.415761'), ('48', '2021-10-19', '2351', 'MYR', '505.54', '2.53', 'EUR', '4.650478'), ('46', '2021-10-20', '7524', 'RUB', '64.43', '0.33', 'EUR', '116.791701'), ('16', '2021-10-21', '16854', 'VUV', '135.2', '0.68', 'EUR', '124.667135'), ('30', '2021-10-22', '26826', 'NPR', '200.3', '1.01', 'EUR', '133.929141'), ('2', '2021-10-22', '84', 'XDR', '106', '0.53', 'EUR', '0.792507'), ('42', '2021-10-22', '3000', 'BBD', '1360.86', '0.05', 'EUR', '2.204495'), ('42', '2021-10-23', '9000', 'ZMW', '463.25', '0.03', 'EUR', '19.428104'), ('28', '2021-10-23', '3.3', 'EUR', '3.3', '0.05', 'EUR', '1'), ('48', '2021-10-23', '5000', 'GHS', '606.51', '3.04', 'EUR', '8.24399'), ('25', '2021-10-23', '71472', 'TZS', '27.97', '0.14', 'EUR', '2556.186953'), ('3', '2021-10-23', '164184', 'IRR', '3.53', '0.05', 'EUR', '46606.318821'), ('14', '2021-10-24', '1482', 'MOP', '167.22', '0.84', 'EUR', '8.862674'), ('40', '2021-10-24', '800', 'BHD', '1924.19', '9.63', 'EUR', '0.415761'), ('9', '2021-10-24', '27090', 'SDG', '55.07', '0.04', 'EUR', '491.956154'), ('43', '2021-10-24', '18492', 'THB', '500.59', '2.51', 'EUR', '36.941107'), ('35', '2021-10-26', '27588', 'KPW', '27.83', '0.14', 'EUR', '991.624722'), ('25', '2021-10-26', '15246', 'NAD', '932.41', '4.67', 'EUR', '16.351249'), ('46', '2021-10-27', '8000', 'TTD', '1071.62', '5.36', 'EUR', '7.465375'), ('47', '2021-10-27', '154224', 'IQD', '96.14', '0.49', 'EUR', '1604.167841'), ('32', '2021-10-28', '1188', 'PAB', '1077.23', '5.39', 'EUR', '1.102838'), ('17', '2021-10-28', '648', 'CNH', '92.16', '0.47', 'EUR', '7.031894'), ('10', '2021-10-28', '5784', 'NPR', '43.19', '0.05', 'EUR', '133.929141'), ('32', '2021-10-29', '15504', 'MXN', '693.84', '0.03', 'EUR', '22.345389'), ('32', '2021-10-31', '666', 'EUR', '666', '0.03', 'EUR', '1'), ('22', '2021-11-02', '498', 'XDR', '628.39', '3.15', 'EUR', '0.792507'), ('44', '2021-11-02', '324', 'EUR', '324', '1.62', 'EUR', '1'), ('16', '2021-11-02', '430', 'FKP', '518.37', '2.6', 'EUR', '0.82953'), ('7', '2021-11-03', '248', 'BHD', '596.5', '2.99', 'EUR', '0.415761'), ('51', '2021-11-03', '292', 'KWD', '871.43', '4.36', 'EUR', '0.335084'), ('51', '2021-11-03', '6933', 'TWD', '220.35', '1.11', 'EUR', '31.464479'), ('27', '2021-11-03', '23214', 'CZK', '941.82', '4.71', 'EUR', '24.648029'), ('39', '2021-11-04', '492', 'GGP', '592.69', '2.97', 'EUR', '0.830114'), ('3', '2021-11-04', '17076', 'INR', '203.59', '1.02', 'EUR', '83.874727'), ('17', '2021-11-04', '21516', 'MZN', '305.89', '1.53', 'EUR', '70.339138'), ('33', '2021-11-05', '103458', 'BIF', '45.9', '0.23', 'EUR', '2254.103215'), ('31', '2021-11-05', '3876', 'ZAR', '237.6', '1.19', 'EUR', '16.313404'), ('9', '2021-11-06', '1410', 'BSD', '1278.69', '0.04', 'EUR', '1.102693'), ('16', '2021-11-06', '636', 'IMP', '766.7', '3.84', 'EUR', '0.829536'), ('48', '2021-11-07', '564', 'NZD', '355.67', '1.78', 'EUR', '1.585768'), ('13', '2021-11-07', '3246', 'PKR', '16.25', '0.09', 'EUR', '199.753961'), ('30', '2021-11-08', '8940', 'SZL', '547.16', '2.74', 'EUR', '16.339208'), ('41', '2021-11-08', '19338', 'DJF', '98.83', '0.5', 'EUR', '195.674933'), ('47', '2021-11-08', '1488', 'WST', '518.61', '2.6', 'EUR', '2.869237'), ('20', '2021-11-09', '13290', 'MXN', '594.76', '0.05', 'EUR', '22.345389'), ('27', '2021-11-09', '11151', 'GTQ', '1317.54', '6.59', 'EUR', '8.463558'), ('34', '2021-11-09', '19140', 'ETB', '339.22', '1.7', 'EUR', '56.424061'), ('45', '2021-11-10', '450', 'EUR', '450', '2.25', 'EUR', '1'), </v>
      </c>
    </row>
    <row r="279" spans="2:22" ht="30" x14ac:dyDescent="0.25">
      <c r="B279">
        <f t="shared" si="40"/>
        <v>2021</v>
      </c>
      <c r="C279">
        <f t="shared" si="41"/>
        <v>11</v>
      </c>
      <c r="D279" t="str">
        <f t="shared" si="42"/>
        <v>2021 11</v>
      </c>
      <c r="E279">
        <v>10</v>
      </c>
      <c r="F279" s="2">
        <v>44510</v>
      </c>
      <c r="G279">
        <v>1008</v>
      </c>
      <c r="H279" t="s">
        <v>202</v>
      </c>
      <c r="I279" s="3">
        <f t="shared" si="43"/>
        <v>310.67</v>
      </c>
      <c r="J279" s="3">
        <f t="shared" si="44"/>
        <v>0.05</v>
      </c>
      <c r="K279" t="s">
        <v>61</v>
      </c>
      <c r="L279" s="3">
        <f>VLOOKUP(H279,'fx rates'!$A:$B,2,0)</f>
        <v>3.2446630000000001</v>
      </c>
      <c r="M279">
        <f>SUMIFS($I$3:$I279,$E$3:$E279,$E279,$D$3:$D279,$D279)</f>
        <v>310.67</v>
      </c>
      <c r="N279" s="3">
        <f t="shared" si="45"/>
        <v>1.56</v>
      </c>
      <c r="O279" s="3" t="str">
        <f t="shared" si="46"/>
        <v/>
      </c>
      <c r="P279" t="str">
        <f>IFERROR(IF(VLOOKUP($E279,clients_special_commissions!$B:$E,3,0), "yes","no"),"no")</f>
        <v>yes</v>
      </c>
      <c r="Q279" s="3">
        <f>IF($P279="yes", VLOOKUP($E279,clients_special_commissions!$B:$C,2,0),"")</f>
        <v>0.05</v>
      </c>
      <c r="R279" t="str">
        <f t="shared" si="47"/>
        <v>no</v>
      </c>
      <c r="S279">
        <f>COUNTIFS($E$3:$E278,$E279,$D$3:$D278,$D279,$R$3:$R278,"yes")</f>
        <v>0</v>
      </c>
      <c r="U279" s="1" t="str">
        <f t="shared" si="48"/>
        <v xml:space="preserve">('10', '2021-11-10', '1008', 'TND', '310.67', '0.05', 'EUR', '3.244663'), </v>
      </c>
      <c r="V279" s="1" t="str">
        <f t="shared" si="49"/>
        <v xml:space="preserve">('42', '2021-06-09', '1338', 'ERN', '80.96', '0.05',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'0.04',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'0.05',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'0.05',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'0.05',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'0.04',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'0.04',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'0.05', 'EUR', '1954.4451'), ('17', '2021-08-25', '20292', 'CLP', '23.24', '0.12', 'EUR', '873.489326'), ('38', '2021-08-25', '174', 'GIP', '209.76', '1.05', 'EUR', '0.829546'), ('39', '2021-08-25', '366', 'MOP', '41.3', '0.21', 'EUR', '8.862674'), ('10', '2021-08-26', '229650', 'MMK', '117.51', '0.05',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'0.04', 'EUR', '1.874163'), ('11', '2021-09-09', '10206', 'UAH', '315.83', '1.58', 'EUR', '32.315341'), ('15', '2021-09-10', '300000', 'VND', '11.91', '0.06', 'EUR', '25207.144586'), ('42', '2021-09-11', '26370', 'XPF', '221.19', '0.05',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('13', '2021-09-27', '4638', 'ETB', '82.2', '0.42', 'EUR', '56.424061'), ('37', '2021-09-29', '612', 'BND', '409.96', '2.05', 'EUR', '1.492847'), ('51', '2021-10-01', '894', 'MOP', '100.88', '0.51', 'EUR', '8.862674'), ('45', '2021-10-02', '1254', 'SCR', '78.97', '0.4', 'EUR', '15.881424'), ('47', '2021-10-02', '212808', 'IRR', '4.57', '0.05', 'EUR', '46606.318821'), ('20', '2021-10-03', '209238', 'VND', '8.31', '0.05', 'EUR', '25207.144586'), ('17', '2021-10-04', '13416', 'AOA', '26.83', '0.14', 'EUR', '500.075352'), ('41', '2021-10-05', '4139', 'GHS', '502.07', '2.52', 'EUR', '8.24399'), ('44', '2021-10-05', '206706', 'CDF', '94.03', '0.48', 'EUR', '2198.419411'), ('50', '2021-10-06', '18666', 'SOS', '29.36', '0.15', 'EUR', '635.850516'), ('7', '2021-10-06', '1026', 'CUC', '930.9', '4.66', 'EUR', '1.102163'), ('21', '2021-10-08', '912', 'MYR', '196.11', '0.99', 'EUR', '4.650478'), ('6', '2021-10-08', '29940', 'HTG', '259.51', '1.3', 'EUR', '115.372538'), ('36', '2021-10-09', '1146', 'QAR', '285.64', '1.43', 'EUR', '4.012181'), ('6', '2021-10-09', '6678', 'ISK', '46.98', '0.24', 'EUR', '142.166545'), ('29', '2021-10-10', '270', 'GIP', '325.48', '1.63', 'EUR', '0.829546'), ('25', '2021-10-10', '14754', 'BDT', '155.68', '0.78', 'EUR', '94.772749'), ('48', '2021-10-12', '15936', 'DZD', '101.37', '0.51', 'EUR', '157.210934'), ('43', '2021-10-13', '10398', 'KMF', '21.11', '0.11', 'EUR', '492.671632'), ('36', '2021-10-15', '29034', 'INR', '346.16', '1.74', 'EUR', '83.874727'), ('45', '2021-10-15', '18042', 'KPW', '18.2', '0.1', 'EUR', '991.624722'), ('18', '2021-10-15', '1236', 'BAM', '632.46', '3.17', 'EUR', '1.954297'), ('30', '2021-10-16', '25494', 'CUP', '898.56', '4.5', 'EUR', '28.372254'), ('10', '2021-10-16', '924', 'BBD', '419.15', '0.05', 'EUR', '2.204495'), ('33', '2021-10-16', '12720', 'NPR', '94.98', '0.48', 'EUR', '133.929141'), ('46', '2021-10-17', '264', 'NZD', '166.49', '0.84', 'EUR', '1.585768'), ('40', '2021-10-17', '1284', 'BND', '860.11', '4.31', 'EUR', '1.492847'), ('6', '2021-10-18', '828', 'HRK', '109.38', '0.55', 'EUR', '7.570559'), ('22', '2021-10-18', '300', 'EUR', '300', '1.5', 'EUR', '1'), ('46', '2021-10-18', '23256', 'ISK', '163.59', '0.82', 'EUR', '142.166545'), ('51', '2021-10-18', '205488', 'UZS', '16.25', '0.09', 'EUR', '12650.208197'), ('5', '2021-10-19', '15168', 'MRU', '378.04', '1.9', 'EUR', '40.122998'), ('18', '2021-10-19', '1068', 'TOP', '428.65', '2.15', 'EUR', '2.491572'), ('14', '2021-10-19', '220', 'BHD', '529.16', '2.65', 'EUR', '0.415761'), ('48', '2021-10-19', '2351', 'MYR', '505.54', '2.53', 'EUR', '4.650478'), ('46', '2021-10-20', '7524', 'RUB', '64.43', '0.33', 'EUR', '116.791701'), ('16', '2021-10-21', '16854', 'VUV', '135.2', '0.68', 'EUR', '124.667135'), ('30', '2021-10-22', '26826', 'NPR', '200.3', '1.01', 'EUR', '133.929141'), ('2', '2021-10-22', '84', 'XDR', '106', '0.53', 'EUR', '0.792507'), ('42', '2021-10-22', '3000', 'BBD', '1360.86', '0.05', 'EUR', '2.204495'), ('42', '2021-10-23', '9000', 'ZMW', '463.25', '0.03', 'EUR', '19.428104'), ('28', '2021-10-23', '3.3', 'EUR', '3.3', '0.05', 'EUR', '1'), ('48', '2021-10-23', '5000', 'GHS', '606.51', '3.04', 'EUR', '8.24399'), ('25', '2021-10-23', '71472', 'TZS', '27.97', '0.14', 'EUR', '2556.186953'), ('3', '2021-10-23', '164184', 'IRR', '3.53', '0.05', 'EUR', '46606.318821'), ('14', '2021-10-24', '1482', 'MOP', '167.22', '0.84', 'EUR', '8.862674'), ('40', '2021-10-24', '800', 'BHD', '1924.19', '9.63', 'EUR', '0.415761'), ('9', '2021-10-24', '27090', 'SDG', '55.07', '0.04', 'EUR', '491.956154'), ('43', '2021-10-24', '18492', 'THB', '500.59', '2.51', 'EUR', '36.941107'), ('35', '2021-10-26', '27588', 'KPW', '27.83', '0.14', 'EUR', '991.624722'), ('25', '2021-10-26', '15246', 'NAD', '932.41', '4.67', 'EUR', '16.351249'), ('46', '2021-10-27', '8000', 'TTD', '1071.62', '5.36', 'EUR', '7.465375'), ('47', '2021-10-27', '154224', 'IQD', '96.14', '0.49', 'EUR', '1604.167841'), ('32', '2021-10-28', '1188', 'PAB', '1077.23', '5.39', 'EUR', '1.102838'), ('17', '2021-10-28', '648', 'CNH', '92.16', '0.47', 'EUR', '7.031894'), ('10', '2021-10-28', '5784', 'NPR', '43.19', '0.05', 'EUR', '133.929141'), ('32', '2021-10-29', '15504', 'MXN', '693.84', '0.03', 'EUR', '22.345389'), ('32', '2021-10-31', '666', 'EUR', '666', '0.03', 'EUR', '1'), ('22', '2021-11-02', '498', 'XDR', '628.39', '3.15', 'EUR', '0.792507'), ('44', '2021-11-02', '324', 'EUR', '324', '1.62', 'EUR', '1'), ('16', '2021-11-02', '430', 'FKP', '518.37', '2.6', 'EUR', '0.82953'), ('7', '2021-11-03', '248', 'BHD', '596.5', '2.99', 'EUR', '0.415761'), ('51', '2021-11-03', '292', 'KWD', '871.43', '4.36', 'EUR', '0.335084'), ('51', '2021-11-03', '6933', 'TWD', '220.35', '1.11', 'EUR', '31.464479'), ('27', '2021-11-03', '23214', 'CZK', '941.82', '4.71', 'EUR', '24.648029'), ('39', '2021-11-04', '492', 'GGP', '592.69', '2.97', 'EUR', '0.830114'), ('3', '2021-11-04', '17076', 'INR', '203.59', '1.02', 'EUR', '83.874727'), ('17', '2021-11-04', '21516', 'MZN', '305.89', '1.53', 'EUR', '70.339138'), ('33', '2021-11-05', '103458', 'BIF', '45.9', '0.23', 'EUR', '2254.103215'), ('31', '2021-11-05', '3876', 'ZAR', '237.6', '1.19', 'EUR', '16.313404'), ('9', '2021-11-06', '1410', 'BSD', '1278.69', '0.04', 'EUR', '1.102693'), ('16', '2021-11-06', '636', 'IMP', '766.7', '3.84', 'EUR', '0.829536'), ('48', '2021-11-07', '564', 'NZD', '355.67', '1.78', 'EUR', '1.585768'), ('13', '2021-11-07', '3246', 'PKR', '16.25', '0.09', 'EUR', '199.753961'), ('30', '2021-11-08', '8940', 'SZL', '547.16', '2.74', 'EUR', '16.339208'), ('41', '2021-11-08', '19338', 'DJF', '98.83', '0.5', 'EUR', '195.674933'), ('47', '2021-11-08', '1488', 'WST', '518.61', '2.6', 'EUR', '2.869237'), ('20', '2021-11-09', '13290', 'MXN', '594.76', '0.05', 'EUR', '22.345389'), ('27', '2021-11-09', '11151', 'GTQ', '1317.54', '6.59', 'EUR', '8.463558'), ('34', '2021-11-09', '19140', 'ETB', '339.22', '1.7', 'EUR', '56.424061'), ('45', '2021-11-10', '450', 'EUR', '450', '2.25', 'EUR', '1'), ('10', '2021-11-10', '1008', 'TND', '310.67', '0.05', 'EUR', '3.244663'), </v>
      </c>
    </row>
    <row r="280" spans="2:22" ht="30" x14ac:dyDescent="0.25">
      <c r="B280">
        <f t="shared" si="40"/>
        <v>2021</v>
      </c>
      <c r="C280">
        <f t="shared" si="41"/>
        <v>11</v>
      </c>
      <c r="D280" t="str">
        <f t="shared" si="42"/>
        <v>2021 11</v>
      </c>
      <c r="E280">
        <v>48</v>
      </c>
      <c r="F280" s="2">
        <v>44511</v>
      </c>
      <c r="G280">
        <v>1182</v>
      </c>
      <c r="H280" t="s">
        <v>142</v>
      </c>
      <c r="I280" s="3">
        <f t="shared" si="43"/>
        <v>1289.54</v>
      </c>
      <c r="J280" s="3">
        <f t="shared" si="44"/>
        <v>6.45</v>
      </c>
      <c r="K280" t="s">
        <v>61</v>
      </c>
      <c r="L280" s="3">
        <f>VLOOKUP(H280,'fx rates'!$A:$B,2,0)</f>
        <v>0.91660600000000003</v>
      </c>
      <c r="M280">
        <f>SUMIFS($I$3:$I280,$E$3:$E280,$E280,$D$3:$D280,$D280)</f>
        <v>1645.21</v>
      </c>
      <c r="N280" s="3">
        <f t="shared" si="45"/>
        <v>6.45</v>
      </c>
      <c r="O280" s="3" t="str">
        <f t="shared" si="46"/>
        <v/>
      </c>
      <c r="P280" t="str">
        <f>IFERROR(IF(VLOOKUP($E280,clients_special_commissions!$B:$E,3,0), "yes","no"),"no")</f>
        <v>no</v>
      </c>
      <c r="Q280" s="3" t="str">
        <f>IF($P280="yes", VLOOKUP($E280,clients_special_commissions!$B:$C,2,0),"")</f>
        <v/>
      </c>
      <c r="R280" t="str">
        <f t="shared" si="47"/>
        <v>yes</v>
      </c>
      <c r="S280">
        <f>COUNTIFS($E$3:$E279,$E280,$D$3:$D279,$D280,$R$3:$R279,"yes")</f>
        <v>0</v>
      </c>
      <c r="U280" s="1" t="str">
        <f t="shared" si="48"/>
        <v xml:space="preserve">('48', '2021-11-11', '1182', 'KYD', '1289.54', '6.45', 'EUR', '0.916606'), </v>
      </c>
      <c r="V280" s="1" t="str">
        <f t="shared" si="49"/>
        <v xml:space="preserve">('42', '2021-06-09', '1338', 'ERN', '80.96', '0.05',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'0.04',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'0.05',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'0.05',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'0.05',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'0.04',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'0.04',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'0.05', 'EUR', '1954.4451'), ('17', '2021-08-25', '20292', 'CLP', '23.24', '0.12', 'EUR', '873.489326'), ('38', '2021-08-25', '174', 'GIP', '209.76', '1.05', 'EUR', '0.829546'), ('39', '2021-08-25', '366', 'MOP', '41.3', '0.21', 'EUR', '8.862674'), ('10', '2021-08-26', '229650', 'MMK', '117.51', '0.05',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'0.04', 'EUR', '1.874163'), ('11', '2021-09-09', '10206', 'UAH', '315.83', '1.58', 'EUR', '32.315341'), ('15', '2021-09-10', '300000', 'VND', '11.91', '0.06', 'EUR', '25207.144586'), ('42', '2021-09-11', '26370', 'XPF', '221.19', '0.05',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('13', '2021-09-27', '4638', 'ETB', '82.2', '0.42', 'EUR', '56.424061'), ('37', '2021-09-29', '612', 'BND', '409.96', '2.05', 'EUR', '1.492847'), ('51', '2021-10-01', '894', 'MOP', '100.88', '0.51', 'EUR', '8.862674'), ('45', '2021-10-02', '1254', 'SCR', '78.97', '0.4', 'EUR', '15.881424'), ('47', '2021-10-02', '212808', 'IRR', '4.57', '0.05', 'EUR', '46606.318821'), ('20', '2021-10-03', '209238', 'VND', '8.31', '0.05', 'EUR', '25207.144586'), ('17', '2021-10-04', '13416', 'AOA', '26.83', '0.14', 'EUR', '500.075352'), ('41', '2021-10-05', '4139', 'GHS', '502.07', '2.52', 'EUR', '8.24399'), ('44', '2021-10-05', '206706', 'CDF', '94.03', '0.48', 'EUR', '2198.419411'), ('50', '2021-10-06', '18666', 'SOS', '29.36', '0.15', 'EUR', '635.850516'), ('7', '2021-10-06', '1026', 'CUC', '930.9', '4.66', 'EUR', '1.102163'), ('21', '2021-10-08', '912', 'MYR', '196.11', '0.99', 'EUR', '4.650478'), ('6', '2021-10-08', '29940', 'HTG', '259.51', '1.3', 'EUR', '115.372538'), ('36', '2021-10-09', '1146', 'QAR', '285.64', '1.43', 'EUR', '4.012181'), ('6', '2021-10-09', '6678', 'ISK', '46.98', '0.24', 'EUR', '142.166545'), ('29', '2021-10-10', '270', 'GIP', '325.48', '1.63', 'EUR', '0.829546'), ('25', '2021-10-10', '14754', 'BDT', '155.68', '0.78', 'EUR', '94.772749'), ('48', '2021-10-12', '15936', 'DZD', '101.37', '0.51', 'EUR', '157.210934'), ('43', '2021-10-13', '10398', 'KMF', '21.11', '0.11', 'EUR', '492.671632'), ('36', '2021-10-15', '29034', 'INR', '346.16', '1.74', 'EUR', '83.874727'), ('45', '2021-10-15', '18042', 'KPW', '18.2', '0.1', 'EUR', '991.624722'), ('18', '2021-10-15', '1236', 'BAM', '632.46', '3.17', 'EUR', '1.954297'), ('30', '2021-10-16', '25494', 'CUP', '898.56', '4.5', 'EUR', '28.372254'), ('10', '2021-10-16', '924', 'BBD', '419.15', '0.05', 'EUR', '2.204495'), ('33', '2021-10-16', '12720', 'NPR', '94.98', '0.48', 'EUR', '133.929141'), ('46', '2021-10-17', '264', 'NZD', '166.49', '0.84', 'EUR', '1.585768'), ('40', '2021-10-17', '1284', 'BND', '860.11', '4.31', 'EUR', '1.492847'), ('6', '2021-10-18', '828', 'HRK', '109.38', '0.55', 'EUR', '7.570559'), ('22', '2021-10-18', '300', 'EUR', '300', '1.5', 'EUR', '1'), ('46', '2021-10-18', '23256', 'ISK', '163.59', '0.82', 'EUR', '142.166545'), ('51', '2021-10-18', '205488', 'UZS', '16.25', '0.09', 'EUR', '12650.208197'), ('5', '2021-10-19', '15168', 'MRU', '378.04', '1.9', 'EUR', '40.122998'), ('18', '2021-10-19', '1068', 'TOP', '428.65', '2.15', 'EUR', '2.491572'), ('14', '2021-10-19', '220', 'BHD', '529.16', '2.65', 'EUR', '0.415761'), ('48', '2021-10-19', '2351', 'MYR', '505.54', '2.53', 'EUR', '4.650478'), ('46', '2021-10-20', '7524', 'RUB', '64.43', '0.33', 'EUR', '116.791701'), ('16', '2021-10-21', '16854', 'VUV', '135.2', '0.68', 'EUR', '124.667135'), ('30', '2021-10-22', '26826', 'NPR', '200.3', '1.01', 'EUR', '133.929141'), ('2', '2021-10-22', '84', 'XDR', '106', '0.53', 'EUR', '0.792507'), ('42', '2021-10-22', '3000', 'BBD', '1360.86', '0.05', 'EUR', '2.204495'), ('42', '2021-10-23', '9000', 'ZMW', '463.25', '0.03', 'EUR', '19.428104'), ('28', '2021-10-23', '3.3', 'EUR', '3.3', '0.05', 'EUR', '1'), ('48', '2021-10-23', '5000', 'GHS', '606.51', '3.04', 'EUR', '8.24399'), ('25', '2021-10-23', '71472', 'TZS', '27.97', '0.14', 'EUR', '2556.186953'), ('3', '2021-10-23', '164184', 'IRR', '3.53', '0.05', 'EUR', '46606.318821'), ('14', '2021-10-24', '1482', 'MOP', '167.22', '0.84', 'EUR', '8.862674'), ('40', '2021-10-24', '800', 'BHD', '1924.19', '9.63', 'EUR', '0.415761'), ('9', '2021-10-24', '27090', 'SDG', '55.07', '0.04', 'EUR', '491.956154'), ('43', '2021-10-24', '18492', 'THB', '500.59', '2.51', 'EUR', '36.941107'), ('35', '2021-10-26', '27588', 'KPW', '27.83', '0.14', 'EUR', '991.624722'), ('25', '2021-10-26', '15246', 'NAD', '932.41', '4.67', 'EUR', '16.351249'), ('46', '2021-10-27', '8000', 'TTD', '1071.62', '5.36', 'EUR', '7.465375'), ('47', '2021-10-27', '154224', 'IQD', '96.14', '0.49', 'EUR', '1604.167841'), ('32', '2021-10-28', '1188', 'PAB', '1077.23', '5.39', 'EUR', '1.102838'), ('17', '2021-10-28', '648', 'CNH', '92.16', '0.47', 'EUR', '7.031894'), ('10', '2021-10-28', '5784', 'NPR', '43.19', '0.05', 'EUR', '133.929141'), ('32', '2021-10-29', '15504', 'MXN', '693.84', '0.03', 'EUR', '22.345389'), ('32', '2021-10-31', '666', 'EUR', '666', '0.03', 'EUR', '1'), ('22', '2021-11-02', '498', 'XDR', '628.39', '3.15', 'EUR', '0.792507'), ('44', '2021-11-02', '324', 'EUR', '324', '1.62', 'EUR', '1'), ('16', '2021-11-02', '430', 'FKP', '518.37', '2.6', 'EUR', '0.82953'), ('7', '2021-11-03', '248', 'BHD', '596.5', '2.99', 'EUR', '0.415761'), ('51', '2021-11-03', '292', 'KWD', '871.43', '4.36', 'EUR', '0.335084'), ('51', '2021-11-03', '6933', 'TWD', '220.35', '1.11', 'EUR', '31.464479'), ('27', '2021-11-03', '23214', 'CZK', '941.82', '4.71', 'EUR', '24.648029'), ('39', '2021-11-04', '492', 'GGP', '592.69', '2.97', 'EUR', '0.830114'), ('3', '2021-11-04', '17076', 'INR', '203.59', '1.02', 'EUR', '83.874727'), ('17', '2021-11-04', '21516', 'MZN', '305.89', '1.53', 'EUR', '70.339138'), ('33', '2021-11-05', '103458', 'BIF', '45.9', '0.23', 'EUR', '2254.103215'), ('31', '2021-11-05', '3876', 'ZAR', '237.6', '1.19', 'EUR', '16.313404'), ('9', '2021-11-06', '1410', 'BSD', '1278.69', '0.04', 'EUR', '1.102693'), ('16', '2021-11-06', '636', 'IMP', '766.7', '3.84', 'EUR', '0.829536'), ('48', '2021-11-07', '564', 'NZD', '355.67', '1.78', 'EUR', '1.585768'), ('13', '2021-11-07', '3246', 'PKR', '16.25', '0.09', 'EUR', '199.753961'), ('30', '2021-11-08', '8940', 'SZL', '547.16', '2.74', 'EUR', '16.339208'), ('41', '2021-11-08', '19338', 'DJF', '98.83', '0.5', 'EUR', '195.674933'), ('47', '2021-11-08', '1488', 'WST', '518.61', '2.6', 'EUR', '2.869237'), ('20', '2021-11-09', '13290', 'MXN', '594.76', '0.05', 'EUR', '22.345389'), ('27', '2021-11-09', '11151', 'GTQ', '1317.54', '6.59', 'EUR', '8.463558'), ('34', '2021-11-09', '19140', 'ETB', '339.22', '1.7', 'EUR', '56.424061'), ('45', '2021-11-10', '450', 'EUR', '450', '2.25', 'EUR', '1'), ('10', '2021-11-10', '1008', 'TND', '310.67', '0.05', 'EUR', '3.244663'), ('48', '2021-11-11', '1182', 'KYD', '1289.54', '6.45', 'EUR', '0.916606'), </v>
      </c>
    </row>
    <row r="281" spans="2:22" ht="30" x14ac:dyDescent="0.25">
      <c r="B281">
        <f t="shared" si="40"/>
        <v>2021</v>
      </c>
      <c r="C281">
        <f t="shared" si="41"/>
        <v>11</v>
      </c>
      <c r="D281" t="str">
        <f t="shared" si="42"/>
        <v>2021 11</v>
      </c>
      <c r="E281">
        <v>23</v>
      </c>
      <c r="F281" s="2">
        <v>44511</v>
      </c>
      <c r="G281">
        <v>210</v>
      </c>
      <c r="H281" t="s">
        <v>133</v>
      </c>
      <c r="I281" s="3">
        <f t="shared" si="43"/>
        <v>268.74</v>
      </c>
      <c r="J281" s="3">
        <f t="shared" si="44"/>
        <v>1.35</v>
      </c>
      <c r="K281" t="s">
        <v>61</v>
      </c>
      <c r="L281" s="3">
        <f>VLOOKUP(H281,'fx rates'!$A:$B,2,0)</f>
        <v>0.78145200000000004</v>
      </c>
      <c r="M281">
        <f>SUMIFS($I$3:$I281,$E$3:$E281,$E281,$D$3:$D281,$D281)</f>
        <v>268.74</v>
      </c>
      <c r="N281" s="3">
        <f t="shared" si="45"/>
        <v>1.35</v>
      </c>
      <c r="O281" s="3" t="str">
        <f t="shared" si="46"/>
        <v/>
      </c>
      <c r="P281" t="str">
        <f>IFERROR(IF(VLOOKUP($E281,clients_special_commissions!$B:$E,3,0), "yes","no"),"no")</f>
        <v>no</v>
      </c>
      <c r="Q281" s="3" t="str">
        <f>IF($P281="yes", VLOOKUP($E281,clients_special_commissions!$B:$C,2,0),"")</f>
        <v/>
      </c>
      <c r="R281" t="str">
        <f t="shared" si="47"/>
        <v>no</v>
      </c>
      <c r="S281">
        <f>COUNTIFS($E$3:$E280,$E281,$D$3:$D280,$D281,$R$3:$R280,"yes")</f>
        <v>0</v>
      </c>
      <c r="U281" s="1" t="str">
        <f t="shared" si="48"/>
        <v xml:space="preserve">('23', '2021-11-11', '210', 'JOD', '268.74', '1.35', 'EUR', '0.781452'), </v>
      </c>
      <c r="V281" s="1" t="str">
        <f t="shared" si="49"/>
        <v xml:space="preserve">('42', '2021-06-09', '1338', 'ERN', '80.96', '0.05',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'0.04',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'0.05',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'0.05',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'0.05',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'0.04',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'0.04',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'0.05', 'EUR', '1954.4451'), ('17', '2021-08-25', '20292', 'CLP', '23.24', '0.12', 'EUR', '873.489326'), ('38', '2021-08-25', '174', 'GIP', '209.76', '1.05', 'EUR', '0.829546'), ('39', '2021-08-25', '366', 'MOP', '41.3', '0.21', 'EUR', '8.862674'), ('10', '2021-08-26', '229650', 'MMK', '117.51', '0.05',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'0.04', 'EUR', '1.874163'), ('11', '2021-09-09', '10206', 'UAH', '315.83', '1.58', 'EUR', '32.315341'), ('15', '2021-09-10', '300000', 'VND', '11.91', '0.06', 'EUR', '25207.144586'), ('42', '2021-09-11', '26370', 'XPF', '221.19', '0.05',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('13', '2021-09-27', '4638', 'ETB', '82.2', '0.42', 'EUR', '56.424061'), ('37', '2021-09-29', '612', 'BND', '409.96', '2.05', 'EUR', '1.492847'), ('51', '2021-10-01', '894', 'MOP', '100.88', '0.51', 'EUR', '8.862674'), ('45', '2021-10-02', '1254', 'SCR', '78.97', '0.4', 'EUR', '15.881424'), ('47', '2021-10-02', '212808', 'IRR', '4.57', '0.05', 'EUR', '46606.318821'), ('20', '2021-10-03', '209238', 'VND', '8.31', '0.05', 'EUR', '25207.144586'), ('17', '2021-10-04', '13416', 'AOA', '26.83', '0.14', 'EUR', '500.075352'), ('41', '2021-10-05', '4139', 'GHS', '502.07', '2.52', 'EUR', '8.24399'), ('44', '2021-10-05', '206706', 'CDF', '94.03', '0.48', 'EUR', '2198.419411'), ('50', '2021-10-06', '18666', 'SOS', '29.36', '0.15', 'EUR', '635.850516'), ('7', '2021-10-06', '1026', 'CUC', '930.9', '4.66', 'EUR', '1.102163'), ('21', '2021-10-08', '912', 'MYR', '196.11', '0.99', 'EUR', '4.650478'), ('6', '2021-10-08', '29940', 'HTG', '259.51', '1.3', 'EUR', '115.372538'), ('36', '2021-10-09', '1146', 'QAR', '285.64', '1.43', 'EUR', '4.012181'), ('6', '2021-10-09', '6678', 'ISK', '46.98', '0.24', 'EUR', '142.166545'), ('29', '2021-10-10', '270', 'GIP', '325.48', '1.63', 'EUR', '0.829546'), ('25', '2021-10-10', '14754', 'BDT', '155.68', '0.78', 'EUR', '94.772749'), ('48', '2021-10-12', '15936', 'DZD', '101.37', '0.51', 'EUR', '157.210934'), ('43', '2021-10-13', '10398', 'KMF', '21.11', '0.11', 'EUR', '492.671632'), ('36', '2021-10-15', '29034', 'INR', '346.16', '1.74', 'EUR', '83.874727'), ('45', '2021-10-15', '18042', 'KPW', '18.2', '0.1', 'EUR', '991.624722'), ('18', '2021-10-15', '1236', 'BAM', '632.46', '3.17', 'EUR', '1.954297'), ('30', '2021-10-16', '25494', 'CUP', '898.56', '4.5', 'EUR', '28.372254'), ('10', '2021-10-16', '924', 'BBD', '419.15', '0.05', 'EUR', '2.204495'), ('33', '2021-10-16', '12720', 'NPR', '94.98', '0.48', 'EUR', '133.929141'), ('46', '2021-10-17', '264', 'NZD', '166.49', '0.84', 'EUR', '1.585768'), ('40', '2021-10-17', '1284', 'BND', '860.11', '4.31', 'EUR', '1.492847'), ('6', '2021-10-18', '828', 'HRK', '109.38', '0.55', 'EUR', '7.570559'), ('22', '2021-10-18', '300', 'EUR', '300', '1.5', 'EUR', '1'), ('46', '2021-10-18', '23256', 'ISK', '163.59', '0.82', 'EUR', '142.166545'), ('51', '2021-10-18', '205488', 'UZS', '16.25', '0.09', 'EUR', '12650.208197'), ('5', '2021-10-19', '15168', 'MRU', '378.04', '1.9', 'EUR', '40.122998'), ('18', '2021-10-19', '1068', 'TOP', '428.65', '2.15', 'EUR', '2.491572'), ('14', '2021-10-19', '220', 'BHD', '529.16', '2.65', 'EUR', '0.415761'), ('48', '2021-10-19', '2351', 'MYR', '505.54', '2.53', 'EUR', '4.650478'), ('46', '2021-10-20', '7524', 'RUB', '64.43', '0.33', 'EUR', '116.791701'), ('16', '2021-10-21', '16854', 'VUV', '135.2', '0.68', 'EUR', '124.667135'), ('30', '2021-10-22', '26826', 'NPR', '200.3', '1.01', 'EUR', '133.929141'), ('2', '2021-10-22', '84', 'XDR', '106', '0.53', 'EUR', '0.792507'), ('42', '2021-10-22', '3000', 'BBD', '1360.86', '0.05', 'EUR', '2.204495'), ('42', '2021-10-23', '9000', 'ZMW', '463.25', '0.03', 'EUR', '19.428104'), ('28', '2021-10-23', '3.3', 'EUR', '3.3', '0.05', 'EUR', '1'), ('48', '2021-10-23', '5000', 'GHS', '606.51', '3.04', 'EUR', '8.24399'), ('25', '2021-10-23', '71472', 'TZS', '27.97', '0.14', 'EUR', '2556.186953'), ('3', '2021-10-23', '164184', 'IRR', '3.53', '0.05', 'EUR', '46606.318821'), ('14', '2021-10-24', '1482', 'MOP', '167.22', '0.84', 'EUR', '8.862674'), ('40', '2021-10-24', '800', 'BHD', '1924.19', '9.63', 'EUR', '0.415761'), ('9', '2021-10-24', '27090', 'SDG', '55.07', '0.04', 'EUR', '491.956154'), ('43', '2021-10-24', '18492', 'THB', '500.59', '2.51', 'EUR', '36.941107'), ('35', '2021-10-26', '27588', 'KPW', '27.83', '0.14', 'EUR', '991.624722'), ('25', '2021-10-26', '15246', 'NAD', '932.41', '4.67', 'EUR', '16.351249'), ('46', '2021-10-27', '8000', 'TTD', '1071.62', '5.36', 'EUR', '7.465375'), ('47', '2021-10-27', '154224', 'IQD', '96.14', '0.49', 'EUR', '1604.167841'), ('32', '2021-10-28', '1188', 'PAB', '1077.23', '5.39', 'EUR', '1.102838'), ('17', '2021-10-28', '648', 'CNH', '92.16', '0.47', 'EUR', '7.031894'), ('10', '2021-10-28', '5784', 'NPR', '43.19', '0.05', 'EUR', '133.929141'), ('32', '2021-10-29', '15504', 'MXN', '693.84', '0.03', 'EUR', '22.345389'), ('32', '2021-10-31', '666', 'EUR', '666', '0.03', 'EUR', '1'), ('22', '2021-11-02', '498', 'XDR', '628.39', '3.15', 'EUR', '0.792507'), ('44', '2021-11-02', '324', 'EUR', '324', '1.62', 'EUR', '1'), ('16', '2021-11-02', '430', 'FKP', '518.37', '2.6', 'EUR', '0.82953'), ('7', '2021-11-03', '248', 'BHD', '596.5', '2.99', 'EUR', '0.415761'), ('51', '2021-11-03', '292', 'KWD', '871.43', '4.36', 'EUR', '0.335084'), ('51', '2021-11-03', '6933', 'TWD', '220.35', '1.11', 'EUR', '31.464479'), ('27', '2021-11-03', '23214', 'CZK', '941.82', '4.71', 'EUR', '24.648029'), ('39', '2021-11-04', '492', 'GGP', '592.69', '2.97', 'EUR', '0.830114'), ('3', '2021-11-04', '17076', 'INR', '203.59', '1.02', 'EUR', '83.874727'), ('17', '2021-11-04', '21516', 'MZN', '305.89', '1.53', 'EUR', '70.339138'), ('33', '2021-11-05', '103458', 'BIF', '45.9', '0.23', 'EUR', '2254.103215'), ('31', '2021-11-05', '3876', 'ZAR', '237.6', '1.19', 'EUR', '16.313404'), ('9', '2021-11-06', '1410', 'BSD', '1278.69', '0.04', 'EUR', '1.102693'), ('16', '2021-11-06', '636', 'IMP', '766.7', '3.84', 'EUR', '0.829536'), ('48', '2021-11-07', '564', 'NZD', '355.67', '1.78', 'EUR', '1.585768'), ('13', '2021-11-07', '3246', 'PKR', '16.25', '0.09', 'EUR', '199.753961'), ('30', '2021-11-08', '8940', 'SZL', '547.16', '2.74', 'EUR', '16.339208'), ('41', '2021-11-08', '19338', 'DJF', '98.83', '0.5', 'EUR', '195.674933'), ('47', '2021-11-08', '1488', 'WST', '518.61', '2.6', 'EUR', '2.869237'), ('20', '2021-11-09', '13290', 'MXN', '594.76', '0.05', 'EUR', '22.345389'), ('27', '2021-11-09', '11151', 'GTQ', '1317.54', '6.59', 'EUR', '8.463558'), ('34', '2021-11-09', '19140', 'ETB', '339.22', '1.7', 'EUR', '56.424061'), ('45', '2021-11-10', '450', 'EUR', '450', '2.25', 'EUR', '1'), ('10', '2021-11-10', '1008', 'TND', '310.67', '0.05', 'EUR', '3.244663'), ('48', '2021-11-11', '1182', 'KYD', '1289.54', '6.45', 'EUR', '0.916606'), ('23', '2021-11-11', '210', 'JOD', '268.74', '1.35', 'EUR', '0.781452'), </v>
      </c>
    </row>
    <row r="282" spans="2:22" ht="30" x14ac:dyDescent="0.25">
      <c r="B282">
        <f t="shared" si="40"/>
        <v>2021</v>
      </c>
      <c r="C282">
        <f t="shared" si="41"/>
        <v>11</v>
      </c>
      <c r="D282" t="str">
        <f t="shared" si="42"/>
        <v>2021 11</v>
      </c>
      <c r="E282">
        <v>2</v>
      </c>
      <c r="F282" s="2">
        <v>44512</v>
      </c>
      <c r="G282">
        <v>426</v>
      </c>
      <c r="H282" t="s">
        <v>87</v>
      </c>
      <c r="I282" s="3">
        <f t="shared" si="43"/>
        <v>192.22</v>
      </c>
      <c r="J282" s="3">
        <f t="shared" si="44"/>
        <v>0.97</v>
      </c>
      <c r="K282" t="s">
        <v>61</v>
      </c>
      <c r="L282" s="3">
        <f>VLOOKUP(H282,'fx rates'!$A:$B,2,0)</f>
        <v>2.216262</v>
      </c>
      <c r="M282">
        <f>SUMIFS($I$3:$I282,$E$3:$E282,$E282,$D$3:$D282,$D282)</f>
        <v>192.22</v>
      </c>
      <c r="N282" s="3">
        <f t="shared" si="45"/>
        <v>0.97</v>
      </c>
      <c r="O282" s="3" t="str">
        <f t="shared" si="46"/>
        <v/>
      </c>
      <c r="P282" t="str">
        <f>IFERROR(IF(VLOOKUP($E282,clients_special_commissions!$B:$E,3,0), "yes","no"),"no")</f>
        <v>no</v>
      </c>
      <c r="Q282" s="3" t="str">
        <f>IF($P282="yes", VLOOKUP($E282,clients_special_commissions!$B:$C,2,0),"")</f>
        <v/>
      </c>
      <c r="R282" t="str">
        <f t="shared" si="47"/>
        <v>no</v>
      </c>
      <c r="S282">
        <f>COUNTIFS($E$3:$E281,$E282,$D$3:$D281,$D282,$R$3:$R281,"yes")</f>
        <v>0</v>
      </c>
      <c r="U282" s="1" t="str">
        <f t="shared" si="48"/>
        <v xml:space="preserve">('2', '2021-11-12', '426', 'BZD', '192.22', '0.97', 'EUR', '2.216262'), </v>
      </c>
      <c r="V282" s="1" t="str">
        <f t="shared" si="49"/>
        <v xml:space="preserve">('42', '2021-06-09', '1338', 'ERN', '80.96', '0.05',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'0.04',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'0.05',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'0.05',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'0.05',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'0.04',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'0.04',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'0.05', 'EUR', '1954.4451'), ('17', '2021-08-25', '20292', 'CLP', '23.24', '0.12', 'EUR', '873.489326'), ('38', '2021-08-25', '174', 'GIP', '209.76', '1.05', 'EUR', '0.829546'), ('39', '2021-08-25', '366', 'MOP', '41.3', '0.21', 'EUR', '8.862674'), ('10', '2021-08-26', '229650', 'MMK', '117.51', '0.05',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'0.04', 'EUR', '1.874163'), ('11', '2021-09-09', '10206', 'UAH', '315.83', '1.58', 'EUR', '32.315341'), ('15', '2021-09-10', '300000', 'VND', '11.91', '0.06', 'EUR', '25207.144586'), ('42', '2021-09-11', '26370', 'XPF', '221.19', '0.05',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('13', '2021-09-27', '4638', 'ETB', '82.2', '0.42', 'EUR', '56.424061'), ('37', '2021-09-29', '612', 'BND', '409.96', '2.05', 'EUR', '1.492847'), ('51', '2021-10-01', '894', 'MOP', '100.88', '0.51', 'EUR', '8.862674'), ('45', '2021-10-02', '1254', 'SCR', '78.97', '0.4', 'EUR', '15.881424'), ('47', '2021-10-02', '212808', 'IRR', '4.57', '0.05', 'EUR', '46606.318821'), ('20', '2021-10-03', '209238', 'VND', '8.31', '0.05', 'EUR', '25207.144586'), ('17', '2021-10-04', '13416', 'AOA', '26.83', '0.14', 'EUR', '500.075352'), ('41', '2021-10-05', '4139', 'GHS', '502.07', '2.52', 'EUR', '8.24399'), ('44', '2021-10-05', '206706', 'CDF', '94.03', '0.48', 'EUR', '2198.419411'), ('50', '2021-10-06', '18666', 'SOS', '29.36', '0.15', 'EUR', '635.850516'), ('7', '2021-10-06', '1026', 'CUC', '930.9', '4.66', 'EUR', '1.102163'), ('21', '2021-10-08', '912', 'MYR', '196.11', '0.99', 'EUR', '4.650478'), ('6', '2021-10-08', '29940', 'HTG', '259.51', '1.3', 'EUR', '115.372538'), ('36', '2021-10-09', '1146', 'QAR', '285.64', '1.43', 'EUR', '4.012181'), ('6', '2021-10-09', '6678', 'ISK', '46.98', '0.24', 'EUR', '142.166545'), ('29', '2021-10-10', '270', 'GIP', '325.48', '1.63', 'EUR', '0.829546'), ('25', '2021-10-10', '14754', 'BDT', '155.68', '0.78', 'EUR', '94.772749'), ('48', '2021-10-12', '15936', 'DZD', '101.37', '0.51', 'EUR', '157.210934'), ('43', '2021-10-13', '10398', 'KMF', '21.11', '0.11', 'EUR', '492.671632'), ('36', '2021-10-15', '29034', 'INR', '346.16', '1.74', 'EUR', '83.874727'), ('45', '2021-10-15', '18042', 'KPW', '18.2', '0.1', 'EUR', '991.624722'), ('18', '2021-10-15', '1236', 'BAM', '632.46', '3.17', 'EUR', '1.954297'), ('30', '2021-10-16', '25494', 'CUP', '898.56', '4.5', 'EUR', '28.372254'), ('10', '2021-10-16', '924', 'BBD', '419.15', '0.05', 'EUR', '2.204495'), ('33', '2021-10-16', '12720', 'NPR', '94.98', '0.48', 'EUR', '133.929141'), ('46', '2021-10-17', '264', 'NZD', '166.49', '0.84', 'EUR', '1.585768'), ('40', '2021-10-17', '1284', 'BND', '860.11', '4.31', 'EUR', '1.492847'), ('6', '2021-10-18', '828', 'HRK', '109.38', '0.55', 'EUR', '7.570559'), ('22', '2021-10-18', '300', 'EUR', '300', '1.5', 'EUR', '1'), ('46', '2021-10-18', '23256', 'ISK', '163.59', '0.82', 'EUR', '142.166545'), ('51', '2021-10-18', '205488', 'UZS', '16.25', '0.09', 'EUR', '12650.208197'), ('5', '2021-10-19', '15168', 'MRU', '378.04', '1.9', 'EUR', '40.122998'), ('18', '2021-10-19', '1068', 'TOP', '428.65', '2.15', 'EUR', '2.491572'), ('14', '2021-10-19', '220', 'BHD', '529.16', '2.65', 'EUR', '0.415761'), ('48', '2021-10-19', '2351', 'MYR', '505.54', '2.53', 'EUR', '4.650478'), ('46', '2021-10-20', '7524', 'RUB', '64.43', '0.33', 'EUR', '116.791701'), ('16', '2021-10-21', '16854', 'VUV', '135.2', '0.68', 'EUR', '124.667135'), ('30', '2021-10-22', '26826', 'NPR', '200.3', '1.01', 'EUR', '133.929141'), ('2', '2021-10-22', '84', 'XDR', '106', '0.53', 'EUR', '0.792507'), ('42', '2021-10-22', '3000', 'BBD', '1360.86', '0.05', 'EUR', '2.204495'), ('42', '2021-10-23', '9000', 'ZMW', '463.25', '0.03', 'EUR', '19.428104'), ('28', '2021-10-23', '3.3', 'EUR', '3.3', '0.05', 'EUR', '1'), ('48', '2021-10-23', '5000', 'GHS', '606.51', '3.04', 'EUR', '8.24399'), ('25', '2021-10-23', '71472', 'TZS', '27.97', '0.14', 'EUR', '2556.186953'), ('3', '2021-10-23', '164184', 'IRR', '3.53', '0.05', 'EUR', '46606.318821'), ('14', '2021-10-24', '1482', 'MOP', '167.22', '0.84', 'EUR', '8.862674'), ('40', '2021-10-24', '800', 'BHD', '1924.19', '9.63', 'EUR', '0.415761'), ('9', '2021-10-24', '27090', 'SDG', '55.07', '0.04', 'EUR', '491.956154'), ('43', '2021-10-24', '18492', 'THB', '500.59', '2.51', 'EUR', '36.941107'), ('35', '2021-10-26', '27588', 'KPW', '27.83', '0.14', 'EUR', '991.624722'), ('25', '2021-10-26', '15246', 'NAD', '932.41', '4.67', 'EUR', '16.351249'), ('46', '2021-10-27', '8000', 'TTD', '1071.62', '5.36', 'EUR', '7.465375'), ('47', '2021-10-27', '154224', 'IQD', '96.14', '0.49', 'EUR', '1604.167841'), ('32', '2021-10-28', '1188', 'PAB', '1077.23', '5.39', 'EUR', '1.102838'), ('17', '2021-10-28', '648', 'CNH', '92.16', '0.47', 'EUR', '7.031894'), ('10', '2021-10-28', '5784', 'NPR', '43.19', '0.05', 'EUR', '133.929141'), ('32', '2021-10-29', '15504', 'MXN', '693.84', '0.03', 'EUR', '22.345389'), ('32', '2021-10-31', '666', 'EUR', '666', '0.03', 'EUR', '1'), ('22', '2021-11-02', '498', 'XDR', '628.39', '3.15', 'EUR', '0.792507'), ('44', '2021-11-02', '324', 'EUR', '324', '1.62', 'EUR', '1'), ('16', '2021-11-02', '430', 'FKP', '518.37', '2.6', 'EUR', '0.82953'), ('7', '2021-11-03', '248', 'BHD', '596.5', '2.99', 'EUR', '0.415761'), ('51', '2021-11-03', '292', 'KWD', '871.43', '4.36', 'EUR', '0.335084'), ('51', '2021-11-03', '6933', 'TWD', '220.35', '1.11', 'EUR', '31.464479'), ('27', '2021-11-03', '23214', 'CZK', '941.82', '4.71', 'EUR', '24.648029'), ('39', '2021-11-04', '492', 'GGP', '592.69', '2.97', 'EUR', '0.830114'), ('3', '2021-11-04', '17076', 'INR', '203.59', '1.02', 'EUR', '83.874727'), ('17', '2021-11-04', '21516', 'MZN', '305.89', '1.53', 'EUR', '70.339138'), ('33', '2021-11-05', '103458', 'BIF', '45.9', '0.23', 'EUR', '2254.103215'), ('31', '2021-11-05', '3876', 'ZAR', '237.6', '1.19', 'EUR', '16.313404'), ('9', '2021-11-06', '1410', 'BSD', '1278.69', '0.04', 'EUR', '1.102693'), ('16', '2021-11-06', '636', 'IMP', '766.7', '3.84', 'EUR', '0.829536'), ('48', '2021-11-07', '564', 'NZD', '355.67', '1.78', 'EUR', '1.585768'), ('13', '2021-11-07', '3246', 'PKR', '16.25', '0.09', 'EUR', '199.753961'), ('30', '2021-11-08', '8940', 'SZL', '547.16', '2.74', 'EUR', '16.339208'), ('41', '2021-11-08', '19338', 'DJF', '98.83', '0.5', 'EUR', '195.674933'), ('47', '2021-11-08', '1488', 'WST', '518.61', '2.6', 'EUR', '2.869237'), ('20', '2021-11-09', '13290', 'MXN', '594.76', '0.05', 'EUR', '22.345389'), ('27', '2021-11-09', '11151', 'GTQ', '1317.54', '6.59', 'EUR', '8.463558'), ('34', '2021-11-09', '19140', 'ETB', '339.22', '1.7', 'EUR', '56.424061'), ('45', '2021-11-10', '450', 'EUR', '450', '2.25', 'EUR', '1'), ('10', '2021-11-10', '1008', 'TND', '310.67', '0.05', 'EUR', '3.244663'), ('48', '2021-11-11', '1182', 'KYD', '1289.54', '6.45', 'EUR', '0.916606'), ('23', '2021-11-11', '210', 'JOD', '268.74', '1.35', 'EUR', '0.781452'), ('2', '2021-11-12', '426', 'BZD', '192.22', '0.97', 'EUR', '2.216262'), </v>
      </c>
    </row>
    <row r="283" spans="2:22" ht="30" x14ac:dyDescent="0.25">
      <c r="B283">
        <f t="shared" si="40"/>
        <v>2021</v>
      </c>
      <c r="C283">
        <f t="shared" si="41"/>
        <v>11</v>
      </c>
      <c r="D283" t="str">
        <f t="shared" si="42"/>
        <v>2021 11</v>
      </c>
      <c r="E283">
        <v>42</v>
      </c>
      <c r="F283" s="2">
        <v>44512</v>
      </c>
      <c r="G283">
        <v>13230</v>
      </c>
      <c r="H283" t="s">
        <v>63</v>
      </c>
      <c r="I283" s="3">
        <f t="shared" si="43"/>
        <v>137.19</v>
      </c>
      <c r="J283" s="3">
        <f t="shared" si="44"/>
        <v>0.05</v>
      </c>
      <c r="K283" t="s">
        <v>61</v>
      </c>
      <c r="L283" s="3">
        <f>VLOOKUP(H283,'fx rates'!$A:$B,2,0)</f>
        <v>96.442519000000004</v>
      </c>
      <c r="M283">
        <f>SUMIFS($I$3:$I283,$E$3:$E283,$E283,$D$3:$D283,$D283)</f>
        <v>137.19</v>
      </c>
      <c r="N283" s="3">
        <f t="shared" si="45"/>
        <v>0.69000000000000006</v>
      </c>
      <c r="O283" s="3" t="str">
        <f t="shared" si="46"/>
        <v/>
      </c>
      <c r="P283" t="str">
        <f>IFERROR(IF(VLOOKUP($E283,clients_special_commissions!$B:$E,3,0), "yes","no"),"no")</f>
        <v>yes</v>
      </c>
      <c r="Q283" s="3">
        <f>IF($P283="yes", VLOOKUP($E283,clients_special_commissions!$B:$C,2,0),"")</f>
        <v>0.05</v>
      </c>
      <c r="R283" t="str">
        <f t="shared" si="47"/>
        <v>no</v>
      </c>
      <c r="S283">
        <f>COUNTIFS($E$3:$E282,$E283,$D$3:$D282,$D283,$R$3:$R282,"yes")</f>
        <v>0</v>
      </c>
      <c r="U283" s="1" t="str">
        <f t="shared" si="48"/>
        <v xml:space="preserve">('42', '2021-11-12', '13230', 'AFN', '137.19', '0.05', 'EUR', '96.442519'), </v>
      </c>
      <c r="V283" s="1" t="str">
        <f t="shared" si="49"/>
        <v xml:space="preserve">('42', '2021-06-09', '1338', 'ERN', '80.96', '0.05',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'0.04',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'0.05',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'0.05',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'0.05',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'0.04',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'0.04',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'0.05', 'EUR', '1954.4451'), ('17', '2021-08-25', '20292', 'CLP', '23.24', '0.12', 'EUR', '873.489326'), ('38', '2021-08-25', '174', 'GIP', '209.76', '1.05', 'EUR', '0.829546'), ('39', '2021-08-25', '366', 'MOP', '41.3', '0.21', 'EUR', '8.862674'), ('10', '2021-08-26', '229650', 'MMK', '117.51', '0.05',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'0.04', 'EUR', '1.874163'), ('11', '2021-09-09', '10206', 'UAH', '315.83', '1.58', 'EUR', '32.315341'), ('15', '2021-09-10', '300000', 'VND', '11.91', '0.06', 'EUR', '25207.144586'), ('42', '2021-09-11', '26370', 'XPF', '221.19', '0.05',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('13', '2021-09-27', '4638', 'ETB', '82.2', '0.42', 'EUR', '56.424061'), ('37', '2021-09-29', '612', 'BND', '409.96', '2.05', 'EUR', '1.492847'), ('51', '2021-10-01', '894', 'MOP', '100.88', '0.51', 'EUR', '8.862674'), ('45', '2021-10-02', '1254', 'SCR', '78.97', '0.4', 'EUR', '15.881424'), ('47', '2021-10-02', '212808', 'IRR', '4.57', '0.05', 'EUR', '46606.318821'), ('20', '2021-10-03', '209238', 'VND', '8.31', '0.05', 'EUR', '25207.144586'), ('17', '2021-10-04', '13416', 'AOA', '26.83', '0.14', 'EUR', '500.075352'), ('41', '2021-10-05', '4139', 'GHS', '502.07', '2.52', 'EUR', '8.24399'), ('44', '2021-10-05', '206706', 'CDF', '94.03', '0.48', 'EUR', '2198.419411'), ('50', '2021-10-06', '18666', 'SOS', '29.36', '0.15', 'EUR', '635.850516'), ('7', '2021-10-06', '1026', 'CUC', '930.9', '4.66', 'EUR', '1.102163'), ('21', '2021-10-08', '912', 'MYR', '196.11', '0.99', 'EUR', '4.650478'), ('6', '2021-10-08', '29940', 'HTG', '259.51', '1.3', 'EUR', '115.372538'), ('36', '2021-10-09', '1146', 'QAR', '285.64', '1.43', 'EUR', '4.012181'), ('6', '2021-10-09', '6678', 'ISK', '46.98', '0.24', 'EUR', '142.166545'), ('29', '2021-10-10', '270', 'GIP', '325.48', '1.63', 'EUR', '0.829546'), ('25', '2021-10-10', '14754', 'BDT', '155.68', '0.78', 'EUR', '94.772749'), ('48', '2021-10-12', '15936', 'DZD', '101.37', '0.51', 'EUR', '157.210934'), ('43', '2021-10-13', '10398', 'KMF', '21.11', '0.11', 'EUR', '492.671632'), ('36', '2021-10-15', '29034', 'INR', '346.16', '1.74', 'EUR', '83.874727'), ('45', '2021-10-15', '18042', 'KPW', '18.2', '0.1', 'EUR', '991.624722'), ('18', '2021-10-15', '1236', 'BAM', '632.46', '3.17', 'EUR', '1.954297'), ('30', '2021-10-16', '25494', 'CUP', '898.56', '4.5', 'EUR', '28.372254'), ('10', '2021-10-16', '924', 'BBD', '419.15', '0.05', 'EUR', '2.204495'), ('33', '2021-10-16', '12720', 'NPR', '94.98', '0.48', 'EUR', '133.929141'), ('46', '2021-10-17', '264', 'NZD', '166.49', '0.84', 'EUR', '1.585768'), ('40', '2021-10-17', '1284', 'BND', '860.11', '4.31', 'EUR', '1.492847'), ('6', '2021-10-18', '828', 'HRK', '109.38', '0.55', 'EUR', '7.570559'), ('22', '2021-10-18', '300', 'EUR', '300', '1.5', 'EUR', '1'), ('46', '2021-10-18', '23256', 'ISK', '163.59', '0.82', 'EUR', '142.166545'), ('51', '2021-10-18', '205488', 'UZS', '16.25', '0.09', 'EUR', '12650.208197'), ('5', '2021-10-19', '15168', 'MRU', '378.04', '1.9', 'EUR', '40.122998'), ('18', '2021-10-19', '1068', 'TOP', '428.65', '2.15', 'EUR', '2.491572'), ('14', '2021-10-19', '220', 'BHD', '529.16', '2.65', 'EUR', '0.415761'), ('48', '2021-10-19', '2351', 'MYR', '505.54', '2.53', 'EUR', '4.650478'), ('46', '2021-10-20', '7524', 'RUB', '64.43', '0.33', 'EUR', '116.791701'), ('16', '2021-10-21', '16854', 'VUV', '135.2', '0.68', 'EUR', '124.667135'), ('30', '2021-10-22', '26826', 'NPR', '200.3', '1.01', 'EUR', '133.929141'), ('2', '2021-10-22', '84', 'XDR', '106', '0.53', 'EUR', '0.792507'), ('42', '2021-10-22', '3000', 'BBD', '1360.86', '0.05', 'EUR', '2.204495'), ('42', '2021-10-23', '9000', 'ZMW', '463.25', '0.03', 'EUR', '19.428104'), ('28', '2021-10-23', '3.3', 'EUR', '3.3', '0.05', 'EUR', '1'), ('48', '2021-10-23', '5000', 'GHS', '606.51', '3.04', 'EUR', '8.24399'), ('25', '2021-10-23', '71472', 'TZS', '27.97', '0.14', 'EUR', '2556.186953'), ('3', '2021-10-23', '164184', 'IRR', '3.53', '0.05', 'EUR', '46606.318821'), ('14', '2021-10-24', '1482', 'MOP', '167.22', '0.84', 'EUR', '8.862674'), ('40', '2021-10-24', '800', 'BHD', '1924.19', '9.63', 'EUR', '0.415761'), ('9', '2021-10-24', '27090', 'SDG', '55.07', '0.04', 'EUR', '491.956154'), ('43', '2021-10-24', '18492', 'THB', '500.59', '2.51', 'EUR', '36.941107'), ('35', '2021-10-26', '27588', 'KPW', '27.83', '0.14', 'EUR', '991.624722'), ('25', '2021-10-26', '15246', 'NAD', '932.41', '4.67', 'EUR', '16.351249'), ('46', '2021-10-27', '8000', 'TTD', '1071.62', '5.36', 'EUR', '7.465375'), ('47', '2021-10-27', '154224', 'IQD', '96.14', '0.49', 'EUR', '1604.167841'), ('32', '2021-10-28', '1188', 'PAB', '1077.23', '5.39', 'EUR', '1.102838'), ('17', '2021-10-28', '648', 'CNH', '92.16', '0.47', 'EUR', '7.031894'), ('10', '2021-10-28', '5784', 'NPR', '43.19', '0.05', 'EUR', '133.929141'), ('32', '2021-10-29', '15504', 'MXN', '693.84', '0.03', 'EUR', '22.345389'), ('32', '2021-10-31', '666', 'EUR', '666', '0.03', 'EUR', '1'), ('22', '2021-11-02', '498', 'XDR', '628.39', '3.15', 'EUR', '0.792507'), ('44', '2021-11-02', '324', 'EUR', '324', '1.62', 'EUR', '1'), ('16', '2021-11-02', '430', 'FKP', '518.37', '2.6', 'EUR', '0.82953'), ('7', '2021-11-03', '248', 'BHD', '596.5', '2.99', 'EUR', '0.415761'), ('51', '2021-11-03', '292', 'KWD', '871.43', '4.36', 'EUR', '0.335084'), ('51', '2021-11-03', '6933', 'TWD', '220.35', '1.11', 'EUR', '31.464479'), ('27', '2021-11-03', '23214', 'CZK', '941.82', '4.71', 'EUR', '24.648029'), ('39', '2021-11-04', '492', 'GGP', '592.69', '2.97', 'EUR', '0.830114'), ('3', '2021-11-04', '17076', 'INR', '203.59', '1.02', 'EUR', '83.874727'), ('17', '2021-11-04', '21516', 'MZN', '305.89', '1.53', 'EUR', '70.339138'), ('33', '2021-11-05', '103458', 'BIF', '45.9', '0.23', 'EUR', '2254.103215'), ('31', '2021-11-05', '3876', 'ZAR', '237.6', '1.19', 'EUR', '16.313404'), ('9', '2021-11-06', '1410', 'BSD', '1278.69', '0.04', 'EUR', '1.102693'), ('16', '2021-11-06', '636', 'IMP', '766.7', '3.84', 'EUR', '0.829536'), ('48', '2021-11-07', '564', 'NZD', '355.67', '1.78', 'EUR', '1.585768'), ('13', '2021-11-07', '3246', 'PKR', '16.25', '0.09', 'EUR', '199.753961'), ('30', '2021-11-08', '8940', 'SZL', '547.16', '2.74', 'EUR', '16.339208'), ('41', '2021-11-08', '19338', 'DJF', '98.83', '0.5', 'EUR', '195.674933'), ('47', '2021-11-08', '1488', 'WST', '518.61', '2.6', 'EUR', '2.869237'), ('20', '2021-11-09', '13290', 'MXN', '594.76', '0.05', 'EUR', '22.345389'), ('27', '2021-11-09', '11151', 'GTQ', '1317.54', '6.59', 'EUR', '8.463558'), ('34', '2021-11-09', '19140', 'ETB', '339.22', '1.7', 'EUR', '56.424061'), ('45', '2021-11-10', '450', 'EUR', '450', '2.25', 'EUR', '1'), ('10', '2021-11-10', '1008', 'TND', '310.67', '0.05', 'EUR', '3.244663'), ('48', '2021-11-11', '1182', 'KYD', '1289.54', '6.45', 'EUR', '0.916606'), ('23', '2021-11-11', '210', 'JOD', '268.74', '1.35', 'EUR', '0.781452'), ('2', '2021-11-12', '426', 'BZD', '192.22', '0.97', 'EUR', '2.216262'), ('42', '2021-11-12', '13230', 'AFN', '137.19', '0.05', 'EUR', '96.442519'), </v>
      </c>
    </row>
    <row r="284" spans="2:22" ht="30" x14ac:dyDescent="0.25">
      <c r="B284">
        <f t="shared" si="40"/>
        <v>2021</v>
      </c>
      <c r="C284">
        <f t="shared" si="41"/>
        <v>11</v>
      </c>
      <c r="D284" t="str">
        <f t="shared" si="42"/>
        <v>2021 11</v>
      </c>
      <c r="E284">
        <v>20</v>
      </c>
      <c r="F284" s="2">
        <v>44512</v>
      </c>
      <c r="G284">
        <v>360000</v>
      </c>
      <c r="H284" t="s">
        <v>194</v>
      </c>
      <c r="I284" s="3">
        <f t="shared" si="43"/>
        <v>15.24</v>
      </c>
      <c r="J284" s="3">
        <f t="shared" si="44"/>
        <v>0.05</v>
      </c>
      <c r="K284" t="s">
        <v>61</v>
      </c>
      <c r="L284" s="3">
        <f>VLOOKUP(H284,'fx rates'!$A:$B,2,0)</f>
        <v>23626.253176999999</v>
      </c>
      <c r="M284">
        <f>SUMIFS($I$3:$I284,$E$3:$E284,$E284,$D$3:$D284,$D284)</f>
        <v>610</v>
      </c>
      <c r="N284" s="3">
        <f t="shared" si="45"/>
        <v>0.08</v>
      </c>
      <c r="O284" s="3" t="str">
        <f t="shared" si="46"/>
        <v/>
      </c>
      <c r="P284" t="str">
        <f>IFERROR(IF(VLOOKUP($E284,clients_special_commissions!$B:$E,3,0), "yes","no"),"no")</f>
        <v>yes</v>
      </c>
      <c r="Q284" s="3">
        <f>IF($P284="yes", VLOOKUP($E284,clients_special_commissions!$B:$C,2,0),"")</f>
        <v>0.05</v>
      </c>
      <c r="R284" t="str">
        <f t="shared" si="47"/>
        <v>no</v>
      </c>
      <c r="S284">
        <f>COUNTIFS($E$3:$E283,$E284,$D$3:$D283,$D284,$R$3:$R283,"yes")</f>
        <v>0</v>
      </c>
      <c r="U284" s="1" t="str">
        <f t="shared" si="48"/>
        <v xml:space="preserve">('20', '2021-11-12', '360000', 'STD', '15.24', '0.05', 'EUR', '23626.253177'), </v>
      </c>
      <c r="V284" s="1" t="str">
        <f t="shared" si="49"/>
        <v xml:space="preserve">('42', '2021-06-09', '1338', 'ERN', '80.96', '0.05',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'0.04',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'0.05',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'0.05',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'0.05',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'0.04',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'0.04',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'0.05', 'EUR', '1954.4451'), ('17', '2021-08-25', '20292', 'CLP', '23.24', '0.12', 'EUR', '873.489326'), ('38', '2021-08-25', '174', 'GIP', '209.76', '1.05', 'EUR', '0.829546'), ('39', '2021-08-25', '366', 'MOP', '41.3', '0.21', 'EUR', '8.862674'), ('10', '2021-08-26', '229650', 'MMK', '117.51', '0.05',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'0.04', 'EUR', '1.874163'), ('11', '2021-09-09', '10206', 'UAH', '315.83', '1.58', 'EUR', '32.315341'), ('15', '2021-09-10', '300000', 'VND', '11.91', '0.06', 'EUR', '25207.144586'), ('42', '2021-09-11', '26370', 'XPF', '221.19', '0.05',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('13', '2021-09-27', '4638', 'ETB', '82.2', '0.42', 'EUR', '56.424061'), ('37', '2021-09-29', '612', 'BND', '409.96', '2.05', 'EUR', '1.492847'), ('51', '2021-10-01', '894', 'MOP', '100.88', '0.51', 'EUR', '8.862674'), ('45', '2021-10-02', '1254', 'SCR', '78.97', '0.4', 'EUR', '15.881424'), ('47', '2021-10-02', '212808', 'IRR', '4.57', '0.05', 'EUR', '46606.318821'), ('20', '2021-10-03', '209238', 'VND', '8.31', '0.05', 'EUR', '25207.144586'), ('17', '2021-10-04', '13416', 'AOA', '26.83', '0.14', 'EUR', '500.075352'), ('41', '2021-10-05', '4139', 'GHS', '502.07', '2.52', 'EUR', '8.24399'), ('44', '2021-10-05', '206706', 'CDF', '94.03', '0.48', 'EUR', '2198.419411'), ('50', '2021-10-06', '18666', 'SOS', '29.36', '0.15', 'EUR', '635.850516'), ('7', '2021-10-06', '1026', 'CUC', '930.9', '4.66', 'EUR', '1.102163'), ('21', '2021-10-08', '912', 'MYR', '196.11', '0.99', 'EUR', '4.650478'), ('6', '2021-10-08', '29940', 'HTG', '259.51', '1.3', 'EUR', '115.372538'), ('36', '2021-10-09', '1146', 'QAR', '285.64', '1.43', 'EUR', '4.012181'), ('6', '2021-10-09', '6678', 'ISK', '46.98', '0.24', 'EUR', '142.166545'), ('29', '2021-10-10', '270', 'GIP', '325.48', '1.63', 'EUR', '0.829546'), ('25', '2021-10-10', '14754', 'BDT', '155.68', '0.78', 'EUR', '94.772749'), ('48', '2021-10-12', '15936', 'DZD', '101.37', '0.51', 'EUR', '157.210934'), ('43', '2021-10-13', '10398', 'KMF', '21.11', '0.11', 'EUR', '492.671632'), ('36', '2021-10-15', '29034', 'INR', '346.16', '1.74', 'EUR', '83.874727'), ('45', '2021-10-15', '18042', 'KPW', '18.2', '0.1', 'EUR', '991.624722'), ('18', '2021-10-15', '1236', 'BAM', '632.46', '3.17', 'EUR', '1.954297'), ('30', '2021-10-16', '25494', 'CUP', '898.56', '4.5', 'EUR', '28.372254'), ('10', '2021-10-16', '924', 'BBD', '419.15', '0.05', 'EUR', '2.204495'), ('33', '2021-10-16', '12720', 'NPR', '94.98', '0.48', 'EUR', '133.929141'), ('46', '2021-10-17', '264', 'NZD', '166.49', '0.84', 'EUR', '1.585768'), ('40', '2021-10-17', '1284', 'BND', '860.11', '4.31', 'EUR', '1.492847'), ('6', '2021-10-18', '828', 'HRK', '109.38', '0.55', 'EUR', '7.570559'), ('22', '2021-10-18', '300', 'EUR', '300', '1.5', 'EUR', '1'), ('46', '2021-10-18', '23256', 'ISK', '163.59', '0.82', 'EUR', '142.166545'), ('51', '2021-10-18', '205488', 'UZS', '16.25', '0.09', 'EUR', '12650.208197'), ('5', '2021-10-19', '15168', 'MRU', '378.04', '1.9', 'EUR', '40.122998'), ('18', '2021-10-19', '1068', 'TOP', '428.65', '2.15', 'EUR', '2.491572'), ('14', '2021-10-19', '220', 'BHD', '529.16', '2.65', 'EUR', '0.415761'), ('48', '2021-10-19', '2351', 'MYR', '505.54', '2.53', 'EUR', '4.650478'), ('46', '2021-10-20', '7524', 'RUB', '64.43', '0.33', 'EUR', '116.791701'), ('16', '2021-10-21', '16854', 'VUV', '135.2', '0.68', 'EUR', '124.667135'), ('30', '2021-10-22', '26826', 'NPR', '200.3', '1.01', 'EUR', '133.929141'), ('2', '2021-10-22', '84', 'XDR', '106', '0.53', 'EUR', '0.792507'), ('42', '2021-10-22', '3000', 'BBD', '1360.86', '0.05', 'EUR', '2.204495'), ('42', '2021-10-23', '9000', 'ZMW', '463.25', '0.03', 'EUR', '19.428104'), ('28', '2021-10-23', '3.3', 'EUR', '3.3', '0.05', 'EUR', '1'), ('48', '2021-10-23', '5000', 'GHS', '606.51', '3.04', 'EUR', '8.24399'), ('25', '2021-10-23', '71472', 'TZS', '27.97', '0.14', 'EUR', '2556.186953'), ('3', '2021-10-23', '164184', 'IRR', '3.53', '0.05', 'EUR', '46606.318821'), ('14', '2021-10-24', '1482', 'MOP', '167.22', '0.84', 'EUR', '8.862674'), ('40', '2021-10-24', '800', 'BHD', '1924.19', '9.63', 'EUR', '0.415761'), ('9', '2021-10-24', '27090', 'SDG', '55.07', '0.04', 'EUR', '491.956154'), ('43', '2021-10-24', '18492', 'THB', '500.59', '2.51', 'EUR', '36.941107'), ('35', '2021-10-26', '27588', 'KPW', '27.83', '0.14', 'EUR', '991.624722'), ('25', '2021-10-26', '15246', 'NAD', '932.41', '4.67', 'EUR', '16.351249'), ('46', '2021-10-27', '8000', 'TTD', '1071.62', '5.36', 'EUR', '7.465375'), ('47', '2021-10-27', '154224', 'IQD', '96.14', '0.49', 'EUR', '1604.167841'), ('32', '2021-10-28', '1188', 'PAB', '1077.23', '5.39', 'EUR', '1.102838'), ('17', '2021-10-28', '648', 'CNH', '92.16', '0.47', 'EUR', '7.031894'), ('10', '2021-10-28', '5784', 'NPR', '43.19', '0.05', 'EUR', '133.929141'), ('32', '2021-10-29', '15504', 'MXN', '693.84', '0.03', 'EUR', '22.345389'), ('32', '2021-10-31', '666', 'EUR', '666', '0.03', 'EUR', '1'), ('22', '2021-11-02', '498', 'XDR', '628.39', '3.15', 'EUR', '0.792507'), ('44', '2021-11-02', '324', 'EUR', '324', '1.62', 'EUR', '1'), ('16', '2021-11-02', '430', 'FKP', '518.37', '2.6', 'EUR', '0.82953'), ('7', '2021-11-03', '248', 'BHD', '596.5', '2.99', 'EUR', '0.415761'), ('51', '2021-11-03', '292', 'KWD', '871.43', '4.36', 'EUR', '0.335084'), ('51', '2021-11-03', '6933', 'TWD', '220.35', '1.11', 'EUR', '31.464479'), ('27', '2021-11-03', '23214', 'CZK', '941.82', '4.71', 'EUR', '24.648029'), ('39', '2021-11-04', '492', 'GGP', '592.69', '2.97', 'EUR', '0.830114'), ('3', '2021-11-04', '17076', 'INR', '203.59', '1.02', 'EUR', '83.874727'), ('17', '2021-11-04', '21516', 'MZN', '305.89', '1.53', 'EUR', '70.339138'), ('33', '2021-11-05', '103458', 'BIF', '45.9', '0.23', 'EUR', '2254.103215'), ('31', '2021-11-05', '3876', 'ZAR', '237.6', '1.19', 'EUR', '16.313404'), ('9', '2021-11-06', '1410', 'BSD', '1278.69', '0.04', 'EUR', '1.102693'), ('16', '2021-11-06', '636', 'IMP', '766.7', '3.84', 'EUR', '0.829536'), ('48', '2021-11-07', '564', 'NZD', '355.67', '1.78', 'EUR', '1.585768'), ('13', '2021-11-07', '3246', 'PKR', '16.25', '0.09', 'EUR', '199.753961'), ('30', '2021-11-08', '8940', 'SZL', '547.16', '2.74', 'EUR', '16.339208'), ('41', '2021-11-08', '19338', 'DJF', '98.83', '0.5', 'EUR', '195.674933'), ('47', '2021-11-08', '1488', 'WST', '518.61', '2.6', 'EUR', '2.869237'), ('20', '2021-11-09', '13290', 'MXN', '594.76', '0.05', 'EUR', '22.345389'), ('27', '2021-11-09', '11151', 'GTQ', '1317.54', '6.59', 'EUR', '8.463558'), ('34', '2021-11-09', '19140', 'ETB', '339.22', '1.7', 'EUR', '56.424061'), ('45', '2021-11-10', '450', 'EUR', '450', '2.25', 'EUR', '1'), ('10', '2021-11-10', '1008', 'TND', '310.67', '0.05', 'EUR', '3.244663'), ('48', '2021-11-11', '1182', 'KYD', '1289.54', '6.45', 'EUR', '0.916606'), ('23', '2021-11-11', '210', 'JOD', '268.74', '1.35', 'EUR', '0.781452'), ('2', '2021-11-12', '426', 'BZD', '192.22', '0.97', 'EUR', '2.216262'), ('42', '2021-11-12', '13230', 'AFN', '137.19', '0.05', 'EUR', '96.442519'), ('20', '2021-11-12', '360000', 'STD', '15.24', '0.05', 'EUR', '23626.253177'), </v>
      </c>
    </row>
    <row r="285" spans="2:22" ht="30" x14ac:dyDescent="0.25">
      <c r="B285">
        <f t="shared" si="40"/>
        <v>2021</v>
      </c>
      <c r="C285">
        <f t="shared" si="41"/>
        <v>11</v>
      </c>
      <c r="D285" t="str">
        <f t="shared" si="42"/>
        <v>2021 11</v>
      </c>
      <c r="E285">
        <v>4</v>
      </c>
      <c r="F285" s="2">
        <v>44514</v>
      </c>
      <c r="G285">
        <v>96936</v>
      </c>
      <c r="H285" t="s">
        <v>145</v>
      </c>
      <c r="I285" s="3">
        <f t="shared" si="43"/>
        <v>58.32</v>
      </c>
      <c r="J285" s="3">
        <f t="shared" si="44"/>
        <v>0.3</v>
      </c>
      <c r="K285" t="s">
        <v>61</v>
      </c>
      <c r="L285" s="3">
        <f>VLOOKUP(H285,'fx rates'!$A:$B,2,0)</f>
        <v>1662.1554180000001</v>
      </c>
      <c r="M285">
        <f>SUMIFS($I$3:$I285,$E$3:$E285,$E285,$D$3:$D285,$D285)</f>
        <v>58.32</v>
      </c>
      <c r="N285" s="3">
        <f t="shared" si="45"/>
        <v>0.3</v>
      </c>
      <c r="O285" s="3" t="str">
        <f t="shared" si="46"/>
        <v/>
      </c>
      <c r="P285" t="str">
        <f>IFERROR(IF(VLOOKUP($E285,clients_special_commissions!$B:$E,3,0), "yes","no"),"no")</f>
        <v>no</v>
      </c>
      <c r="Q285" s="3" t="str">
        <f>IF($P285="yes", VLOOKUP($E285,clients_special_commissions!$B:$C,2,0),"")</f>
        <v/>
      </c>
      <c r="R285" t="str">
        <f t="shared" si="47"/>
        <v>no</v>
      </c>
      <c r="S285">
        <f>COUNTIFS($E$3:$E284,$E285,$D$3:$D284,$D285,$R$3:$R284,"yes")</f>
        <v>0</v>
      </c>
      <c r="U285" s="1" t="str">
        <f t="shared" si="48"/>
        <v xml:space="preserve">('4', '2021-11-14', '96936', 'LBP', '58.32', '0.3', 'EUR', '1662.155418'), </v>
      </c>
      <c r="V285" s="1" t="str">
        <f t="shared" si="49"/>
        <v xml:space="preserve">('42', '2021-06-09', '1338', 'ERN', '80.96', '0.05',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'0.04',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'0.05',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'0.05',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'0.05',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'0.04',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'0.04',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'0.05', 'EUR', '1954.4451'), ('17', '2021-08-25', '20292', 'CLP', '23.24', '0.12', 'EUR', '873.489326'), ('38', '2021-08-25', '174', 'GIP', '209.76', '1.05', 'EUR', '0.829546'), ('39', '2021-08-25', '366', 'MOP', '41.3', '0.21', 'EUR', '8.862674'), ('10', '2021-08-26', '229650', 'MMK', '117.51', '0.05',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'0.04', 'EUR', '1.874163'), ('11', '2021-09-09', '10206', 'UAH', '315.83', '1.58', 'EUR', '32.315341'), ('15', '2021-09-10', '300000', 'VND', '11.91', '0.06', 'EUR', '25207.144586'), ('42', '2021-09-11', '26370', 'XPF', '221.19', '0.05',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('13', '2021-09-27', '4638', 'ETB', '82.2', '0.42', 'EUR', '56.424061'), ('37', '2021-09-29', '612', 'BND', '409.96', '2.05', 'EUR', '1.492847'), ('51', '2021-10-01', '894', 'MOP', '100.88', '0.51', 'EUR', '8.862674'), ('45', '2021-10-02', '1254', 'SCR', '78.97', '0.4', 'EUR', '15.881424'), ('47', '2021-10-02', '212808', 'IRR', '4.57', '0.05', 'EUR', '46606.318821'), ('20', '2021-10-03', '209238', 'VND', '8.31', '0.05', 'EUR', '25207.144586'), ('17', '2021-10-04', '13416', 'AOA', '26.83', '0.14', 'EUR', '500.075352'), ('41', '2021-10-05', '4139', 'GHS', '502.07', '2.52', 'EUR', '8.24399'), ('44', '2021-10-05', '206706', 'CDF', '94.03', '0.48', 'EUR', '2198.419411'), ('50', '2021-10-06', '18666', 'SOS', '29.36', '0.15', 'EUR', '635.850516'), ('7', '2021-10-06', '1026', 'CUC', '930.9', '4.66', 'EUR', '1.102163'), ('21', '2021-10-08', '912', 'MYR', '196.11', '0.99', 'EUR', '4.650478'), ('6', '2021-10-08', '29940', 'HTG', '259.51', '1.3', 'EUR', '115.372538'), ('36', '2021-10-09', '1146', 'QAR', '285.64', '1.43', 'EUR', '4.012181'), ('6', '2021-10-09', '6678', 'ISK', '46.98', '0.24', 'EUR', '142.166545'), ('29', '2021-10-10', '270', 'GIP', '325.48', '1.63', 'EUR', '0.829546'), ('25', '2021-10-10', '14754', 'BDT', '155.68', '0.78', 'EUR', '94.772749'), ('48', '2021-10-12', '15936', 'DZD', '101.37', '0.51', 'EUR', '157.210934'), ('43', '2021-10-13', '10398', 'KMF', '21.11', '0.11', 'EUR', '492.671632'), ('36', '2021-10-15', '29034', 'INR', '346.16', '1.74', 'EUR', '83.874727'), ('45', '2021-10-15', '18042', 'KPW', '18.2', '0.1', 'EUR', '991.624722'), ('18', '2021-10-15', '1236', 'BAM', '632.46', '3.17', 'EUR', '1.954297'), ('30', '2021-10-16', '25494', 'CUP', '898.56', '4.5', 'EUR', '28.372254'), ('10', '2021-10-16', '924', 'BBD', '419.15', '0.05', 'EUR', '2.204495'), ('33', '2021-10-16', '12720', 'NPR', '94.98', '0.48', 'EUR', '133.929141'), ('46', '2021-10-17', '264', 'NZD', '166.49', '0.84', 'EUR', '1.585768'), ('40', '2021-10-17', '1284', 'BND', '860.11', '4.31', 'EUR', '1.492847'), ('6', '2021-10-18', '828', 'HRK', '109.38', '0.55', 'EUR', '7.570559'), ('22', '2021-10-18', '300', 'EUR', '300', '1.5', 'EUR', '1'), ('46', '2021-10-18', '23256', 'ISK', '163.59', '0.82', 'EUR', '142.166545'), ('51', '2021-10-18', '205488', 'UZS', '16.25', '0.09', 'EUR', '12650.208197'), ('5', '2021-10-19', '15168', 'MRU', '378.04', '1.9', 'EUR', '40.122998'), ('18', '2021-10-19', '1068', 'TOP', '428.65', '2.15', 'EUR', '2.491572'), ('14', '2021-10-19', '220', 'BHD', '529.16', '2.65', 'EUR', '0.415761'), ('48', '2021-10-19', '2351', 'MYR', '505.54', '2.53', 'EUR', '4.650478'), ('46', '2021-10-20', '7524', 'RUB', '64.43', '0.33', 'EUR', '116.791701'), ('16', '2021-10-21', '16854', 'VUV', '135.2', '0.68', 'EUR', '124.667135'), ('30', '2021-10-22', '26826', 'NPR', '200.3', '1.01', 'EUR', '133.929141'), ('2', '2021-10-22', '84', 'XDR', '106', '0.53', 'EUR', '0.792507'), ('42', '2021-10-22', '3000', 'BBD', '1360.86', '0.05', 'EUR', '2.204495'), ('42', '2021-10-23', '9000', 'ZMW', '463.25', '0.03', 'EUR', '19.428104'), ('28', '2021-10-23', '3.3', 'EUR', '3.3', '0.05', 'EUR', '1'), ('48', '2021-10-23', '5000', 'GHS', '606.51', '3.04', 'EUR', '8.24399'), ('25', '2021-10-23', '71472', 'TZS', '27.97', '0.14', 'EUR', '2556.186953'), ('3', '2021-10-23', '164184', 'IRR', '3.53', '0.05', 'EUR', '46606.318821'), ('14', '2021-10-24', '1482', 'MOP', '167.22', '0.84', 'EUR', '8.862674'), ('40', '2021-10-24', '800', 'BHD', '1924.19', '9.63', 'EUR', '0.415761'), ('9', '2021-10-24', '27090', 'SDG', '55.07', '0.04', 'EUR', '491.956154'), ('43', '2021-10-24', '18492', 'THB', '500.59', '2.51', 'EUR', '36.941107'), ('35', '2021-10-26', '27588', 'KPW', '27.83', '0.14', 'EUR', '991.624722'), ('25', '2021-10-26', '15246', 'NAD', '932.41', '4.67', 'EUR', '16.351249'), ('46', '2021-10-27', '8000', 'TTD', '1071.62', '5.36', 'EUR', '7.465375'), ('47', '2021-10-27', '154224', 'IQD', '96.14', '0.49', 'EUR', '1604.167841'), ('32', '2021-10-28', '1188', 'PAB', '1077.23', '5.39', 'EUR', '1.102838'), ('17', '2021-10-28', '648', 'CNH', '92.16', '0.47', 'EUR', '7.031894'), ('10', '2021-10-28', '5784', 'NPR', '43.19', '0.05', 'EUR', '133.929141'), ('32', '2021-10-29', '15504', 'MXN', '693.84', '0.03', 'EUR', '22.345389'), ('32', '2021-10-31', '666', 'EUR', '666', '0.03', 'EUR', '1'), ('22', '2021-11-02', '498', 'XDR', '628.39', '3.15', 'EUR', '0.792507'), ('44', '2021-11-02', '324', 'EUR', '324', '1.62', 'EUR', '1'), ('16', '2021-11-02', '430', 'FKP', '518.37', '2.6', 'EUR', '0.82953'), ('7', '2021-11-03', '248', 'BHD', '596.5', '2.99', 'EUR', '0.415761'), ('51', '2021-11-03', '292', 'KWD', '871.43', '4.36', 'EUR', '0.335084'), ('51', '2021-11-03', '6933', 'TWD', '220.35', '1.11', 'EUR', '31.464479'), ('27', '2021-11-03', '23214', 'CZK', '941.82', '4.71', 'EUR', '24.648029'), ('39', '2021-11-04', '492', 'GGP', '592.69', '2.97', 'EUR', '0.830114'), ('3', '2021-11-04', '17076', 'INR', '203.59', '1.02', 'EUR', '83.874727'), ('17', '2021-11-04', '21516', 'MZN', '305.89', '1.53', 'EUR', '70.339138'), ('33', '2021-11-05', '103458', 'BIF', '45.9', '0.23', 'EUR', '2254.103215'), ('31', '2021-11-05', '3876', 'ZAR', '237.6', '1.19', 'EUR', '16.313404'), ('9', '2021-11-06', '1410', 'BSD', '1278.69', '0.04', 'EUR', '1.102693'), ('16', '2021-11-06', '636', 'IMP', '766.7', '3.84', 'EUR', '0.829536'), ('48', '2021-11-07', '564', 'NZD', '355.67', '1.78', 'EUR', '1.585768'), ('13', '2021-11-07', '3246', 'PKR', '16.25', '0.09', 'EUR', '199.753961'), ('30', '2021-11-08', '8940', 'SZL', '547.16', '2.74', 'EUR', '16.339208'), ('41', '2021-11-08', '19338', 'DJF', '98.83', '0.5', 'EUR', '195.674933'), ('47', '2021-11-08', '1488', 'WST', '518.61', '2.6', 'EUR', '2.869237'), ('20', '2021-11-09', '13290', 'MXN', '594.76', '0.05', 'EUR', '22.345389'), ('27', '2021-11-09', '11151', 'GTQ', '1317.54', '6.59', 'EUR', '8.463558'), ('34', '2021-11-09', '19140', 'ETB', '339.22', '1.7', 'EUR', '56.424061'), ('45', '2021-11-10', '450', 'EUR', '450', '2.25', 'EUR', '1'), ('10', '2021-11-10', '1008', 'TND', '310.67', '0.05', 'EUR', '3.244663'), ('48', '2021-11-11', '1182', 'KYD', '1289.54', '6.45', 'EUR', '0.916606'), ('23', '2021-11-11', '210', 'JOD', '268.74', '1.35', 'EUR', '0.781452'), ('2', '2021-11-12', '426', 'BZD', '192.22', '0.97', 'EUR', '2.216262'), ('42', '2021-11-12', '13230', 'AFN', '137.19', '0.05', 'EUR', '96.442519'), ('20', '2021-11-12', '360000', 'STD', '15.24', '0.05', 'EUR', '23626.253177'), ('4', '2021-11-14', '96936', 'LBP', '58.32', '0.3', 'EUR', '1662.155418'), </v>
      </c>
    </row>
    <row r="286" spans="2:22" ht="30" x14ac:dyDescent="0.25">
      <c r="B286">
        <f t="shared" si="40"/>
        <v>2021</v>
      </c>
      <c r="C286">
        <f t="shared" si="41"/>
        <v>11</v>
      </c>
      <c r="D286" t="str">
        <f t="shared" si="42"/>
        <v>2021 11</v>
      </c>
      <c r="E286">
        <v>17</v>
      </c>
      <c r="F286" s="2">
        <v>44514</v>
      </c>
      <c r="G286">
        <v>618</v>
      </c>
      <c r="H286" t="s">
        <v>162</v>
      </c>
      <c r="I286" s="3">
        <f t="shared" si="43"/>
        <v>132.88999999999999</v>
      </c>
      <c r="J286" s="3">
        <f t="shared" si="44"/>
        <v>0.67</v>
      </c>
      <c r="K286" t="s">
        <v>61</v>
      </c>
      <c r="L286" s="3">
        <f>VLOOKUP(H286,'fx rates'!$A:$B,2,0)</f>
        <v>4.6504779999999997</v>
      </c>
      <c r="M286">
        <f>SUMIFS($I$3:$I286,$E$3:$E286,$E286,$D$3:$D286,$D286)</f>
        <v>438.78</v>
      </c>
      <c r="N286" s="3">
        <f t="shared" si="45"/>
        <v>0.67</v>
      </c>
      <c r="O286" s="3" t="str">
        <f t="shared" si="46"/>
        <v/>
      </c>
      <c r="P286" t="str">
        <f>IFERROR(IF(VLOOKUP($E286,clients_special_commissions!$B:$E,3,0), "yes","no"),"no")</f>
        <v>no</v>
      </c>
      <c r="Q286" s="3" t="str">
        <f>IF($P286="yes", VLOOKUP($E286,clients_special_commissions!$B:$C,2,0),"")</f>
        <v/>
      </c>
      <c r="R286" t="str">
        <f t="shared" si="47"/>
        <v>no</v>
      </c>
      <c r="S286">
        <f>COUNTIFS($E$3:$E285,$E286,$D$3:$D285,$D286,$R$3:$R285,"yes")</f>
        <v>0</v>
      </c>
      <c r="U286" s="1" t="str">
        <f t="shared" si="48"/>
        <v xml:space="preserve">('17', '2021-11-14', '618', 'MYR', '132.89', '0.67', 'EUR', '4.650478'), </v>
      </c>
      <c r="V286" s="1" t="str">
        <f t="shared" si="49"/>
        <v xml:space="preserve">('42', '2021-06-09', '1338', 'ERN', '80.96', '0.05',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'0.04',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'0.05',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'0.05',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'0.05',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'0.04',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'0.04',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'0.05', 'EUR', '1954.4451'), ('17', '2021-08-25', '20292', 'CLP', '23.24', '0.12', 'EUR', '873.489326'), ('38', '2021-08-25', '174', 'GIP', '209.76', '1.05', 'EUR', '0.829546'), ('39', '2021-08-25', '366', 'MOP', '41.3', '0.21', 'EUR', '8.862674'), ('10', '2021-08-26', '229650', 'MMK', '117.51', '0.05',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'0.04', 'EUR', '1.874163'), ('11', '2021-09-09', '10206', 'UAH', '315.83', '1.58', 'EUR', '32.315341'), ('15', '2021-09-10', '300000', 'VND', '11.91', '0.06', 'EUR', '25207.144586'), ('42', '2021-09-11', '26370', 'XPF', '221.19', '0.05',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('13', '2021-09-27', '4638', 'ETB', '82.2', '0.42', 'EUR', '56.424061'), ('37', '2021-09-29', '612', 'BND', '409.96', '2.05', 'EUR', '1.492847'), ('51', '2021-10-01', '894', 'MOP', '100.88', '0.51', 'EUR', '8.862674'), ('45', '2021-10-02', '1254', 'SCR', '78.97', '0.4', 'EUR', '15.881424'), ('47', '2021-10-02', '212808', 'IRR', '4.57', '0.05', 'EUR', '46606.318821'), ('20', '2021-10-03', '209238', 'VND', '8.31', '0.05', 'EUR', '25207.144586'), ('17', '2021-10-04', '13416', 'AOA', '26.83', '0.14', 'EUR', '500.075352'), ('41', '2021-10-05', '4139', 'GHS', '502.07', '2.52', 'EUR', '8.24399'), ('44', '2021-10-05', '206706', 'CDF', '94.03', '0.48', 'EUR', '2198.419411'), ('50', '2021-10-06', '18666', 'SOS', '29.36', '0.15', 'EUR', '635.850516'), ('7', '2021-10-06', '1026', 'CUC', '930.9', '4.66', 'EUR', '1.102163'), ('21', '2021-10-08', '912', 'MYR', '196.11', '0.99', 'EUR', '4.650478'), ('6', '2021-10-08', '29940', 'HTG', '259.51', '1.3', 'EUR', '115.372538'), ('36', '2021-10-09', '1146', 'QAR', '285.64', '1.43', 'EUR', '4.012181'), ('6', '2021-10-09', '6678', 'ISK', '46.98', '0.24', 'EUR', '142.166545'), ('29', '2021-10-10', '270', 'GIP', '325.48', '1.63', 'EUR', '0.829546'), ('25', '2021-10-10', '14754', 'BDT', '155.68', '0.78', 'EUR', '94.772749'), ('48', '2021-10-12', '15936', 'DZD', '101.37', '0.51', 'EUR', '157.210934'), ('43', '2021-10-13', '10398', 'KMF', '21.11', '0.11', 'EUR', '492.671632'), ('36', '2021-10-15', '29034', 'INR', '346.16', '1.74', 'EUR', '83.874727'), ('45', '2021-10-15', '18042', 'KPW', '18.2', '0.1', 'EUR', '991.624722'), ('18', '2021-10-15', '1236', 'BAM', '632.46', '3.17', 'EUR', '1.954297'), ('30', '2021-10-16', '25494', 'CUP', '898.56', '4.5', 'EUR', '28.372254'), ('10', '2021-10-16', '924', 'BBD', '419.15', '0.05', 'EUR', '2.204495'), ('33', '2021-10-16', '12720', 'NPR', '94.98', '0.48', 'EUR', '133.929141'), ('46', '2021-10-17', '264', 'NZD', '166.49', '0.84', 'EUR', '1.585768'), ('40', '2021-10-17', '1284', 'BND', '860.11', '4.31', 'EUR', '1.492847'), ('6', '2021-10-18', '828', 'HRK', '109.38', '0.55', 'EUR', '7.570559'), ('22', '2021-10-18', '300', 'EUR', '300', '1.5', 'EUR', '1'), ('46', '2021-10-18', '23256', 'ISK', '163.59', '0.82', 'EUR', '142.166545'), ('51', '2021-10-18', '205488', 'UZS', '16.25', '0.09', 'EUR', '12650.208197'), ('5', '2021-10-19', '15168', 'MRU', '378.04', '1.9', 'EUR', '40.122998'), ('18', '2021-10-19', '1068', 'TOP', '428.65', '2.15', 'EUR', '2.491572'), ('14', '2021-10-19', '220', 'BHD', '529.16', '2.65', 'EUR', '0.415761'), ('48', '2021-10-19', '2351', 'MYR', '505.54', '2.53', 'EUR', '4.650478'), ('46', '2021-10-20', '7524', 'RUB', '64.43', '0.33', 'EUR', '116.791701'), ('16', '2021-10-21', '16854', 'VUV', '135.2', '0.68', 'EUR', '124.667135'), ('30', '2021-10-22', '26826', 'NPR', '200.3', '1.01', 'EUR', '133.929141'), ('2', '2021-10-22', '84', 'XDR', '106', '0.53', 'EUR', '0.792507'), ('42', '2021-10-22', '3000', 'BBD', '1360.86', '0.05', 'EUR', '2.204495'), ('42', '2021-10-23', '9000', 'ZMW', '463.25', '0.03', 'EUR', '19.428104'), ('28', '2021-10-23', '3.3', 'EUR', '3.3', '0.05', 'EUR', '1'), ('48', '2021-10-23', '5000', 'GHS', '606.51', '3.04', 'EUR', '8.24399'), ('25', '2021-10-23', '71472', 'TZS', '27.97', '0.14', 'EUR', '2556.186953'), ('3', '2021-10-23', '164184', 'IRR', '3.53', '0.05', 'EUR', '46606.318821'), ('14', '2021-10-24', '1482', 'MOP', '167.22', '0.84', 'EUR', '8.862674'), ('40', '2021-10-24', '800', 'BHD', '1924.19', '9.63', 'EUR', '0.415761'), ('9', '2021-10-24', '27090', 'SDG', '55.07', '0.04', 'EUR', '491.956154'), ('43', '2021-10-24', '18492', 'THB', '500.59', '2.51', 'EUR', '36.941107'), ('35', '2021-10-26', '27588', 'KPW', '27.83', '0.14', 'EUR', '991.624722'), ('25', '2021-10-26', '15246', 'NAD', '932.41', '4.67', 'EUR', '16.351249'), ('46', '2021-10-27', '8000', 'TTD', '1071.62', '5.36', 'EUR', '7.465375'), ('47', '2021-10-27', '154224', 'IQD', '96.14', '0.49', 'EUR', '1604.167841'), ('32', '2021-10-28', '1188', 'PAB', '1077.23', '5.39', 'EUR', '1.102838'), ('17', '2021-10-28', '648', 'CNH', '92.16', '0.47', 'EUR', '7.031894'), ('10', '2021-10-28', '5784', 'NPR', '43.19', '0.05', 'EUR', '133.929141'), ('32', '2021-10-29', '15504', 'MXN', '693.84', '0.03', 'EUR', '22.345389'), ('32', '2021-10-31', '666', 'EUR', '666', '0.03', 'EUR', '1'), ('22', '2021-11-02', '498', 'XDR', '628.39', '3.15', 'EUR', '0.792507'), ('44', '2021-11-02', '324', 'EUR', '324', '1.62', 'EUR', '1'), ('16', '2021-11-02', '430', 'FKP', '518.37', '2.6', 'EUR', '0.82953'), ('7', '2021-11-03', '248', 'BHD', '596.5', '2.99', 'EUR', '0.415761'), ('51', '2021-11-03', '292', 'KWD', '871.43', '4.36', 'EUR', '0.335084'), ('51', '2021-11-03', '6933', 'TWD', '220.35', '1.11', 'EUR', '31.464479'), ('27', '2021-11-03', '23214', 'CZK', '941.82', '4.71', 'EUR', '24.648029'), ('39', '2021-11-04', '492', 'GGP', '592.69', '2.97', 'EUR', '0.830114'), ('3', '2021-11-04', '17076', 'INR', '203.59', '1.02', 'EUR', '83.874727'), ('17', '2021-11-04', '21516', 'MZN', '305.89', '1.53', 'EUR', '70.339138'), ('33', '2021-11-05', '103458', 'BIF', '45.9', '0.23', 'EUR', '2254.103215'), ('31', '2021-11-05', '3876', 'ZAR', '237.6', '1.19', 'EUR', '16.313404'), ('9', '2021-11-06', '1410', 'BSD', '1278.69', '0.04', 'EUR', '1.102693'), ('16', '2021-11-06', '636', 'IMP', '766.7', '3.84', 'EUR', '0.829536'), ('48', '2021-11-07', '564', 'NZD', '355.67', '1.78', 'EUR', '1.585768'), ('13', '2021-11-07', '3246', 'PKR', '16.25', '0.09', 'EUR', '199.753961'), ('30', '2021-11-08', '8940', 'SZL', '547.16', '2.74', 'EUR', '16.339208'), ('41', '2021-11-08', '19338', 'DJF', '98.83', '0.5', 'EUR', '195.674933'), ('47', '2021-11-08', '1488', 'WST', '518.61', '2.6', 'EUR', '2.869237'), ('20', '2021-11-09', '13290', 'MXN', '594.76', '0.05', 'EUR', '22.345389'), ('27', '2021-11-09', '11151', 'GTQ', '1317.54', '6.59', 'EUR', '8.463558'), ('34', '2021-11-09', '19140', 'ETB', '339.22', '1.7', 'EUR', '56.424061'), ('45', '2021-11-10', '450', 'EUR', '450', '2.25', 'EUR', '1'), ('10', '2021-11-10', '1008', 'TND', '310.67', '0.05', 'EUR', '3.244663'), ('48', '2021-11-11', '1182', 'KYD', '1289.54', '6.45', 'EUR', '0.916606'), ('23', '2021-11-11', '210', 'JOD', '268.74', '1.35', 'EUR', '0.781452'), ('2', '2021-11-12', '426', 'BZD', '192.22', '0.97', 'EUR', '2.216262'), ('42', '2021-11-12', '13230', 'AFN', '137.19', '0.05', 'EUR', '96.442519'), ('20', '2021-11-12', '360000', 'STD', '15.24', '0.05', 'EUR', '23626.253177'), ('4', '2021-11-14', '96936', 'LBP', '58.32', '0.3', 'EUR', '1662.155418'), ('17', '2021-11-14', '618', 'MYR', '132.89', '0.67', 'EUR', '4.650478'), </v>
      </c>
    </row>
    <row r="287" spans="2:22" ht="30" x14ac:dyDescent="0.25">
      <c r="B287">
        <f t="shared" si="40"/>
        <v>2021</v>
      </c>
      <c r="C287">
        <f t="shared" si="41"/>
        <v>11</v>
      </c>
      <c r="D287" t="str">
        <f t="shared" si="42"/>
        <v>2021 11</v>
      </c>
      <c r="E287">
        <v>1</v>
      </c>
      <c r="F287" s="2">
        <v>44514</v>
      </c>
      <c r="G287">
        <v>210060</v>
      </c>
      <c r="H287" t="s">
        <v>77</v>
      </c>
      <c r="I287" s="3">
        <f t="shared" si="43"/>
        <v>93.2</v>
      </c>
      <c r="J287" s="3">
        <f t="shared" si="44"/>
        <v>0.47000000000000003</v>
      </c>
      <c r="K287" t="s">
        <v>61</v>
      </c>
      <c r="L287" s="3">
        <f>VLOOKUP(H287,'fx rates'!$A:$B,2,0)</f>
        <v>2254.1032150000001</v>
      </c>
      <c r="M287">
        <f>SUMIFS($I$3:$I287,$E$3:$E287,$E287,$D$3:$D287,$D287)</f>
        <v>93.2</v>
      </c>
      <c r="N287" s="3">
        <f t="shared" si="45"/>
        <v>0.47000000000000003</v>
      </c>
      <c r="O287" s="3" t="str">
        <f t="shared" si="46"/>
        <v/>
      </c>
      <c r="P287" t="str">
        <f>IFERROR(IF(VLOOKUP($E287,clients_special_commissions!$B:$E,3,0), "yes","no"),"no")</f>
        <v>no</v>
      </c>
      <c r="Q287" s="3" t="str">
        <f>IF($P287="yes", VLOOKUP($E287,clients_special_commissions!$B:$C,2,0),"")</f>
        <v/>
      </c>
      <c r="R287" t="str">
        <f t="shared" si="47"/>
        <v>no</v>
      </c>
      <c r="S287">
        <f>COUNTIFS($E$3:$E286,$E287,$D$3:$D286,$D287,$R$3:$R286,"yes")</f>
        <v>0</v>
      </c>
      <c r="U287" s="1" t="str">
        <f t="shared" si="48"/>
        <v xml:space="preserve">('1', '2021-11-14', '210060', 'BIF', '93.2', '0.47', 'EUR', '2254.103215'), </v>
      </c>
      <c r="V287" s="1" t="str">
        <f t="shared" si="49"/>
        <v xml:space="preserve">('42', '2021-06-09', '1338', 'ERN', '80.96', '0.05',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'0.04',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'0.05',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'0.05',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'0.05',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'0.04',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'0.04',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'0.05', 'EUR', '1954.4451'), ('17', '2021-08-25', '20292', 'CLP', '23.24', '0.12', 'EUR', '873.489326'), ('38', '2021-08-25', '174', 'GIP', '209.76', '1.05', 'EUR', '0.829546'), ('39', '2021-08-25', '366', 'MOP', '41.3', '0.21', 'EUR', '8.862674'), ('10', '2021-08-26', '229650', 'MMK', '117.51', '0.05',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'0.04', 'EUR', '1.874163'), ('11', '2021-09-09', '10206', 'UAH', '315.83', '1.58', 'EUR', '32.315341'), ('15', '2021-09-10', '300000', 'VND', '11.91', '0.06', 'EUR', '25207.144586'), ('42', '2021-09-11', '26370', 'XPF', '221.19', '0.05',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('13', '2021-09-27', '4638', 'ETB', '82.2', '0.42', 'EUR', '56.424061'), ('37', '2021-09-29', '612', 'BND', '409.96', '2.05', 'EUR', '1.492847'), ('51', '2021-10-01', '894', 'MOP', '100.88', '0.51', 'EUR', '8.862674'), ('45', '2021-10-02', '1254', 'SCR', '78.97', '0.4', 'EUR', '15.881424'), ('47', '2021-10-02', '212808', 'IRR', '4.57', '0.05', 'EUR', '46606.318821'), ('20', '2021-10-03', '209238', 'VND', '8.31', '0.05', 'EUR', '25207.144586'), ('17', '2021-10-04', '13416', 'AOA', '26.83', '0.14', 'EUR', '500.075352'), ('41', '2021-10-05', '4139', 'GHS', '502.07', '2.52', 'EUR', '8.24399'), ('44', '2021-10-05', '206706', 'CDF', '94.03', '0.48', 'EUR', '2198.419411'), ('50', '2021-10-06', '18666', 'SOS', '29.36', '0.15', 'EUR', '635.850516'), ('7', '2021-10-06', '1026', 'CUC', '930.9', '4.66', 'EUR', '1.102163'), ('21', '2021-10-08', '912', 'MYR', '196.11', '0.99', 'EUR', '4.650478'), ('6', '2021-10-08', '29940', 'HTG', '259.51', '1.3', 'EUR', '115.372538'), ('36', '2021-10-09', '1146', 'QAR', '285.64', '1.43', 'EUR', '4.012181'), ('6', '2021-10-09', '6678', 'ISK', '46.98', '0.24', 'EUR', '142.166545'), ('29', '2021-10-10', '270', 'GIP', '325.48', '1.63', 'EUR', '0.829546'), ('25', '2021-10-10', '14754', 'BDT', '155.68', '0.78', 'EUR', '94.772749'), ('48', '2021-10-12', '15936', 'DZD', '101.37', '0.51', 'EUR', '157.210934'), ('43', '2021-10-13', '10398', 'KMF', '21.11', '0.11', 'EUR', '492.671632'), ('36', '2021-10-15', '29034', 'INR', '346.16', '1.74', 'EUR', '83.874727'), ('45', '2021-10-15', '18042', 'KPW', '18.2', '0.1', 'EUR', '991.624722'), ('18', '2021-10-15', '1236', 'BAM', '632.46', '3.17', 'EUR', '1.954297'), ('30', '2021-10-16', '25494', 'CUP', '898.56', '4.5', 'EUR', '28.372254'), ('10', '2021-10-16', '924', 'BBD', '419.15', '0.05', 'EUR', '2.204495'), ('33', '2021-10-16', '12720', 'NPR', '94.98', '0.48', 'EUR', '133.929141'), ('46', '2021-10-17', '264', 'NZD', '166.49', '0.84', 'EUR', '1.585768'), ('40', '2021-10-17', '1284', 'BND', '860.11', '4.31', 'EUR', '1.492847'), ('6', '2021-10-18', '828', 'HRK', '109.38', '0.55', 'EUR', '7.570559'), ('22', '2021-10-18', '300', 'EUR', '300', '1.5', 'EUR', '1'), ('46', '2021-10-18', '23256', 'ISK', '163.59', '0.82', 'EUR', '142.166545'), ('51', '2021-10-18', '205488', 'UZS', '16.25', '0.09', 'EUR', '12650.208197'), ('5', '2021-10-19', '15168', 'MRU', '378.04', '1.9', 'EUR', '40.122998'), ('18', '2021-10-19', '1068', 'TOP', '428.65', '2.15', 'EUR', '2.491572'), ('14', '2021-10-19', '220', 'BHD', '529.16', '2.65', 'EUR', '0.415761'), ('48', '2021-10-19', '2351', 'MYR', '505.54', '2.53', 'EUR', '4.650478'), ('46', '2021-10-20', '7524', 'RUB', '64.43', '0.33', 'EUR', '116.791701'), ('16', '2021-10-21', '16854', 'VUV', '135.2', '0.68', 'EUR', '124.667135'), ('30', '2021-10-22', '26826', 'NPR', '200.3', '1.01', 'EUR', '133.929141'), ('2', '2021-10-22', '84', 'XDR', '106', '0.53', 'EUR', '0.792507'), ('42', '2021-10-22', '3000', 'BBD', '1360.86', '0.05', 'EUR', '2.204495'), ('42', '2021-10-23', '9000', 'ZMW', '463.25', '0.03', 'EUR', '19.428104'), ('28', '2021-10-23', '3.3', 'EUR', '3.3', '0.05', 'EUR', '1'), ('48', '2021-10-23', '5000', 'GHS', '606.51', '3.04', 'EUR', '8.24399'), ('25', '2021-10-23', '71472', 'TZS', '27.97', '0.14', 'EUR', '2556.186953'), ('3', '2021-10-23', '164184', 'IRR', '3.53', '0.05', 'EUR', '46606.318821'), ('14', '2021-10-24', '1482', 'MOP', '167.22', '0.84', 'EUR', '8.862674'), ('40', '2021-10-24', '800', 'BHD', '1924.19', '9.63', 'EUR', '0.415761'), ('9', '2021-10-24', '27090', 'SDG', '55.07', '0.04', 'EUR', '491.956154'), ('43', '2021-10-24', '18492', 'THB', '500.59', '2.51', 'EUR', '36.941107'), ('35', '2021-10-26', '27588', 'KPW', '27.83', '0.14', 'EUR', '991.624722'), ('25', '2021-10-26', '15246', 'NAD', '932.41', '4.67', 'EUR', '16.351249'), ('46', '2021-10-27', '8000', 'TTD', '1071.62', '5.36', 'EUR', '7.465375'), ('47', '2021-10-27', '154224', 'IQD', '96.14', '0.49', 'EUR', '1604.167841'), ('32', '2021-10-28', '1188', 'PAB', '1077.23', '5.39', 'EUR', '1.102838'), ('17', '2021-10-28', '648', 'CNH', '92.16', '0.47', 'EUR', '7.031894'), ('10', '2021-10-28', '5784', 'NPR', '43.19', '0.05', 'EUR', '133.929141'), ('32', '2021-10-29', '15504', 'MXN', '693.84', '0.03', 'EUR', '22.345389'), ('32', '2021-10-31', '666', 'EUR', '666', '0.03', 'EUR', '1'), ('22', '2021-11-02', '498', 'XDR', '628.39', '3.15', 'EUR', '0.792507'), ('44', '2021-11-02', '324', 'EUR', '324', '1.62', 'EUR', '1'), ('16', '2021-11-02', '430', 'FKP', '518.37', '2.6', 'EUR', '0.82953'), ('7', '2021-11-03', '248', 'BHD', '596.5', '2.99', 'EUR', '0.415761'), ('51', '2021-11-03', '292', 'KWD', '871.43', '4.36', 'EUR', '0.335084'), ('51', '2021-11-03', '6933', 'TWD', '220.35', '1.11', 'EUR', '31.464479'), ('27', '2021-11-03', '23214', 'CZK', '941.82', '4.71', 'EUR', '24.648029'), ('39', '2021-11-04', '492', 'GGP', '592.69', '2.97', 'EUR', '0.830114'), ('3', '2021-11-04', '17076', 'INR', '203.59', '1.02', 'EUR', '83.874727'), ('17', '2021-11-04', '21516', 'MZN', '305.89', '1.53', 'EUR', '70.339138'), ('33', '2021-11-05', '103458', 'BIF', '45.9', '0.23', 'EUR', '2254.103215'), ('31', '2021-11-05', '3876', 'ZAR', '237.6', '1.19', 'EUR', '16.313404'), ('9', '2021-11-06', '1410', 'BSD', '1278.69', '0.04', 'EUR', '1.102693'), ('16', '2021-11-06', '636', 'IMP', '766.7', '3.84', 'EUR', '0.829536'), ('48', '2021-11-07', '564', 'NZD', '355.67', '1.78', 'EUR', '1.585768'), ('13', '2021-11-07', '3246', 'PKR', '16.25', '0.09', 'EUR', '199.753961'), ('30', '2021-11-08', '8940', 'SZL', '547.16', '2.74', 'EUR', '16.339208'), ('41', '2021-11-08', '19338', 'DJF', '98.83', '0.5', 'EUR', '195.674933'), ('47', '2021-11-08', '1488', 'WST', '518.61', '2.6', 'EUR', '2.869237'), ('20', '2021-11-09', '13290', 'MXN', '594.76', '0.05', 'EUR', '22.345389'), ('27', '2021-11-09', '11151', 'GTQ', '1317.54', '6.59', 'EUR', '8.463558'), ('34', '2021-11-09', '19140', 'ETB', '339.22', '1.7', 'EUR', '56.424061'), ('45', '2021-11-10', '450', 'EUR', '450', '2.25', 'EUR', '1'), ('10', '2021-11-10', '1008', 'TND', '310.67', '0.05', 'EUR', '3.244663'), ('48', '2021-11-11', '1182', 'KYD', '1289.54', '6.45', 'EUR', '0.916606'), ('23', '2021-11-11', '210', 'JOD', '268.74', '1.35', 'EUR', '0.781452'), ('2', '2021-11-12', '426', 'BZD', '192.22', '0.97', 'EUR', '2.216262'), ('42', '2021-11-12', '13230', 'AFN', '137.19', '0.05', 'EUR', '96.442519'), ('20', '2021-11-12', '360000', 'STD', '15.24', '0.05', 'EUR', '23626.253177'), ('4', '2021-11-14', '96936', 'LBP', '58.32', '0.3', 'EUR', '1662.155418'), ('17', '2021-11-14', '618', 'MYR', '132.89', '0.67', 'EUR', '4.650478'), ('1', '2021-11-14', '210060', 'BIF', '93.2', '0.47', 'EUR', '2254.103215'), </v>
      </c>
    </row>
    <row r="288" spans="2:22" ht="30" x14ac:dyDescent="0.25">
      <c r="B288">
        <f t="shared" si="40"/>
        <v>2021</v>
      </c>
      <c r="C288">
        <f t="shared" si="41"/>
        <v>11</v>
      </c>
      <c r="D288" t="str">
        <f t="shared" si="42"/>
        <v>2021 11</v>
      </c>
      <c r="E288">
        <v>4</v>
      </c>
      <c r="F288" s="2">
        <v>44515</v>
      </c>
      <c r="G288">
        <v>11958</v>
      </c>
      <c r="H288" t="s">
        <v>215</v>
      </c>
      <c r="I288" s="3">
        <f t="shared" si="43"/>
        <v>95.92</v>
      </c>
      <c r="J288" s="3">
        <f t="shared" si="44"/>
        <v>0.48</v>
      </c>
      <c r="K288" t="s">
        <v>61</v>
      </c>
      <c r="L288" s="3">
        <f>VLOOKUP(H288,'fx rates'!$A:$B,2,0)</f>
        <v>124.667135</v>
      </c>
      <c r="M288">
        <f>SUMIFS($I$3:$I288,$E$3:$E288,$E288,$D$3:$D288,$D288)</f>
        <v>154.24</v>
      </c>
      <c r="N288" s="3">
        <f t="shared" si="45"/>
        <v>0.48</v>
      </c>
      <c r="O288" s="3" t="str">
        <f t="shared" si="46"/>
        <v/>
      </c>
      <c r="P288" t="str">
        <f>IFERROR(IF(VLOOKUP($E288,clients_special_commissions!$B:$E,3,0), "yes","no"),"no")</f>
        <v>no</v>
      </c>
      <c r="Q288" s="3" t="str">
        <f>IF($P288="yes", VLOOKUP($E288,clients_special_commissions!$B:$C,2,0),"")</f>
        <v/>
      </c>
      <c r="R288" t="str">
        <f t="shared" si="47"/>
        <v>no</v>
      </c>
      <c r="S288">
        <f>COUNTIFS($E$3:$E287,$E288,$D$3:$D287,$D288,$R$3:$R287,"yes")</f>
        <v>0</v>
      </c>
      <c r="U288" s="1" t="str">
        <f t="shared" si="48"/>
        <v xml:space="preserve">('4', '2021-11-15', '11958', 'VUV', '95.92', '0.48', 'EUR', '124.667135'), </v>
      </c>
      <c r="V288" s="1" t="str">
        <f t="shared" si="49"/>
        <v xml:space="preserve">('42', '2021-06-09', '1338', 'ERN', '80.96', '0.05',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'0.04',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'0.05',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'0.05',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'0.05',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'0.04',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'0.04',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'0.05', 'EUR', '1954.4451'), ('17', '2021-08-25', '20292', 'CLP', '23.24', '0.12', 'EUR', '873.489326'), ('38', '2021-08-25', '174', 'GIP', '209.76', '1.05', 'EUR', '0.829546'), ('39', '2021-08-25', '366', 'MOP', '41.3', '0.21', 'EUR', '8.862674'), ('10', '2021-08-26', '229650', 'MMK', '117.51', '0.05',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'0.04', 'EUR', '1.874163'), ('11', '2021-09-09', '10206', 'UAH', '315.83', '1.58', 'EUR', '32.315341'), ('15', '2021-09-10', '300000', 'VND', '11.91', '0.06', 'EUR', '25207.144586'), ('42', '2021-09-11', '26370', 'XPF', '221.19', '0.05',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('13', '2021-09-27', '4638', 'ETB', '82.2', '0.42', 'EUR', '56.424061'), ('37', '2021-09-29', '612', 'BND', '409.96', '2.05', 'EUR', '1.492847'), ('51', '2021-10-01', '894', 'MOP', '100.88', '0.51', 'EUR', '8.862674'), ('45', '2021-10-02', '1254', 'SCR', '78.97', '0.4', 'EUR', '15.881424'), ('47', '2021-10-02', '212808', 'IRR', '4.57', '0.05', 'EUR', '46606.318821'), ('20', '2021-10-03', '209238', 'VND', '8.31', '0.05', 'EUR', '25207.144586'), ('17', '2021-10-04', '13416', 'AOA', '26.83', '0.14', 'EUR', '500.075352'), ('41', '2021-10-05', '4139', 'GHS', '502.07', '2.52', 'EUR', '8.24399'), ('44', '2021-10-05', '206706', 'CDF', '94.03', '0.48', 'EUR', '2198.419411'), ('50', '2021-10-06', '18666', 'SOS', '29.36', '0.15', 'EUR', '635.850516'), ('7', '2021-10-06', '1026', 'CUC', '930.9', '4.66', 'EUR', '1.102163'), ('21', '2021-10-08', '912', 'MYR', '196.11', '0.99', 'EUR', '4.650478'), ('6', '2021-10-08', '29940', 'HTG', '259.51', '1.3', 'EUR', '115.372538'), ('36', '2021-10-09', '1146', 'QAR', '285.64', '1.43', 'EUR', '4.012181'), ('6', '2021-10-09', '6678', 'ISK', '46.98', '0.24', 'EUR', '142.166545'), ('29', '2021-10-10', '270', 'GIP', '325.48', '1.63', 'EUR', '0.829546'), ('25', '2021-10-10', '14754', 'BDT', '155.68', '0.78', 'EUR', '94.772749'), ('48', '2021-10-12', '15936', 'DZD', '101.37', '0.51', 'EUR', '157.210934'), ('43', '2021-10-13', '10398', 'KMF', '21.11', '0.11', 'EUR', '492.671632'), ('36', '2021-10-15', '29034', 'INR', '346.16', '1.74', 'EUR', '83.874727'), ('45', '2021-10-15', '18042', 'KPW', '18.2', '0.1', 'EUR', '991.624722'), ('18', '2021-10-15', '1236', 'BAM', '632.46', '3.17', 'EUR', '1.954297'), ('30', '2021-10-16', '25494', 'CUP', '898.56', '4.5', 'EUR', '28.372254'), ('10', '2021-10-16', '924', 'BBD', '419.15', '0.05', 'EUR', '2.204495'), ('33', '2021-10-16', '12720', 'NPR', '94.98', '0.48', 'EUR', '133.929141'), ('46', '2021-10-17', '264', 'NZD', '166.49', '0.84', 'EUR', '1.585768'), ('40', '2021-10-17', '1284', 'BND', '860.11', '4.31', 'EUR', '1.492847'), ('6', '2021-10-18', '828', 'HRK', '109.38', '0.55', 'EUR', '7.570559'), ('22', '2021-10-18', '300', 'EUR', '300', '1.5', 'EUR', '1'), ('46', '2021-10-18', '23256', 'ISK', '163.59', '0.82', 'EUR', '142.166545'), ('51', '2021-10-18', '205488', 'UZS', '16.25', '0.09', 'EUR', '12650.208197'), ('5', '2021-10-19', '15168', 'MRU', '378.04', '1.9', 'EUR', '40.122998'), ('18', '2021-10-19', '1068', 'TOP', '428.65', '2.15', 'EUR', '2.491572'), ('14', '2021-10-19', '220', 'BHD', '529.16', '2.65', 'EUR', '0.415761'), ('48', '2021-10-19', '2351', 'MYR', '505.54', '2.53', 'EUR', '4.650478'), ('46', '2021-10-20', '7524', 'RUB', '64.43', '0.33', 'EUR', '116.791701'), ('16', '2021-10-21', '16854', 'VUV', '135.2', '0.68', 'EUR', '124.667135'), ('30', '2021-10-22', '26826', 'NPR', '200.3', '1.01', 'EUR', '133.929141'), ('2', '2021-10-22', '84', 'XDR', '106', '0.53', 'EUR', '0.792507'), ('42', '2021-10-22', '3000', 'BBD', '1360.86', '0.05', 'EUR', '2.204495'), ('42', '2021-10-23', '9000', 'ZMW', '463.25', '0.03', 'EUR', '19.428104'), ('28', '2021-10-23', '3.3', 'EUR', '3.3', '0.05', 'EUR', '1'), ('48', '2021-10-23', '5000', 'GHS', '606.51', '3.04', 'EUR', '8.24399'), ('25', '2021-10-23', '71472', 'TZS', '27.97', '0.14', 'EUR', '2556.186953'), ('3', '2021-10-23', '164184', 'IRR', '3.53', '0.05', 'EUR', '46606.318821'), ('14', '2021-10-24', '1482', 'MOP', '167.22', '0.84', 'EUR', '8.862674'), ('40', '2021-10-24', '800', 'BHD', '1924.19', '9.63', 'EUR', '0.415761'), ('9', '2021-10-24', '27090', 'SDG', '55.07', '0.04', 'EUR', '491.956154'), ('43', '2021-10-24', '18492', 'THB', '500.59', '2.51', 'EUR', '36.941107'), ('35', '2021-10-26', '27588', 'KPW', '27.83', '0.14', 'EUR', '991.624722'), ('25', '2021-10-26', '15246', 'NAD', '932.41', '4.67', 'EUR', '16.351249'), ('46', '2021-10-27', '8000', 'TTD', '1071.62', '5.36', 'EUR', '7.465375'), ('47', '2021-10-27', '154224', 'IQD', '96.14', '0.49', 'EUR', '1604.167841'), ('32', '2021-10-28', '1188', 'PAB', '1077.23', '5.39', 'EUR', '1.102838'), ('17', '2021-10-28', '648', 'CNH', '92.16', '0.47', 'EUR', '7.031894'), ('10', '2021-10-28', '5784', 'NPR', '43.19', '0.05', 'EUR', '133.929141'), ('32', '2021-10-29', '15504', 'MXN', '693.84', '0.03', 'EUR', '22.345389'), ('32', '2021-10-31', '666', 'EUR', '666', '0.03', 'EUR', '1'), ('22', '2021-11-02', '498', 'XDR', '628.39', '3.15', 'EUR', '0.792507'), ('44', '2021-11-02', '324', 'EUR', '324', '1.62', 'EUR', '1'), ('16', '2021-11-02', '430', 'FKP', '518.37', '2.6', 'EUR', '0.82953'), ('7', '2021-11-03', '248', 'BHD', '596.5', '2.99', 'EUR', '0.415761'), ('51', '2021-11-03', '292', 'KWD', '871.43', '4.36', 'EUR', '0.335084'), ('51', '2021-11-03', '6933', 'TWD', '220.35', '1.11', 'EUR', '31.464479'), ('27', '2021-11-03', '23214', 'CZK', '941.82', '4.71', 'EUR', '24.648029'), ('39', '2021-11-04', '492', 'GGP', '592.69', '2.97', 'EUR', '0.830114'), ('3', '2021-11-04', '17076', 'INR', '203.59', '1.02', 'EUR', '83.874727'), ('17', '2021-11-04', '21516', 'MZN', '305.89', '1.53', 'EUR', '70.339138'), ('33', '2021-11-05', '103458', 'BIF', '45.9', '0.23', 'EUR', '2254.103215'), ('31', '2021-11-05', '3876', 'ZAR', '237.6', '1.19', 'EUR', '16.313404'), ('9', '2021-11-06', '1410', 'BSD', '1278.69', '0.04', 'EUR', '1.102693'), ('16', '2021-11-06', '636', 'IMP', '766.7', '3.84', 'EUR', '0.829536'), ('48', '2021-11-07', '564', 'NZD', '355.67', '1.78', 'EUR', '1.585768'), ('13', '2021-11-07', '3246', 'PKR', '16.25', '0.09', 'EUR', '199.753961'), ('30', '2021-11-08', '8940', 'SZL', '547.16', '2.74', 'EUR', '16.339208'), ('41', '2021-11-08', '19338', 'DJF', '98.83', '0.5', 'EUR', '195.674933'), ('47', '2021-11-08', '1488', 'WST', '518.61', '2.6', 'EUR', '2.869237'), ('20', '2021-11-09', '13290', 'MXN', '594.76', '0.05', 'EUR', '22.345389'), ('27', '2021-11-09', '11151', 'GTQ', '1317.54', '6.59', 'EUR', '8.463558'), ('34', '2021-11-09', '19140', 'ETB', '339.22', '1.7', 'EUR', '56.424061'), ('45', '2021-11-10', '450', 'EUR', '450', '2.25', 'EUR', '1'), ('10', '2021-11-10', '1008', 'TND', '310.67', '0.05', 'EUR', '3.244663'), ('48', '2021-11-11', '1182', 'KYD', '1289.54', '6.45', 'EUR', '0.916606'), ('23', '2021-11-11', '210', 'JOD', '268.74', '1.35', 'EUR', '0.781452'), ('2', '2021-11-12', '426', 'BZD', '192.22', '0.97', 'EUR', '2.216262'), ('42', '2021-11-12', '13230', 'AFN', '137.19', '0.05', 'EUR', '96.442519'), ('20', '2021-11-12', '360000', 'STD', '15.24', '0.05', 'EUR', '23626.253177'), ('4', '2021-11-14', '96936', 'LBP', '58.32', '0.3', 'EUR', '1662.155418'), ('17', '2021-11-14', '618', 'MYR', '132.89', '0.67', 'EUR', '4.650478'), ('1', '2021-11-14', '210060', 'BIF', '93.2', '0.47', 'EUR', '2254.103215'), ('4', '2021-11-15', '11958', 'VUV', '95.92', '0.48', 'EUR', '124.667135'), </v>
      </c>
    </row>
    <row r="289" spans="2:22" ht="30" x14ac:dyDescent="0.25">
      <c r="B289">
        <f t="shared" si="40"/>
        <v>2021</v>
      </c>
      <c r="C289">
        <f t="shared" si="41"/>
        <v>11</v>
      </c>
      <c r="D289" t="str">
        <f t="shared" si="42"/>
        <v>2021 11</v>
      </c>
      <c r="E289">
        <v>38</v>
      </c>
      <c r="F289" s="2">
        <v>44515</v>
      </c>
      <c r="G289">
        <v>115626</v>
      </c>
      <c r="H289" t="s">
        <v>124</v>
      </c>
      <c r="I289" s="3">
        <f t="shared" si="43"/>
        <v>7.3199999999999994</v>
      </c>
      <c r="J289" s="3">
        <f t="shared" si="44"/>
        <v>0.05</v>
      </c>
      <c r="K289" t="s">
        <v>61</v>
      </c>
      <c r="L289" s="3">
        <f>VLOOKUP(H289,'fx rates'!$A:$B,2,0)</f>
        <v>15813.590125000001</v>
      </c>
      <c r="M289">
        <f>SUMIFS($I$3:$I289,$E$3:$E289,$E289,$D$3:$D289,$D289)</f>
        <v>7.3199999999999994</v>
      </c>
      <c r="N289" s="3">
        <f t="shared" si="45"/>
        <v>0.05</v>
      </c>
      <c r="O289" s="3" t="str">
        <f t="shared" si="46"/>
        <v/>
      </c>
      <c r="P289" t="str">
        <f>IFERROR(IF(VLOOKUP($E289,clients_special_commissions!$B:$E,3,0), "yes","no"),"no")</f>
        <v>no</v>
      </c>
      <c r="Q289" s="3" t="str">
        <f>IF($P289="yes", VLOOKUP($E289,clients_special_commissions!$B:$C,2,0),"")</f>
        <v/>
      </c>
      <c r="R289" t="str">
        <f t="shared" si="47"/>
        <v>no</v>
      </c>
      <c r="S289">
        <f>COUNTIFS($E$3:$E288,$E289,$D$3:$D288,$D289,$R$3:$R288,"yes")</f>
        <v>0</v>
      </c>
      <c r="U289" s="1" t="str">
        <f t="shared" si="48"/>
        <v xml:space="preserve">('38', '2021-11-15', '115626', 'IDR', '7.32', '0.05', 'EUR', '15813.590125'), </v>
      </c>
      <c r="V289" s="1" t="str">
        <f t="shared" si="49"/>
        <v xml:space="preserve">('42', '2021-06-09', '1338', 'ERN', '80.96', '0.05',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'0.04',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'0.05',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'0.05',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'0.05',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'0.04',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'0.04',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'0.05', 'EUR', '1954.4451'), ('17', '2021-08-25', '20292', 'CLP', '23.24', '0.12', 'EUR', '873.489326'), ('38', '2021-08-25', '174', 'GIP', '209.76', '1.05', 'EUR', '0.829546'), ('39', '2021-08-25', '366', 'MOP', '41.3', '0.21', 'EUR', '8.862674'), ('10', '2021-08-26', '229650', 'MMK', '117.51', '0.05',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'0.04', 'EUR', '1.874163'), ('11', '2021-09-09', '10206', 'UAH', '315.83', '1.58', 'EUR', '32.315341'), ('15', '2021-09-10', '300000', 'VND', '11.91', '0.06', 'EUR', '25207.144586'), ('42', '2021-09-11', '26370', 'XPF', '221.19', '0.05',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('13', '2021-09-27', '4638', 'ETB', '82.2', '0.42', 'EUR', '56.424061'), ('37', '2021-09-29', '612', 'BND', '409.96', '2.05', 'EUR', '1.492847'), ('51', '2021-10-01', '894', 'MOP', '100.88', '0.51', 'EUR', '8.862674'), ('45', '2021-10-02', '1254', 'SCR', '78.97', '0.4', 'EUR', '15.881424'), ('47', '2021-10-02', '212808', 'IRR', '4.57', '0.05', 'EUR', '46606.318821'), ('20', '2021-10-03', '209238', 'VND', '8.31', '0.05', 'EUR', '25207.144586'), ('17', '2021-10-04', '13416', 'AOA', '26.83', '0.14', 'EUR', '500.075352'), ('41', '2021-10-05', '4139', 'GHS', '502.07', '2.52', 'EUR', '8.24399'), ('44', '2021-10-05', '206706', 'CDF', '94.03', '0.48', 'EUR', '2198.419411'), ('50', '2021-10-06', '18666', 'SOS', '29.36', '0.15', 'EUR', '635.850516'), ('7', '2021-10-06', '1026', 'CUC', '930.9', '4.66', 'EUR', '1.102163'), ('21', '2021-10-08', '912', 'MYR', '196.11', '0.99', 'EUR', '4.650478'), ('6', '2021-10-08', '29940', 'HTG', '259.51', '1.3', 'EUR', '115.372538'), ('36', '2021-10-09', '1146', 'QAR', '285.64', '1.43', 'EUR', '4.012181'), ('6', '2021-10-09', '6678', 'ISK', '46.98', '0.24', 'EUR', '142.166545'), ('29', '2021-10-10', '270', 'GIP', '325.48', '1.63', 'EUR', '0.829546'), ('25', '2021-10-10', '14754', 'BDT', '155.68', '0.78', 'EUR', '94.772749'), ('48', '2021-10-12', '15936', 'DZD', '101.37', '0.51', 'EUR', '157.210934'), ('43', '2021-10-13', '10398', 'KMF', '21.11', '0.11', 'EUR', '492.671632'), ('36', '2021-10-15', '29034', 'INR', '346.16', '1.74', 'EUR', '83.874727'), ('45', '2021-10-15', '18042', 'KPW', '18.2', '0.1', 'EUR', '991.624722'), ('18', '2021-10-15', '1236', 'BAM', '632.46', '3.17', 'EUR', '1.954297'), ('30', '2021-10-16', '25494', 'CUP', '898.56', '4.5', 'EUR', '28.372254'), ('10', '2021-10-16', '924', 'BBD', '419.15', '0.05', 'EUR', '2.204495'), ('33', '2021-10-16', '12720', 'NPR', '94.98', '0.48', 'EUR', '133.929141'), ('46', '2021-10-17', '264', 'NZD', '166.49', '0.84', 'EUR', '1.585768'), ('40', '2021-10-17', '1284', 'BND', '860.11', '4.31', 'EUR', '1.492847'), ('6', '2021-10-18', '828', 'HRK', '109.38', '0.55', 'EUR', '7.570559'), ('22', '2021-10-18', '300', 'EUR', '300', '1.5', 'EUR', '1'), ('46', '2021-10-18', '23256', 'ISK', '163.59', '0.82', 'EUR', '142.166545'), ('51', '2021-10-18', '205488', 'UZS', '16.25', '0.09', 'EUR', '12650.208197'), ('5', '2021-10-19', '15168', 'MRU', '378.04', '1.9', 'EUR', '40.122998'), ('18', '2021-10-19', '1068', 'TOP', '428.65', '2.15', 'EUR', '2.491572'), ('14', '2021-10-19', '220', 'BHD', '529.16', '2.65', 'EUR', '0.415761'), ('48', '2021-10-19', '2351', 'MYR', '505.54', '2.53', 'EUR', '4.650478'), ('46', '2021-10-20', '7524', 'RUB', '64.43', '0.33', 'EUR', '116.791701'), ('16', '2021-10-21', '16854', 'VUV', '135.2', '0.68', 'EUR', '124.667135'), ('30', '2021-10-22', '26826', 'NPR', '200.3', '1.01', 'EUR', '133.929141'), ('2', '2021-10-22', '84', 'XDR', '106', '0.53', 'EUR', '0.792507'), ('42', '2021-10-22', '3000', 'BBD', '1360.86', '0.05', 'EUR', '2.204495'), ('42', '2021-10-23', '9000', 'ZMW', '463.25', '0.03', 'EUR', '19.428104'), ('28', '2021-10-23', '3.3', 'EUR', '3.3', '0.05', 'EUR', '1'), ('48', '2021-10-23', '5000', 'GHS', '606.51', '3.04', 'EUR', '8.24399'), ('25', '2021-10-23', '71472', 'TZS', '27.97', '0.14', 'EUR', '2556.186953'), ('3', '2021-10-23', '164184', 'IRR', '3.53', '0.05', 'EUR', '46606.318821'), ('14', '2021-10-24', '1482', 'MOP', '167.22', '0.84', 'EUR', '8.862674'), ('40', '2021-10-24', '800', 'BHD', '1924.19', '9.63', 'EUR', '0.415761'), ('9', '2021-10-24', '27090', 'SDG', '55.07', '0.04', 'EUR', '491.956154'), ('43', '2021-10-24', '18492', 'THB', '500.59', '2.51', 'EUR', '36.941107'), ('35', '2021-10-26', '27588', 'KPW', '27.83', '0.14', 'EUR', '991.624722'), ('25', '2021-10-26', '15246', 'NAD', '932.41', '4.67', 'EUR', '16.351249'), ('46', '2021-10-27', '8000', 'TTD', '1071.62', '5.36', 'EUR', '7.465375'), ('47', '2021-10-27', '154224', 'IQD', '96.14', '0.49', 'EUR', '1604.167841'), ('32', '2021-10-28', '1188', 'PAB', '1077.23', '5.39', 'EUR', '1.102838'), ('17', '2021-10-28', '648', 'CNH', '92.16', '0.47', 'EUR', '7.031894'), ('10', '2021-10-28', '5784', 'NPR', '43.19', '0.05', 'EUR', '133.929141'), ('32', '2021-10-29', '15504', 'MXN', '693.84', '0.03', 'EUR', '22.345389'), ('32', '2021-10-31', '666', 'EUR', '666', '0.03', 'EUR', '1'), ('22', '2021-11-02', '498', 'XDR', '628.39', '3.15', 'EUR', '0.792507'), ('44', '2021-11-02', '324', 'EUR', '324', '1.62', 'EUR', '1'), ('16', '2021-11-02', '430', 'FKP', '518.37', '2.6', 'EUR', '0.82953'), ('7', '2021-11-03', '248', 'BHD', '596.5', '2.99', 'EUR', '0.415761'), ('51', '2021-11-03', '292', 'KWD', '871.43', '4.36', 'EUR', '0.335084'), ('51', '2021-11-03', '6933', 'TWD', '220.35', '1.11', 'EUR', '31.464479'), ('27', '2021-11-03', '23214', 'CZK', '941.82', '4.71', 'EUR', '24.648029'), ('39', '2021-11-04', '492', 'GGP', '592.69', '2.97', 'EUR', '0.830114'), ('3', '2021-11-04', '17076', 'INR', '203.59', '1.02', 'EUR', '83.874727'), ('17', '2021-11-04', '21516', 'MZN', '305.89', '1.53', 'EUR', '70.339138'), ('33', '2021-11-05', '103458', 'BIF', '45.9', '0.23', 'EUR', '2254.103215'), ('31', '2021-11-05', '3876', 'ZAR', '237.6', '1.19', 'EUR', '16.313404'), ('9', '2021-11-06', '1410', 'BSD', '1278.69', '0.04', 'EUR', '1.102693'), ('16', '2021-11-06', '636', 'IMP', '766.7', '3.84', 'EUR', '0.829536'), ('48', '2021-11-07', '564', 'NZD', '355.67', '1.78', 'EUR', '1.585768'), ('13', '2021-11-07', '3246', 'PKR', '16.25', '0.09', 'EUR', '199.753961'), ('30', '2021-11-08', '8940', 'SZL', '547.16', '2.74', 'EUR', '16.339208'), ('41', '2021-11-08', '19338', 'DJF', '98.83', '0.5', 'EUR', '195.674933'), ('47', '2021-11-08', '1488', 'WST', '518.61', '2.6', 'EUR', '2.869237'), ('20', '2021-11-09', '13290', 'MXN', '594.76', '0.05', 'EUR', '22.345389'), ('27', '2021-11-09', '11151', 'GTQ', '1317.54', '6.59', 'EUR', '8.463558'), ('34', '2021-11-09', '19140', 'ETB', '339.22', '1.7', 'EUR', '56.424061'), ('45', '2021-11-10', '450', 'EUR', '450', '2.25', 'EUR', '1'), ('10', '2021-11-10', '1008', 'TND', '310.67', '0.05', 'EUR', '3.244663'), ('48', '2021-11-11', '1182', 'KYD', '1289.54', '6.45', 'EUR', '0.916606'), ('23', '2021-11-11', '210', 'JOD', '268.74', '1.35', 'EUR', '0.781452'), ('2', '2021-11-12', '426', 'BZD', '192.22', '0.97', 'EUR', '2.216262'), ('42', '2021-11-12', '13230', 'AFN', '137.19', '0.05', 'EUR', '96.442519'), ('20', '2021-11-12', '360000', 'STD', '15.24', '0.05', 'EUR', '23626.253177'), ('4', '2021-11-14', '96936', 'LBP', '58.32', '0.3', 'EUR', '1662.155418'), ('17', '2021-11-14', '618', 'MYR', '132.89', '0.67', 'EUR', '4.650478'), ('1', '2021-11-14', '210060', 'BIF', '93.2', '0.47', 'EUR', '2254.103215'), ('4', '2021-11-15', '11958', 'VUV', '95.92', '0.48', 'EUR', '124.667135'), ('38', '2021-11-15', '115626', 'IDR', '7.32', '0.05', 'EUR', '15813.590125'), </v>
      </c>
    </row>
    <row r="290" spans="2:22" ht="30" x14ac:dyDescent="0.25">
      <c r="B290">
        <f t="shared" si="40"/>
        <v>2021</v>
      </c>
      <c r="C290">
        <f t="shared" si="41"/>
        <v>11</v>
      </c>
      <c r="D290" t="str">
        <f t="shared" si="42"/>
        <v>2021 11</v>
      </c>
      <c r="E290">
        <v>9</v>
      </c>
      <c r="F290" s="2">
        <v>44517</v>
      </c>
      <c r="G290">
        <v>29526</v>
      </c>
      <c r="H290" t="s">
        <v>161</v>
      </c>
      <c r="I290" s="3">
        <f t="shared" si="43"/>
        <v>1321.35</v>
      </c>
      <c r="J290" s="3">
        <f t="shared" si="44"/>
        <v>0.03</v>
      </c>
      <c r="K290" t="s">
        <v>61</v>
      </c>
      <c r="L290" s="3">
        <f>VLOOKUP(H290,'fx rates'!$A:$B,2,0)</f>
        <v>22.345389000000001</v>
      </c>
      <c r="M290">
        <f>SUMIFS($I$3:$I290,$E$3:$E290,$E290,$D$3:$D290,$D290)</f>
        <v>2600.04</v>
      </c>
      <c r="N290" s="3">
        <f t="shared" si="45"/>
        <v>6.6099999999999994</v>
      </c>
      <c r="O290" s="3">
        <f t="shared" si="46"/>
        <v>0.03</v>
      </c>
      <c r="P290" t="str">
        <f>IFERROR(IF(VLOOKUP($E290,clients_special_commissions!$B:$E,3,0), "yes","no"),"no")</f>
        <v>yes</v>
      </c>
      <c r="Q290" s="3">
        <f>IF($P290="yes", VLOOKUP($E290,clients_special_commissions!$B:$C,2,0),"")</f>
        <v>0.04</v>
      </c>
      <c r="R290" t="str">
        <f t="shared" si="47"/>
        <v>yes</v>
      </c>
      <c r="S290">
        <f>COUNTIFS($E$3:$E289,$E290,$D$3:$D289,$D290,$R$3:$R289,"yes")</f>
        <v>1</v>
      </c>
      <c r="U290" s="1" t="str">
        <f t="shared" si="48"/>
        <v xml:space="preserve">('9', '2021-11-17', '29526', 'MXN', '1321.35', '0.03', 'EUR', '22.345389'), </v>
      </c>
      <c r="V290" s="1" t="str">
        <f t="shared" si="49"/>
        <v xml:space="preserve">('42', '2021-06-09', '1338', 'ERN', '80.96', '0.05',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'0.04',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'0.05',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'0.05',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'0.05',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'0.04',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'0.04',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'0.05', 'EUR', '1954.4451'), ('17', '2021-08-25', '20292', 'CLP', '23.24', '0.12', 'EUR', '873.489326'), ('38', '2021-08-25', '174', 'GIP', '209.76', '1.05', 'EUR', '0.829546'), ('39', '2021-08-25', '366', 'MOP', '41.3', '0.21', 'EUR', '8.862674'), ('10', '2021-08-26', '229650', 'MMK', '117.51', '0.05',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'0.04', 'EUR', '1.874163'), ('11', '2021-09-09', '10206', 'UAH', '315.83', '1.58', 'EUR', '32.315341'), ('15', '2021-09-10', '300000', 'VND', '11.91', '0.06', 'EUR', '25207.144586'), ('42', '2021-09-11', '26370', 'XPF', '221.19', '0.05',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('13', '2021-09-27', '4638', 'ETB', '82.2', '0.42', 'EUR', '56.424061'), ('37', '2021-09-29', '612', 'BND', '409.96', '2.05', 'EUR', '1.492847'), ('51', '2021-10-01', '894', 'MOP', '100.88', '0.51', 'EUR', '8.862674'), ('45', '2021-10-02', '1254', 'SCR', '78.97', '0.4', 'EUR', '15.881424'), ('47', '2021-10-02', '212808', 'IRR', '4.57', '0.05', 'EUR', '46606.318821'), ('20', '2021-10-03', '209238', 'VND', '8.31', '0.05', 'EUR', '25207.144586'), ('17', '2021-10-04', '13416', 'AOA', '26.83', '0.14', 'EUR', '500.075352'), ('41', '2021-10-05', '4139', 'GHS', '502.07', '2.52', 'EUR', '8.24399'), ('44', '2021-10-05', '206706', 'CDF', '94.03', '0.48', 'EUR', '2198.419411'), ('50', '2021-10-06', '18666', 'SOS', '29.36', '0.15', 'EUR', '635.850516'), ('7', '2021-10-06', '1026', 'CUC', '930.9', '4.66', 'EUR', '1.102163'), ('21', '2021-10-08', '912', 'MYR', '196.11', '0.99', 'EUR', '4.650478'), ('6', '2021-10-08', '29940', 'HTG', '259.51', '1.3', 'EUR', '115.372538'), ('36', '2021-10-09', '1146', 'QAR', '285.64', '1.43', 'EUR', '4.012181'), ('6', '2021-10-09', '6678', 'ISK', '46.98', '0.24', 'EUR', '142.166545'), ('29', '2021-10-10', '270', 'GIP', '325.48', '1.63', 'EUR', '0.829546'), ('25', '2021-10-10', '14754', 'BDT', '155.68', '0.78', 'EUR', '94.772749'), ('48', '2021-10-12', '15936', 'DZD', '101.37', '0.51', 'EUR', '157.210934'), ('43', '2021-10-13', '10398', 'KMF', '21.11', '0.11', 'EUR', '492.671632'), ('36', '2021-10-15', '29034', 'INR', '346.16', '1.74', 'EUR', '83.874727'), ('45', '2021-10-15', '18042', 'KPW', '18.2', '0.1', 'EUR', '991.624722'), ('18', '2021-10-15', '1236', 'BAM', '632.46', '3.17', 'EUR', '1.954297'), ('30', '2021-10-16', '25494', 'CUP', '898.56', '4.5', 'EUR', '28.372254'), ('10', '2021-10-16', '924', 'BBD', '419.15', '0.05', 'EUR', '2.204495'), ('33', '2021-10-16', '12720', 'NPR', '94.98', '0.48', 'EUR', '133.929141'), ('46', '2021-10-17', '264', 'NZD', '166.49', '0.84', 'EUR', '1.585768'), ('40', '2021-10-17', '1284', 'BND', '860.11', '4.31', 'EUR', '1.492847'), ('6', '2021-10-18', '828', 'HRK', '109.38', '0.55', 'EUR', '7.570559'), ('22', '2021-10-18', '300', 'EUR', '300', '1.5', 'EUR', '1'), ('46', '2021-10-18', '23256', 'ISK', '163.59', '0.82', 'EUR', '142.166545'), ('51', '2021-10-18', '205488', 'UZS', '16.25', '0.09', 'EUR', '12650.208197'), ('5', '2021-10-19', '15168', 'MRU', '378.04', '1.9', 'EUR', '40.122998'), ('18', '2021-10-19', '1068', 'TOP', '428.65', '2.15', 'EUR', '2.491572'), ('14', '2021-10-19', '220', 'BHD', '529.16', '2.65', 'EUR', '0.415761'), ('48', '2021-10-19', '2351', 'MYR', '505.54', '2.53', 'EUR', '4.650478'), ('46', '2021-10-20', '7524', 'RUB', '64.43', '0.33', 'EUR', '116.791701'), ('16', '2021-10-21', '16854', 'VUV', '135.2', '0.68', 'EUR', '124.667135'), ('30', '2021-10-22', '26826', 'NPR', '200.3', '1.01', 'EUR', '133.929141'), ('2', '2021-10-22', '84', 'XDR', '106', '0.53', 'EUR', '0.792507'), ('42', '2021-10-22', '3000', 'BBD', '1360.86', '0.05', 'EUR', '2.204495'), ('42', '2021-10-23', '9000', 'ZMW', '463.25', '0.03', 'EUR', '19.428104'), ('28', '2021-10-23', '3.3', 'EUR', '3.3', '0.05', 'EUR', '1'), ('48', '2021-10-23', '5000', 'GHS', '606.51', '3.04', 'EUR', '8.24399'), ('25', '2021-10-23', '71472', 'TZS', '27.97', '0.14', 'EUR', '2556.186953'), ('3', '2021-10-23', '164184', 'IRR', '3.53', '0.05', 'EUR', '46606.318821'), ('14', '2021-10-24', '1482', 'MOP', '167.22', '0.84', 'EUR', '8.862674'), ('40', '2021-10-24', '800', 'BHD', '1924.19', '9.63', 'EUR', '0.415761'), ('9', '2021-10-24', '27090', 'SDG', '55.07', '0.04', 'EUR', '491.956154'), ('43', '2021-10-24', '18492', 'THB', '500.59', '2.51', 'EUR', '36.941107'), ('35', '2021-10-26', '27588', 'KPW', '27.83', '0.14', 'EUR', '991.624722'), ('25', '2021-10-26', '15246', 'NAD', '932.41', '4.67', 'EUR', '16.351249'), ('46', '2021-10-27', '8000', 'TTD', '1071.62', '5.36', 'EUR', '7.465375'), ('47', '2021-10-27', '154224', 'IQD', '96.14', '0.49', 'EUR', '1604.167841'), ('32', '2021-10-28', '1188', 'PAB', '1077.23', '5.39', 'EUR', '1.102838'), ('17', '2021-10-28', '648', 'CNH', '92.16', '0.47', 'EUR', '7.031894'), ('10', '2021-10-28', '5784', 'NPR', '43.19', '0.05', 'EUR', '133.929141'), ('32', '2021-10-29', '15504', 'MXN', '693.84', '0.03', 'EUR', '22.345389'), ('32', '2021-10-31', '666', 'EUR', '666', '0.03', 'EUR', '1'), ('22', '2021-11-02', '498', 'XDR', '628.39', '3.15', 'EUR', '0.792507'), ('44', '2021-11-02', '324', 'EUR', '324', '1.62', 'EUR', '1'), ('16', '2021-11-02', '430', 'FKP', '518.37', '2.6', 'EUR', '0.82953'), ('7', '2021-11-03', '248', 'BHD', '596.5', '2.99', 'EUR', '0.415761'), ('51', '2021-11-03', '292', 'KWD', '871.43', '4.36', 'EUR', '0.335084'), ('51', '2021-11-03', '6933', 'TWD', '220.35', '1.11', 'EUR', '31.464479'), ('27', '2021-11-03', '23214', 'CZK', '941.82', '4.71', 'EUR', '24.648029'), ('39', '2021-11-04', '492', 'GGP', '592.69', '2.97', 'EUR', '0.830114'), ('3', '2021-11-04', '17076', 'INR', '203.59', '1.02', 'EUR', '83.874727'), ('17', '2021-11-04', '21516', 'MZN', '305.89', '1.53', 'EUR', '70.339138'), ('33', '2021-11-05', '103458', 'BIF', '45.9', '0.23', 'EUR', '2254.103215'), ('31', '2021-11-05', '3876', 'ZAR', '237.6', '1.19', 'EUR', '16.313404'), ('9', '2021-11-06', '1410', 'BSD', '1278.69', '0.04', 'EUR', '1.102693'), ('16', '2021-11-06', '636', 'IMP', '766.7', '3.84', 'EUR', '0.829536'), ('48', '2021-11-07', '564', 'NZD', '355.67', '1.78', 'EUR', '1.585768'), ('13', '2021-11-07', '3246', 'PKR', '16.25', '0.09', 'EUR', '199.753961'), ('30', '2021-11-08', '8940', 'SZL', '547.16', '2.74', 'EUR', '16.339208'), ('41', '2021-11-08', '19338', 'DJF', '98.83', '0.5', 'EUR', '195.674933'), ('47', '2021-11-08', '1488', 'WST', '518.61', '2.6', 'EUR', '2.869237'), ('20', '2021-11-09', '13290', 'MXN', '594.76', '0.05', 'EUR', '22.345389'), ('27', '2021-11-09', '11151', 'GTQ', '1317.54', '6.59', 'EUR', '8.463558'), ('34', '2021-11-09', '19140', 'ETB', '339.22', '1.7', 'EUR', '56.424061'), ('45', '2021-11-10', '450', 'EUR', '450', '2.25', 'EUR', '1'), ('10', '2021-11-10', '1008', 'TND', '310.67', '0.05', 'EUR', '3.244663'), ('48', '2021-11-11', '1182', 'KYD', '1289.54', '6.45', 'EUR', '0.916606'), ('23', '2021-11-11', '210', 'JOD', '268.74', '1.35', 'EUR', '0.781452'), ('2', '2021-11-12', '426', 'BZD', '192.22', '0.97', 'EUR', '2.216262'), ('42', '2021-11-12', '13230', 'AFN', '137.19', '0.05', 'EUR', '96.442519'), ('20', '2021-11-12', '360000', 'STD', '15.24', '0.05', 'EUR', '23626.253177'), ('4', '2021-11-14', '96936', 'LBP', '58.32', '0.3', 'EUR', '1662.155418'), ('17', '2021-11-14', '618', 'MYR', '132.89', '0.67', 'EUR', '4.650478'), ('1', '2021-11-14', '210060', 'BIF', '93.2', '0.47', 'EUR', '2254.103215'), ('4', '2021-11-15', '11958', 'VUV', '95.92', '0.48', 'EUR', '124.667135'), ('38', '2021-11-15', '115626', 'IDR', '7.32', '0.05', 'EUR', '15813.590125'), ('9', '2021-11-17', '29526', 'MXN', '1321.35', '0.03', 'EUR', '22.345389'), </v>
      </c>
    </row>
    <row r="291" spans="2:22" ht="30" x14ac:dyDescent="0.25">
      <c r="B291">
        <f t="shared" si="40"/>
        <v>2021</v>
      </c>
      <c r="C291">
        <f t="shared" si="41"/>
        <v>11</v>
      </c>
      <c r="D291" t="str">
        <f t="shared" si="42"/>
        <v>2021 11</v>
      </c>
      <c r="E291">
        <v>13</v>
      </c>
      <c r="F291" s="2">
        <v>44520</v>
      </c>
      <c r="G291">
        <v>23394</v>
      </c>
      <c r="H291" t="s">
        <v>92</v>
      </c>
      <c r="I291" s="3">
        <f t="shared" si="43"/>
        <v>26.790000000000003</v>
      </c>
      <c r="J291" s="3">
        <f t="shared" si="44"/>
        <v>0.14000000000000001</v>
      </c>
      <c r="K291" t="s">
        <v>61</v>
      </c>
      <c r="L291" s="3">
        <f>VLOOKUP(H291,'fx rates'!$A:$B,2,0)</f>
        <v>873.48932600000001</v>
      </c>
      <c r="M291">
        <f>SUMIFS($I$3:$I291,$E$3:$E291,$E291,$D$3:$D291,$D291)</f>
        <v>43.040000000000006</v>
      </c>
      <c r="N291" s="3">
        <f t="shared" si="45"/>
        <v>0.14000000000000001</v>
      </c>
      <c r="O291" s="3" t="str">
        <f t="shared" si="46"/>
        <v/>
      </c>
      <c r="P291" t="str">
        <f>IFERROR(IF(VLOOKUP($E291,clients_special_commissions!$B:$E,3,0), "yes","no"),"no")</f>
        <v>no</v>
      </c>
      <c r="Q291" s="3" t="str">
        <f>IF($P291="yes", VLOOKUP($E291,clients_special_commissions!$B:$C,2,0),"")</f>
        <v/>
      </c>
      <c r="R291" t="str">
        <f t="shared" si="47"/>
        <v>no</v>
      </c>
      <c r="S291">
        <f>COUNTIFS($E$3:$E290,$E291,$D$3:$D290,$D291,$R$3:$R290,"yes")</f>
        <v>0</v>
      </c>
      <c r="U291" s="1" t="str">
        <f t="shared" si="48"/>
        <v xml:space="preserve">('13', '2021-11-20', '23394', 'CLP', '26.79', '0.14', 'EUR', '873.489326'), </v>
      </c>
      <c r="V291" s="1" t="str">
        <f t="shared" si="49"/>
        <v xml:space="preserve">('42', '2021-06-09', '1338', 'ERN', '80.96', '0.05',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'0.04',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'0.05',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'0.05',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'0.05',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'0.04',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'0.04',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'0.05', 'EUR', '1954.4451'), ('17', '2021-08-25', '20292', 'CLP', '23.24', '0.12', 'EUR', '873.489326'), ('38', '2021-08-25', '174', 'GIP', '209.76', '1.05', 'EUR', '0.829546'), ('39', '2021-08-25', '366', 'MOP', '41.3', '0.21', 'EUR', '8.862674'), ('10', '2021-08-26', '229650', 'MMK', '117.51', '0.05',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'0.04', 'EUR', '1.874163'), ('11', '2021-09-09', '10206', 'UAH', '315.83', '1.58', 'EUR', '32.315341'), ('15', '2021-09-10', '300000', 'VND', '11.91', '0.06', 'EUR', '25207.144586'), ('42', '2021-09-11', '26370', 'XPF', '221.19', '0.05',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('13', '2021-09-27', '4638', 'ETB', '82.2', '0.42', 'EUR', '56.424061'), ('37', '2021-09-29', '612', 'BND', '409.96', '2.05', 'EUR', '1.492847'), ('51', '2021-10-01', '894', 'MOP', '100.88', '0.51', 'EUR', '8.862674'), ('45', '2021-10-02', '1254', 'SCR', '78.97', '0.4', 'EUR', '15.881424'), ('47', '2021-10-02', '212808', 'IRR', '4.57', '0.05', 'EUR', '46606.318821'), ('20', '2021-10-03', '209238', 'VND', '8.31', '0.05', 'EUR', '25207.144586'), ('17', '2021-10-04', '13416', 'AOA', '26.83', '0.14', 'EUR', '500.075352'), ('41', '2021-10-05', '4139', 'GHS', '502.07', '2.52', 'EUR', '8.24399'), ('44', '2021-10-05', '206706', 'CDF', '94.03', '0.48', 'EUR', '2198.419411'), ('50', '2021-10-06', '18666', 'SOS', '29.36', '0.15', 'EUR', '635.850516'), ('7', '2021-10-06', '1026', 'CUC', '930.9', '4.66', 'EUR', '1.102163'), ('21', '2021-10-08', '912', 'MYR', '196.11', '0.99', 'EUR', '4.650478'), ('6', '2021-10-08', '29940', 'HTG', '259.51', '1.3', 'EUR', '115.372538'), ('36', '2021-10-09', '1146', 'QAR', '285.64', '1.43', 'EUR', '4.012181'), ('6', '2021-10-09', '6678', 'ISK', '46.98', '0.24', 'EUR', '142.166545'), ('29', '2021-10-10', '270', 'GIP', '325.48', '1.63', 'EUR', '0.829546'), ('25', '2021-10-10', '14754', 'BDT', '155.68', '0.78', 'EUR', '94.772749'), ('48', '2021-10-12', '15936', 'DZD', '101.37', '0.51', 'EUR', '157.210934'), ('43', '2021-10-13', '10398', 'KMF', '21.11', '0.11', 'EUR', '492.671632'), ('36', '2021-10-15', '29034', 'INR', '346.16', '1.74', 'EUR', '83.874727'), ('45', '2021-10-15', '18042', 'KPW', '18.2', '0.1', 'EUR', '991.624722'), ('18', '2021-10-15', '1236', 'BAM', '632.46', '3.17', 'EUR', '1.954297'), ('30', '2021-10-16', '25494', 'CUP', '898.56', '4.5', 'EUR', '28.372254'), ('10', '2021-10-16', '924', 'BBD', '419.15', '0.05', 'EUR', '2.204495'), ('33', '2021-10-16', '12720', 'NPR', '94.98', '0.48', 'EUR', '133.929141'), ('46', '2021-10-17', '264', 'NZD', '166.49', '0.84', 'EUR', '1.585768'), ('40', '2021-10-17', '1284', 'BND', '860.11', '4.31', 'EUR', '1.492847'), ('6', '2021-10-18', '828', 'HRK', '109.38', '0.55', 'EUR', '7.570559'), ('22', '2021-10-18', '300', 'EUR', '300', '1.5', 'EUR', '1'), ('46', '2021-10-18', '23256', 'ISK', '163.59', '0.82', 'EUR', '142.166545'), ('51', '2021-10-18', '205488', 'UZS', '16.25', '0.09', 'EUR', '12650.208197'), ('5', '2021-10-19', '15168', 'MRU', '378.04', '1.9', 'EUR', '40.122998'), ('18', '2021-10-19', '1068', 'TOP', '428.65', '2.15', 'EUR', '2.491572'), ('14', '2021-10-19', '220', 'BHD', '529.16', '2.65', 'EUR', '0.415761'), ('48', '2021-10-19', '2351', 'MYR', '505.54', '2.53', 'EUR', '4.650478'), ('46', '2021-10-20', '7524', 'RUB', '64.43', '0.33', 'EUR', '116.791701'), ('16', '2021-10-21', '16854', 'VUV', '135.2', '0.68', 'EUR', '124.667135'), ('30', '2021-10-22', '26826', 'NPR', '200.3', '1.01', 'EUR', '133.929141'), ('2', '2021-10-22', '84', 'XDR', '106', '0.53', 'EUR', '0.792507'), ('42', '2021-10-22', '3000', 'BBD', '1360.86', '0.05', 'EUR', '2.204495'), ('42', '2021-10-23', '9000', 'ZMW', '463.25', '0.03', 'EUR', '19.428104'), ('28', '2021-10-23', '3.3', 'EUR', '3.3', '0.05', 'EUR', '1'), ('48', '2021-10-23', '5000', 'GHS', '606.51', '3.04', 'EUR', '8.24399'), ('25', '2021-10-23', '71472', 'TZS', '27.97', '0.14', 'EUR', '2556.186953'), ('3', '2021-10-23', '164184', 'IRR', '3.53', '0.05', 'EUR', '46606.318821'), ('14', '2021-10-24', '1482', 'MOP', '167.22', '0.84', 'EUR', '8.862674'), ('40', '2021-10-24', '800', 'BHD', '1924.19', '9.63', 'EUR', '0.415761'), ('9', '2021-10-24', '27090', 'SDG', '55.07', '0.04', 'EUR', '491.956154'), ('43', '2021-10-24', '18492', 'THB', '500.59', '2.51', 'EUR', '36.941107'), ('35', '2021-10-26', '27588', 'KPW', '27.83', '0.14', 'EUR', '991.624722'), ('25', '2021-10-26', '15246', 'NAD', '932.41', '4.67', 'EUR', '16.351249'), ('46', '2021-10-27', '8000', 'TTD', '1071.62', '5.36', 'EUR', '7.465375'), ('47', '2021-10-27', '154224', 'IQD', '96.14', '0.49', 'EUR', '1604.167841'), ('32', '2021-10-28', '1188', 'PAB', '1077.23', '5.39', 'EUR', '1.102838'), ('17', '2021-10-28', '648', 'CNH', '92.16', '0.47', 'EUR', '7.031894'), ('10', '2021-10-28', '5784', 'NPR', '43.19', '0.05', 'EUR', '133.929141'), ('32', '2021-10-29', '15504', 'MXN', '693.84', '0.03', 'EUR', '22.345389'), ('32', '2021-10-31', '666', 'EUR', '666', '0.03', 'EUR', '1'), ('22', '2021-11-02', '498', 'XDR', '628.39', '3.15', 'EUR', '0.792507'), ('44', '2021-11-02', '324', 'EUR', '324', '1.62', 'EUR', '1'), ('16', '2021-11-02', '430', 'FKP', '518.37', '2.6', 'EUR', '0.82953'), ('7', '2021-11-03', '248', 'BHD', '596.5', '2.99', 'EUR', '0.415761'), ('51', '2021-11-03', '292', 'KWD', '871.43', '4.36', 'EUR', '0.335084'), ('51', '2021-11-03', '6933', 'TWD', '220.35', '1.11', 'EUR', '31.464479'), ('27', '2021-11-03', '23214', 'CZK', '941.82', '4.71', 'EUR', '24.648029'), ('39', '2021-11-04', '492', 'GGP', '592.69', '2.97', 'EUR', '0.830114'), ('3', '2021-11-04', '17076', 'INR', '203.59', '1.02', 'EUR', '83.874727'), ('17', '2021-11-04', '21516', 'MZN', '305.89', '1.53', 'EUR', '70.339138'), ('33', '2021-11-05', '103458', 'BIF', '45.9', '0.23', 'EUR', '2254.103215'), ('31', '2021-11-05', '3876', 'ZAR', '237.6', '1.19', 'EUR', '16.313404'), ('9', '2021-11-06', '1410', 'BSD', '1278.69', '0.04', 'EUR', '1.102693'), ('16', '2021-11-06', '636', 'IMP', '766.7', '3.84', 'EUR', '0.829536'), ('48', '2021-11-07', '564', 'NZD', '355.67', '1.78', 'EUR', '1.585768'), ('13', '2021-11-07', '3246', 'PKR', '16.25', '0.09', 'EUR', '199.753961'), ('30', '2021-11-08', '8940', 'SZL', '547.16', '2.74', 'EUR', '16.339208'), ('41', '2021-11-08', '19338', 'DJF', '98.83', '0.5', 'EUR', '195.674933'), ('47', '2021-11-08', '1488', 'WST', '518.61', '2.6', 'EUR', '2.869237'), ('20', '2021-11-09', '13290', 'MXN', '594.76', '0.05', 'EUR', '22.345389'), ('27', '2021-11-09', '11151', 'GTQ', '1317.54', '6.59', 'EUR', '8.463558'), ('34', '2021-11-09', '19140', 'ETB', '339.22', '1.7', 'EUR', '56.424061'), ('45', '2021-11-10', '450', 'EUR', '450', '2.25', 'EUR', '1'), ('10', '2021-11-10', '1008', 'TND', '310.67', '0.05', 'EUR', '3.244663'), ('48', '2021-11-11', '1182', 'KYD', '1289.54', '6.45', 'EUR', '0.916606'), ('23', '2021-11-11', '210', 'JOD', '268.74', '1.35', 'EUR', '0.781452'), ('2', '2021-11-12', '426', 'BZD', '192.22', '0.97', 'EUR', '2.216262'), ('42', '2021-11-12', '13230', 'AFN', '137.19', '0.05', 'EUR', '96.442519'), ('20', '2021-11-12', '360000', 'STD', '15.24', '0.05', 'EUR', '23626.253177'), ('4', '2021-11-14', '96936', 'LBP', '58.32', '0.3', 'EUR', '1662.155418'), ('17', '2021-11-14', '618', 'MYR', '132.89', '0.67', 'EUR', '4.650478'), ('1', '2021-11-14', '210060', 'BIF', '93.2', '0.47', 'EUR', '2254.103215'), ('4', '2021-11-15', '11958', 'VUV', '95.92', '0.48', 'EUR', '124.667135'), ('38', '2021-11-15', '115626', 'IDR', '7.32', '0.05', 'EUR', '15813.590125'), ('9', '2021-11-17', '29526', 'MXN', '1321.35', '0.03', 'EUR', '22.345389'), ('13', '2021-11-20', '23394', 'CLP', '26.79', '0.14', 'EUR', '873.489326'), </v>
      </c>
    </row>
    <row r="292" spans="2:22" ht="30" x14ac:dyDescent="0.25">
      <c r="B292">
        <f t="shared" si="40"/>
        <v>2021</v>
      </c>
      <c r="C292">
        <f t="shared" si="41"/>
        <v>11</v>
      </c>
      <c r="D292" t="str">
        <f t="shared" si="42"/>
        <v>2021 11</v>
      </c>
      <c r="E292">
        <v>16</v>
      </c>
      <c r="F292" s="2">
        <v>44520</v>
      </c>
      <c r="G292">
        <v>12000</v>
      </c>
      <c r="H292" t="s">
        <v>227</v>
      </c>
      <c r="I292" s="3">
        <f t="shared" si="43"/>
        <v>735.6</v>
      </c>
      <c r="J292" s="3">
        <f t="shared" si="44"/>
        <v>0.03</v>
      </c>
      <c r="K292" t="s">
        <v>61</v>
      </c>
      <c r="L292" s="3">
        <f>VLOOKUP(H292,'fx rates'!$A:$B,2,0)</f>
        <v>16.313403999999998</v>
      </c>
      <c r="M292">
        <f>SUMIFS($I$3:$I292,$E$3:$E292,$E292,$D$3:$D292,$D292)</f>
        <v>2020.67</v>
      </c>
      <c r="N292" s="3">
        <f t="shared" si="45"/>
        <v>3.6799999999999997</v>
      </c>
      <c r="O292" s="3">
        <f t="shared" si="46"/>
        <v>0.03</v>
      </c>
      <c r="P292" t="str">
        <f>IFERROR(IF(VLOOKUP($E292,clients_special_commissions!$B:$E,3,0), "yes","no"),"no")</f>
        <v>no</v>
      </c>
      <c r="Q292" s="3" t="str">
        <f>IF($P292="yes", VLOOKUP($E292,clients_special_commissions!$B:$C,2,0),"")</f>
        <v/>
      </c>
      <c r="R292" t="str">
        <f t="shared" si="47"/>
        <v>yes</v>
      </c>
      <c r="S292">
        <f>COUNTIFS($E$3:$E291,$E292,$D$3:$D291,$D292,$R$3:$R291,"yes")</f>
        <v>1</v>
      </c>
      <c r="U292" s="1" t="str">
        <f t="shared" si="48"/>
        <v xml:space="preserve">('16', '2021-11-20', '12000', 'ZAR', '735.6', '0.03', 'EUR', '16.313404'), </v>
      </c>
      <c r="V292" s="1" t="str">
        <f t="shared" si="49"/>
        <v xml:space="preserve">('42', '2021-06-09', '1338', 'ERN', '80.96', '0.05',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'0.04',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'0.05',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'0.05',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'0.05',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'0.04',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'0.04',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'0.05', 'EUR', '1954.4451'), ('17', '2021-08-25', '20292', 'CLP', '23.24', '0.12', 'EUR', '873.489326'), ('38', '2021-08-25', '174', 'GIP', '209.76', '1.05', 'EUR', '0.829546'), ('39', '2021-08-25', '366', 'MOP', '41.3', '0.21', 'EUR', '8.862674'), ('10', '2021-08-26', '229650', 'MMK', '117.51', '0.05',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'0.04', 'EUR', '1.874163'), ('11', '2021-09-09', '10206', 'UAH', '315.83', '1.58', 'EUR', '32.315341'), ('15', '2021-09-10', '300000', 'VND', '11.91', '0.06', 'EUR', '25207.144586'), ('42', '2021-09-11', '26370', 'XPF', '221.19', '0.05',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('13', '2021-09-27', '4638', 'ETB', '82.2', '0.42', 'EUR', '56.424061'), ('37', '2021-09-29', '612', 'BND', '409.96', '2.05', 'EUR', '1.492847'), ('51', '2021-10-01', '894', 'MOP', '100.88', '0.51', 'EUR', '8.862674'), ('45', '2021-10-02', '1254', 'SCR', '78.97', '0.4', 'EUR', '15.881424'), ('47', '2021-10-02', '212808', 'IRR', '4.57', '0.05', 'EUR', '46606.318821'), ('20', '2021-10-03', '209238', 'VND', '8.31', '0.05', 'EUR', '25207.144586'), ('17', '2021-10-04', '13416', 'AOA', '26.83', '0.14', 'EUR', '500.075352'), ('41', '2021-10-05', '4139', 'GHS', '502.07', '2.52', 'EUR', '8.24399'), ('44', '2021-10-05', '206706', 'CDF', '94.03', '0.48', 'EUR', '2198.419411'), ('50', '2021-10-06', '18666', 'SOS', '29.36', '0.15', 'EUR', '635.850516'), ('7', '2021-10-06', '1026', 'CUC', '930.9', '4.66', 'EUR', '1.102163'), ('21', '2021-10-08', '912', 'MYR', '196.11', '0.99', 'EUR', '4.650478'), ('6', '2021-10-08', '29940', 'HTG', '259.51', '1.3', 'EUR', '115.372538'), ('36', '2021-10-09', '1146', 'QAR', '285.64', '1.43', 'EUR', '4.012181'), ('6', '2021-10-09', '6678', 'ISK', '46.98', '0.24', 'EUR', '142.166545'), ('29', '2021-10-10', '270', 'GIP', '325.48', '1.63', 'EUR', '0.829546'), ('25', '2021-10-10', '14754', 'BDT', '155.68', '0.78', 'EUR', '94.772749'), ('48', '2021-10-12', '15936', 'DZD', '101.37', '0.51', 'EUR', '157.210934'), ('43', '2021-10-13', '10398', 'KMF', '21.11', '0.11', 'EUR', '492.671632'), ('36', '2021-10-15', '29034', 'INR', '346.16', '1.74', 'EUR', '83.874727'), ('45', '2021-10-15', '18042', 'KPW', '18.2', '0.1', 'EUR', '991.624722'), ('18', '2021-10-15', '1236', 'BAM', '632.46', '3.17', 'EUR', '1.954297'), ('30', '2021-10-16', '25494', 'CUP', '898.56', '4.5', 'EUR', '28.372254'), ('10', '2021-10-16', '924', 'BBD', '419.15', '0.05', 'EUR', '2.204495'), ('33', '2021-10-16', '12720', 'NPR', '94.98', '0.48', 'EUR', '133.929141'), ('46', '2021-10-17', '264', 'NZD', '166.49', '0.84', 'EUR', '1.585768'), ('40', '2021-10-17', '1284', 'BND', '860.11', '4.31', 'EUR', '1.492847'), ('6', '2021-10-18', '828', 'HRK', '109.38', '0.55', 'EUR', '7.570559'), ('22', '2021-10-18', '300', 'EUR', '300', '1.5', 'EUR', '1'), ('46', '2021-10-18', '23256', 'ISK', '163.59', '0.82', 'EUR', '142.166545'), ('51', '2021-10-18', '205488', 'UZS', '16.25', '0.09', 'EUR', '12650.208197'), ('5', '2021-10-19', '15168', 'MRU', '378.04', '1.9', 'EUR', '40.122998'), ('18', '2021-10-19', '1068', 'TOP', '428.65', '2.15', 'EUR', '2.491572'), ('14', '2021-10-19', '220', 'BHD', '529.16', '2.65', 'EUR', '0.415761'), ('48', '2021-10-19', '2351', 'MYR', '505.54', '2.53', 'EUR', '4.650478'), ('46', '2021-10-20', '7524', 'RUB', '64.43', '0.33', 'EUR', '116.791701'), ('16', '2021-10-21', '16854', 'VUV', '135.2', '0.68', 'EUR', '124.667135'), ('30', '2021-10-22', '26826', 'NPR', '200.3', '1.01', 'EUR', '133.929141'), ('2', '2021-10-22', '84', 'XDR', '106', '0.53', 'EUR', '0.792507'), ('42', '2021-10-22', '3000', 'BBD', '1360.86', '0.05', 'EUR', '2.204495'), ('42', '2021-10-23', '9000', 'ZMW', '463.25', '0.03', 'EUR', '19.428104'), ('28', '2021-10-23', '3.3', 'EUR', '3.3', '0.05', 'EUR', '1'), ('48', '2021-10-23', '5000', 'GHS', '606.51', '3.04', 'EUR', '8.24399'), ('25', '2021-10-23', '71472', 'TZS', '27.97', '0.14', 'EUR', '2556.186953'), ('3', '2021-10-23', '164184', 'IRR', '3.53', '0.05', 'EUR', '46606.318821'), ('14', '2021-10-24', '1482', 'MOP', '167.22', '0.84', 'EUR', '8.862674'), ('40', '2021-10-24', '800', 'BHD', '1924.19', '9.63', 'EUR', '0.415761'), ('9', '2021-10-24', '27090', 'SDG', '55.07', '0.04', 'EUR', '491.956154'), ('43', '2021-10-24', '18492', 'THB', '500.59', '2.51', 'EUR', '36.941107'), ('35', '2021-10-26', '27588', 'KPW', '27.83', '0.14', 'EUR', '991.624722'), ('25', '2021-10-26', '15246', 'NAD', '932.41', '4.67', 'EUR', '16.351249'), ('46', '2021-10-27', '8000', 'TTD', '1071.62', '5.36', 'EUR', '7.465375'), ('47', '2021-10-27', '154224', 'IQD', '96.14', '0.49', 'EUR', '1604.167841'), ('32', '2021-10-28', '1188', 'PAB', '1077.23', '5.39', 'EUR', '1.102838'), ('17', '2021-10-28', '648', 'CNH', '92.16', '0.47', 'EUR', '7.031894'), ('10', '2021-10-28', '5784', 'NPR', '43.19', '0.05', 'EUR', '133.929141'), ('32', '2021-10-29', '15504', 'MXN', '693.84', '0.03', 'EUR', '22.345389'), ('32', '2021-10-31', '666', 'EUR', '666', '0.03', 'EUR', '1'), ('22', '2021-11-02', '498', 'XDR', '628.39', '3.15', 'EUR', '0.792507'), ('44', '2021-11-02', '324', 'EUR', '324', '1.62', 'EUR', '1'), ('16', '2021-11-02', '430', 'FKP', '518.37', '2.6', 'EUR', '0.82953'), ('7', '2021-11-03', '248', 'BHD', '596.5', '2.99', 'EUR', '0.415761'), ('51', '2021-11-03', '292', 'KWD', '871.43', '4.36', 'EUR', '0.335084'), ('51', '2021-11-03', '6933', 'TWD', '220.35', '1.11', 'EUR', '31.464479'), ('27', '2021-11-03', '23214', 'CZK', '941.82', '4.71', 'EUR', '24.648029'), ('39', '2021-11-04', '492', 'GGP', '592.69', '2.97', 'EUR', '0.830114'), ('3', '2021-11-04', '17076', 'INR', '203.59', '1.02', 'EUR', '83.874727'), ('17', '2021-11-04', '21516', 'MZN', '305.89', '1.53', 'EUR', '70.339138'), ('33', '2021-11-05', '103458', 'BIF', '45.9', '0.23', 'EUR', '2254.103215'), ('31', '2021-11-05', '3876', 'ZAR', '237.6', '1.19', 'EUR', '16.313404'), ('9', '2021-11-06', '1410', 'BSD', '1278.69', '0.04', 'EUR', '1.102693'), ('16', '2021-11-06', '636', 'IMP', '766.7', '3.84', 'EUR', '0.829536'), ('48', '2021-11-07', '564', 'NZD', '355.67', '1.78', 'EUR', '1.585768'), ('13', '2021-11-07', '3246', 'PKR', '16.25', '0.09', 'EUR', '199.753961'), ('30', '2021-11-08', '8940', 'SZL', '547.16', '2.74', 'EUR', '16.339208'), ('41', '2021-11-08', '19338', 'DJF', '98.83', '0.5', 'EUR', '195.674933'), ('47', '2021-11-08', '1488', 'WST', '518.61', '2.6', 'EUR', '2.869237'), ('20', '2021-11-09', '13290', 'MXN', '594.76', '0.05', 'EUR', '22.345389'), ('27', '2021-11-09', '11151', 'GTQ', '1317.54', '6.59', 'EUR', '8.463558'), ('34', '2021-11-09', '19140', 'ETB', '339.22', '1.7', 'EUR', '56.424061'), ('45', '2021-11-10', '450', 'EUR', '450', '2.25', 'EUR', '1'), ('10', '2021-11-10', '1008', 'TND', '310.67', '0.05', 'EUR', '3.244663'), ('48', '2021-11-11', '1182', 'KYD', '1289.54', '6.45', 'EUR', '0.916606'), ('23', '2021-11-11', '210', 'JOD', '268.74', '1.35', 'EUR', '0.781452'), ('2', '2021-11-12', '426', 'BZD', '192.22', '0.97', 'EUR', '2.216262'), ('42', '2021-11-12', '13230', 'AFN', '137.19', '0.05', 'EUR', '96.442519'), ('20', '2021-11-12', '360000', 'STD', '15.24', '0.05', 'EUR', '23626.253177'), ('4', '2021-11-14', '96936', 'LBP', '58.32', '0.3', 'EUR', '1662.155418'), ('17', '2021-11-14', '618', 'MYR', '132.89', '0.67', 'EUR', '4.650478'), ('1', '2021-11-14', '210060', 'BIF', '93.2', '0.47', 'EUR', '2254.103215'), ('4', '2021-11-15', '11958', 'VUV', '95.92', '0.48', 'EUR', '124.667135'), ('38', '2021-11-15', '115626', 'IDR', '7.32', '0.05', 'EUR', '15813.590125'), ('9', '2021-11-17', '29526', 'MXN', '1321.35', '0.03', 'EUR', '22.345389'), ('13', '2021-11-20', '23394', 'CLP', '26.79', '0.14', 'EUR', '873.489326'), ('16', '2021-11-20', '12000', 'ZAR', '735.6', '0.03', 'EUR', '16.313404'), </v>
      </c>
    </row>
    <row r="293" spans="2:22" ht="30" x14ac:dyDescent="0.25">
      <c r="B293">
        <f t="shared" si="40"/>
        <v>2021</v>
      </c>
      <c r="C293">
        <f t="shared" si="41"/>
        <v>11</v>
      </c>
      <c r="D293" t="str">
        <f t="shared" si="42"/>
        <v>2021 11</v>
      </c>
      <c r="E293">
        <v>48</v>
      </c>
      <c r="F293" s="2">
        <v>44521</v>
      </c>
      <c r="G293">
        <v>179472</v>
      </c>
      <c r="H293" t="s">
        <v>177</v>
      </c>
      <c r="I293" s="3">
        <f t="shared" si="43"/>
        <v>23.430000000000003</v>
      </c>
      <c r="J293" s="3">
        <f t="shared" si="44"/>
        <v>0.03</v>
      </c>
      <c r="K293" t="s">
        <v>61</v>
      </c>
      <c r="L293" s="3">
        <f>VLOOKUP(H293,'fx rates'!$A:$B,2,0)</f>
        <v>7661.5560679999999</v>
      </c>
      <c r="M293">
        <f>SUMIFS($I$3:$I293,$E$3:$E293,$E293,$D$3:$D293,$D293)</f>
        <v>1668.64</v>
      </c>
      <c r="N293" s="3">
        <f t="shared" si="45"/>
        <v>0.12</v>
      </c>
      <c r="O293" s="3">
        <f t="shared" si="46"/>
        <v>0.03</v>
      </c>
      <c r="P293" t="str">
        <f>IFERROR(IF(VLOOKUP($E293,clients_special_commissions!$B:$E,3,0), "yes","no"),"no")</f>
        <v>no</v>
      </c>
      <c r="Q293" s="3" t="str">
        <f>IF($P293="yes", VLOOKUP($E293,clients_special_commissions!$B:$C,2,0),"")</f>
        <v/>
      </c>
      <c r="R293" t="str">
        <f t="shared" si="47"/>
        <v>yes</v>
      </c>
      <c r="S293">
        <f>COUNTIFS($E$3:$E292,$E293,$D$3:$D292,$D293,$R$3:$R292,"yes")</f>
        <v>1</v>
      </c>
      <c r="U293" s="1" t="str">
        <f t="shared" si="48"/>
        <v xml:space="preserve">('48', '2021-11-21', '179472', 'PYG', '23.43', '0.03', 'EUR', '7661.556068'), </v>
      </c>
      <c r="V293" s="1" t="str">
        <f t="shared" si="49"/>
        <v xml:space="preserve">('42', '2021-06-09', '1338', 'ERN', '80.96', '0.05',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'0.04',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'0.05',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'0.05',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'0.05',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'0.04',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'0.04',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'0.05', 'EUR', '1954.4451'), ('17', '2021-08-25', '20292', 'CLP', '23.24', '0.12', 'EUR', '873.489326'), ('38', '2021-08-25', '174', 'GIP', '209.76', '1.05', 'EUR', '0.829546'), ('39', '2021-08-25', '366', 'MOP', '41.3', '0.21', 'EUR', '8.862674'), ('10', '2021-08-26', '229650', 'MMK', '117.51', '0.05',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'0.04', 'EUR', '1.874163'), ('11', '2021-09-09', '10206', 'UAH', '315.83', '1.58', 'EUR', '32.315341'), ('15', '2021-09-10', '300000', 'VND', '11.91', '0.06', 'EUR', '25207.144586'), ('42', '2021-09-11', '26370', 'XPF', '221.19', '0.05',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('13', '2021-09-27', '4638', 'ETB', '82.2', '0.42', 'EUR', '56.424061'), ('37', '2021-09-29', '612', 'BND', '409.96', '2.05', 'EUR', '1.492847'), ('51', '2021-10-01', '894', 'MOP', '100.88', '0.51', 'EUR', '8.862674'), ('45', '2021-10-02', '1254', 'SCR', '78.97', '0.4', 'EUR', '15.881424'), ('47', '2021-10-02', '212808', 'IRR', '4.57', '0.05', 'EUR', '46606.318821'), ('20', '2021-10-03', '209238', 'VND', '8.31', '0.05', 'EUR', '25207.144586'), ('17', '2021-10-04', '13416', 'AOA', '26.83', '0.14', 'EUR', '500.075352'), ('41', '2021-10-05', '4139', 'GHS', '502.07', '2.52', 'EUR', '8.24399'), ('44', '2021-10-05', '206706', 'CDF', '94.03', '0.48', 'EUR', '2198.419411'), ('50', '2021-10-06', '18666', 'SOS', '29.36', '0.15', 'EUR', '635.850516'), ('7', '2021-10-06', '1026', 'CUC', '930.9', '4.66', 'EUR', '1.102163'), ('21', '2021-10-08', '912', 'MYR', '196.11', '0.99', 'EUR', '4.650478'), ('6', '2021-10-08', '29940', 'HTG', '259.51', '1.3', 'EUR', '115.372538'), ('36', '2021-10-09', '1146', 'QAR', '285.64', '1.43', 'EUR', '4.012181'), ('6', '2021-10-09', '6678', 'ISK', '46.98', '0.24', 'EUR', '142.166545'), ('29', '2021-10-10', '270', 'GIP', '325.48', '1.63', 'EUR', '0.829546'), ('25', '2021-10-10', '14754', 'BDT', '155.68', '0.78', 'EUR', '94.772749'), ('48', '2021-10-12', '15936', 'DZD', '101.37', '0.51', 'EUR', '157.210934'), ('43', '2021-10-13', '10398', 'KMF', '21.11', '0.11', 'EUR', '492.671632'), ('36', '2021-10-15', '29034', 'INR', '346.16', '1.74', 'EUR', '83.874727'), ('45', '2021-10-15', '18042', 'KPW', '18.2', '0.1', 'EUR', '991.624722'), ('18', '2021-10-15', '1236', 'BAM', '632.46', '3.17', 'EUR', '1.954297'), ('30', '2021-10-16', '25494', 'CUP', '898.56', '4.5', 'EUR', '28.372254'), ('10', '2021-10-16', '924', 'BBD', '419.15', '0.05', 'EUR', '2.204495'), ('33', '2021-10-16', '12720', 'NPR', '94.98', '0.48', 'EUR', '133.929141'), ('46', '2021-10-17', '264', 'NZD', '166.49', '0.84', 'EUR', '1.585768'), ('40', '2021-10-17', '1284', 'BND', '860.11', '4.31', 'EUR', '1.492847'), ('6', '2021-10-18', '828', 'HRK', '109.38', '0.55', 'EUR', '7.570559'), ('22', '2021-10-18', '300', 'EUR', '300', '1.5', 'EUR', '1'), ('46', '2021-10-18', '23256', 'ISK', '163.59', '0.82', 'EUR', '142.166545'), ('51', '2021-10-18', '205488', 'UZS', '16.25', '0.09', 'EUR', '12650.208197'), ('5', '2021-10-19', '15168', 'MRU', '378.04', '1.9', 'EUR', '40.122998'), ('18', '2021-10-19', '1068', 'TOP', '428.65', '2.15', 'EUR', '2.491572'), ('14', '2021-10-19', '220', 'BHD', '529.16', '2.65', 'EUR', '0.415761'), ('48', '2021-10-19', '2351', 'MYR', '505.54', '2.53', 'EUR', '4.650478'), ('46', '2021-10-20', '7524', 'RUB', '64.43', '0.33', 'EUR', '116.791701'), ('16', '2021-10-21', '16854', 'VUV', '135.2', '0.68', 'EUR', '124.667135'), ('30', '2021-10-22', '26826', 'NPR', '200.3', '1.01', 'EUR', '133.929141'), ('2', '2021-10-22', '84', 'XDR', '106', '0.53', 'EUR', '0.792507'), ('42', '2021-10-22', '3000', 'BBD', '1360.86', '0.05', 'EUR', '2.204495'), ('42', '2021-10-23', '9000', 'ZMW', '463.25', '0.03', 'EUR', '19.428104'), ('28', '2021-10-23', '3.3', 'EUR', '3.3', '0.05', 'EUR', '1'), ('48', '2021-10-23', '5000', 'GHS', '606.51', '3.04', 'EUR', '8.24399'), ('25', '2021-10-23', '71472', 'TZS', '27.97', '0.14', 'EUR', '2556.186953'), ('3', '2021-10-23', '164184', 'IRR', '3.53', '0.05', 'EUR', '46606.318821'), ('14', '2021-10-24', '1482', 'MOP', '167.22', '0.84', 'EUR', '8.862674'), ('40', '2021-10-24', '800', 'BHD', '1924.19', '9.63', 'EUR', '0.415761'), ('9', '2021-10-24', '27090', 'SDG', '55.07', '0.04', 'EUR', '491.956154'), ('43', '2021-10-24', '18492', 'THB', '500.59', '2.51', 'EUR', '36.941107'), ('35', '2021-10-26', '27588', 'KPW', '27.83', '0.14', 'EUR', '991.624722'), ('25', '2021-10-26', '15246', 'NAD', '932.41', '4.67', 'EUR', '16.351249'), ('46', '2021-10-27', '8000', 'TTD', '1071.62', '5.36', 'EUR', '7.465375'), ('47', '2021-10-27', '154224', 'IQD', '96.14', '0.49', 'EUR', '1604.167841'), ('32', '2021-10-28', '1188', 'PAB', '1077.23', '5.39', 'EUR', '1.102838'), ('17', '2021-10-28', '648', 'CNH', '92.16', '0.47', 'EUR', '7.031894'), ('10', '2021-10-28', '5784', 'NPR', '43.19', '0.05', 'EUR', '133.929141'), ('32', '2021-10-29', '15504', 'MXN', '693.84', '0.03', 'EUR', '22.345389'), ('32', '2021-10-31', '666', 'EUR', '666', '0.03', 'EUR', '1'), ('22', '2021-11-02', '498', 'XDR', '628.39', '3.15', 'EUR', '0.792507'), ('44', '2021-11-02', '324', 'EUR', '324', '1.62', 'EUR', '1'), ('16', '2021-11-02', '430', 'FKP', '518.37', '2.6', 'EUR', '0.82953'), ('7', '2021-11-03', '248', 'BHD', '596.5', '2.99', 'EUR', '0.415761'), ('51', '2021-11-03', '292', 'KWD', '871.43', '4.36', 'EUR', '0.335084'), ('51', '2021-11-03', '6933', 'TWD', '220.35', '1.11', 'EUR', '31.464479'), ('27', '2021-11-03', '23214', 'CZK', '941.82', '4.71', 'EUR', '24.648029'), ('39', '2021-11-04', '492', 'GGP', '592.69', '2.97', 'EUR', '0.830114'), ('3', '2021-11-04', '17076', 'INR', '203.59', '1.02', 'EUR', '83.874727'), ('17', '2021-11-04', '21516', 'MZN', '305.89', '1.53', 'EUR', '70.339138'), ('33', '2021-11-05', '103458', 'BIF', '45.9', '0.23', 'EUR', '2254.103215'), ('31', '2021-11-05', '3876', 'ZAR', '237.6', '1.19', 'EUR', '16.313404'), ('9', '2021-11-06', '1410', 'BSD', '1278.69', '0.04', 'EUR', '1.102693'), ('16', '2021-11-06', '636', 'IMP', '766.7', '3.84', 'EUR', '0.829536'), ('48', '2021-11-07', '564', 'NZD', '355.67', '1.78', 'EUR', '1.585768'), ('13', '2021-11-07', '3246', 'PKR', '16.25', '0.09', 'EUR', '199.753961'), ('30', '2021-11-08', '8940', 'SZL', '547.16', '2.74', 'EUR', '16.339208'), ('41', '2021-11-08', '19338', 'DJF', '98.83', '0.5', 'EUR', '195.674933'), ('47', '2021-11-08', '1488', 'WST', '518.61', '2.6', 'EUR', '2.869237'), ('20', '2021-11-09', '13290', 'MXN', '594.76', '0.05', 'EUR', '22.345389'), ('27', '2021-11-09', '11151', 'GTQ', '1317.54', '6.59', 'EUR', '8.463558'), ('34', '2021-11-09', '19140', 'ETB', '339.22', '1.7', 'EUR', '56.424061'), ('45', '2021-11-10', '450', 'EUR', '450', '2.25', 'EUR', '1'), ('10', '2021-11-10', '1008', 'TND', '310.67', '0.05', 'EUR', '3.244663'), ('48', '2021-11-11', '1182', 'KYD', '1289.54', '6.45', 'EUR', '0.916606'), ('23', '2021-11-11', '210', 'JOD', '268.74', '1.35', 'EUR', '0.781452'), ('2', '2021-11-12', '426', 'BZD', '192.22', '0.97', 'EUR', '2.216262'), ('42', '2021-11-12', '13230', 'AFN', '137.19', '0.05', 'EUR', '96.442519'), ('20', '2021-11-12', '360000', 'STD', '15.24', '0.05', 'EUR', '23626.253177'), ('4', '2021-11-14', '96936', 'LBP', '58.32', '0.3', 'EUR', '1662.155418'), ('17', '2021-11-14', '618', 'MYR', '132.89', '0.67', 'EUR', '4.650478'), ('1', '2021-11-14', '210060', 'BIF', '93.2', '0.47', 'EUR', '2254.103215'), ('4', '2021-11-15', '11958', 'VUV', '95.92', '0.48', 'EUR', '124.667135'), ('38', '2021-11-15', '115626', 'IDR', '7.32', '0.05', 'EUR', '15813.590125'), ('9', '2021-11-17', '29526', 'MXN', '1321.35', '0.03', 'EUR', '22.345389'), ('13', '2021-11-20', '23394', 'CLP', '26.79', '0.14', 'EUR', '873.489326'), ('16', '2021-11-20', '12000', 'ZAR', '735.6', '0.03', 'EUR', '16.313404'), ('48', '2021-11-21', '179472', 'PYG', '23.43', '0.03', 'EUR', '7661.556068'), </v>
      </c>
    </row>
    <row r="294" spans="2:22" ht="30" x14ac:dyDescent="0.25">
      <c r="B294">
        <f t="shared" si="40"/>
        <v>2021</v>
      </c>
      <c r="C294">
        <f t="shared" si="41"/>
        <v>11</v>
      </c>
      <c r="D294" t="str">
        <f t="shared" si="42"/>
        <v>2021 11</v>
      </c>
      <c r="E294">
        <v>8</v>
      </c>
      <c r="F294" s="2">
        <v>44521</v>
      </c>
      <c r="G294">
        <v>840</v>
      </c>
      <c r="H294" t="s">
        <v>156</v>
      </c>
      <c r="I294" s="3">
        <f t="shared" si="43"/>
        <v>94.78</v>
      </c>
      <c r="J294" s="3">
        <f t="shared" si="44"/>
        <v>0.48</v>
      </c>
      <c r="K294" t="s">
        <v>61</v>
      </c>
      <c r="L294" s="3">
        <f>VLOOKUP(H294,'fx rates'!$A:$B,2,0)</f>
        <v>8.8626740000000002</v>
      </c>
      <c r="M294">
        <f>SUMIFS($I$3:$I294,$E$3:$E294,$E294,$D$3:$D294,$D294)</f>
        <v>94.78</v>
      </c>
      <c r="N294" s="3">
        <f t="shared" si="45"/>
        <v>0.48</v>
      </c>
      <c r="O294" s="3" t="str">
        <f t="shared" si="46"/>
        <v/>
      </c>
      <c r="P294" t="str">
        <f>IFERROR(IF(VLOOKUP($E294,clients_special_commissions!$B:$E,3,0), "yes","no"),"no")</f>
        <v>no</v>
      </c>
      <c r="Q294" s="3" t="str">
        <f>IF($P294="yes", VLOOKUP($E294,clients_special_commissions!$B:$C,2,0),"")</f>
        <v/>
      </c>
      <c r="R294" t="str">
        <f t="shared" si="47"/>
        <v>no</v>
      </c>
      <c r="S294">
        <f>COUNTIFS($E$3:$E293,$E294,$D$3:$D293,$D294,$R$3:$R293,"yes")</f>
        <v>0</v>
      </c>
      <c r="U294" s="1" t="str">
        <f t="shared" si="48"/>
        <v xml:space="preserve">('8', '2021-11-21', '840', 'MOP', '94.78', '0.48', 'EUR', '8.862674'), </v>
      </c>
      <c r="V294" s="1" t="str">
        <f t="shared" si="49"/>
        <v xml:space="preserve">('42', '2021-06-09', '1338', 'ERN', '80.96', '0.05',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'0.04',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'0.05',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'0.05',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'0.05',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'0.04',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'0.04',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'0.05', 'EUR', '1954.4451'), ('17', '2021-08-25', '20292', 'CLP', '23.24', '0.12', 'EUR', '873.489326'), ('38', '2021-08-25', '174', 'GIP', '209.76', '1.05', 'EUR', '0.829546'), ('39', '2021-08-25', '366', 'MOP', '41.3', '0.21', 'EUR', '8.862674'), ('10', '2021-08-26', '229650', 'MMK', '117.51', '0.05',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'0.04', 'EUR', '1.874163'), ('11', '2021-09-09', '10206', 'UAH', '315.83', '1.58', 'EUR', '32.315341'), ('15', '2021-09-10', '300000', 'VND', '11.91', '0.06', 'EUR', '25207.144586'), ('42', '2021-09-11', '26370', 'XPF', '221.19', '0.05',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('13', '2021-09-27', '4638', 'ETB', '82.2', '0.42', 'EUR', '56.424061'), ('37', '2021-09-29', '612', 'BND', '409.96', '2.05', 'EUR', '1.492847'), ('51', '2021-10-01', '894', 'MOP', '100.88', '0.51', 'EUR', '8.862674'), ('45', '2021-10-02', '1254', 'SCR', '78.97', '0.4', 'EUR', '15.881424'), ('47', '2021-10-02', '212808', 'IRR', '4.57', '0.05', 'EUR', '46606.318821'), ('20', '2021-10-03', '209238', 'VND', '8.31', '0.05', 'EUR', '25207.144586'), ('17', '2021-10-04', '13416', 'AOA', '26.83', '0.14', 'EUR', '500.075352'), ('41', '2021-10-05', '4139', 'GHS', '502.07', '2.52', 'EUR', '8.24399'), ('44', '2021-10-05', '206706', 'CDF', '94.03', '0.48', 'EUR', '2198.419411'), ('50', '2021-10-06', '18666', 'SOS', '29.36', '0.15', 'EUR', '635.850516'), ('7', '2021-10-06', '1026', 'CUC', '930.9', '4.66', 'EUR', '1.102163'), ('21', '2021-10-08', '912', 'MYR', '196.11', '0.99', 'EUR', '4.650478'), ('6', '2021-10-08', '29940', 'HTG', '259.51', '1.3', 'EUR', '115.372538'), ('36', '2021-10-09', '1146', 'QAR', '285.64', '1.43', 'EUR', '4.012181'), ('6', '2021-10-09', '6678', 'ISK', '46.98', '0.24', 'EUR', '142.166545'), ('29', '2021-10-10', '270', 'GIP', '325.48', '1.63', 'EUR', '0.829546'), ('25', '2021-10-10', '14754', 'BDT', '155.68', '0.78', 'EUR', '94.772749'), ('48', '2021-10-12', '15936', 'DZD', '101.37', '0.51', 'EUR', '157.210934'), ('43', '2021-10-13', '10398', 'KMF', '21.11', '0.11', 'EUR', '492.671632'), ('36', '2021-10-15', '29034', 'INR', '346.16', '1.74', 'EUR', '83.874727'), ('45', '2021-10-15', '18042', 'KPW', '18.2', '0.1', 'EUR', '991.624722'), ('18', '2021-10-15', '1236', 'BAM', '632.46', '3.17', 'EUR', '1.954297'), ('30', '2021-10-16', '25494', 'CUP', '898.56', '4.5', 'EUR', '28.372254'), ('10', '2021-10-16', '924', 'BBD', '419.15', '0.05', 'EUR', '2.204495'), ('33', '2021-10-16', '12720', 'NPR', '94.98', '0.48', 'EUR', '133.929141'), ('46', '2021-10-17', '264', 'NZD', '166.49', '0.84', 'EUR', '1.585768'), ('40', '2021-10-17', '1284', 'BND', '860.11', '4.31', 'EUR', '1.492847'), ('6', '2021-10-18', '828', 'HRK', '109.38', '0.55', 'EUR', '7.570559'), ('22', '2021-10-18', '300', 'EUR', '300', '1.5', 'EUR', '1'), ('46', '2021-10-18', '23256', 'ISK', '163.59', '0.82', 'EUR', '142.166545'), ('51', '2021-10-18', '205488', 'UZS', '16.25', '0.09', 'EUR', '12650.208197'), ('5', '2021-10-19', '15168', 'MRU', '378.04', '1.9', 'EUR', '40.122998'), ('18', '2021-10-19', '1068', 'TOP', '428.65', '2.15', 'EUR', '2.491572'), ('14', '2021-10-19', '220', 'BHD', '529.16', '2.65', 'EUR', '0.415761'), ('48', '2021-10-19', '2351', 'MYR', '505.54', '2.53', 'EUR', '4.650478'), ('46', '2021-10-20', '7524', 'RUB', '64.43', '0.33', 'EUR', '116.791701'), ('16', '2021-10-21', '16854', 'VUV', '135.2', '0.68', 'EUR', '124.667135'), ('30', '2021-10-22', '26826', 'NPR', '200.3', '1.01', 'EUR', '133.929141'), ('2', '2021-10-22', '84', 'XDR', '106', '0.53', 'EUR', '0.792507'), ('42', '2021-10-22', '3000', 'BBD', '1360.86', '0.05', 'EUR', '2.204495'), ('42', '2021-10-23', '9000', 'ZMW', '463.25', '0.03', 'EUR', '19.428104'), ('28', '2021-10-23', '3.3', 'EUR', '3.3', '0.05', 'EUR', '1'), ('48', '2021-10-23', '5000', 'GHS', '606.51', '3.04', 'EUR', '8.24399'), ('25', '2021-10-23', '71472', 'TZS', '27.97', '0.14', 'EUR', '2556.186953'), ('3', '2021-10-23', '164184', 'IRR', '3.53', '0.05', 'EUR', '46606.318821'), ('14', '2021-10-24', '1482', 'MOP', '167.22', '0.84', 'EUR', '8.862674'), ('40', '2021-10-24', '800', 'BHD', '1924.19', '9.63', 'EUR', '0.415761'), ('9', '2021-10-24', '27090', 'SDG', '55.07', '0.04', 'EUR', '491.956154'), ('43', '2021-10-24', '18492', 'THB', '500.59', '2.51', 'EUR', '36.941107'), ('35', '2021-10-26', '27588', 'KPW', '27.83', '0.14', 'EUR', '991.624722'), ('25', '2021-10-26', '15246', 'NAD', '932.41', '4.67', 'EUR', '16.351249'), ('46', '2021-10-27', '8000', 'TTD', '1071.62', '5.36', 'EUR', '7.465375'), ('47', '2021-10-27', '154224', 'IQD', '96.14', '0.49', 'EUR', '1604.167841'), ('32', '2021-10-28', '1188', 'PAB', '1077.23', '5.39', 'EUR', '1.102838'), ('17', '2021-10-28', '648', 'CNH', '92.16', '0.47', 'EUR', '7.031894'), ('10', '2021-10-28', '5784', 'NPR', '43.19', '0.05', 'EUR', '133.929141'), ('32', '2021-10-29', '15504', 'MXN', '693.84', '0.03', 'EUR', '22.345389'), ('32', '2021-10-31', '666', 'EUR', '666', '0.03', 'EUR', '1'), ('22', '2021-11-02', '498', 'XDR', '628.39', '3.15', 'EUR', '0.792507'), ('44', '2021-11-02', '324', 'EUR', '324', '1.62', 'EUR', '1'), ('16', '2021-11-02', '430', 'FKP', '518.37', '2.6', 'EUR', '0.82953'), ('7', '2021-11-03', '248', 'BHD', '596.5', '2.99', 'EUR', '0.415761'), ('51', '2021-11-03', '292', 'KWD', '871.43', '4.36', 'EUR', '0.335084'), ('51', '2021-11-03', '6933', 'TWD', '220.35', '1.11', 'EUR', '31.464479'), ('27', '2021-11-03', '23214', 'CZK', '941.82', '4.71', 'EUR', '24.648029'), ('39', '2021-11-04', '492', 'GGP', '592.69', '2.97', 'EUR', '0.830114'), ('3', '2021-11-04', '17076', 'INR', '203.59', '1.02', 'EUR', '83.874727'), ('17', '2021-11-04', '21516', 'MZN', '305.89', '1.53', 'EUR', '70.339138'), ('33', '2021-11-05', '103458', 'BIF', '45.9', '0.23', 'EUR', '2254.103215'), ('31', '2021-11-05', '3876', 'ZAR', '237.6', '1.19', 'EUR', '16.313404'), ('9', '2021-11-06', '1410', 'BSD', '1278.69', '0.04', 'EUR', '1.102693'), ('16', '2021-11-06', '636', 'IMP', '766.7', '3.84', 'EUR', '0.829536'), ('48', '2021-11-07', '564', 'NZD', '355.67', '1.78', 'EUR', '1.585768'), ('13', '2021-11-07', '3246', 'PKR', '16.25', '0.09', 'EUR', '199.753961'), ('30', '2021-11-08', '8940', 'SZL', '547.16', '2.74', 'EUR', '16.339208'), ('41', '2021-11-08', '19338', 'DJF', '98.83', '0.5', 'EUR', '195.674933'), ('47', '2021-11-08', '1488', 'WST', '518.61', '2.6', 'EUR', '2.869237'), ('20', '2021-11-09', '13290', 'MXN', '594.76', '0.05', 'EUR', '22.345389'), ('27', '2021-11-09', '11151', 'GTQ', '1317.54', '6.59', 'EUR', '8.463558'), ('34', '2021-11-09', '19140', 'ETB', '339.22', '1.7', 'EUR', '56.424061'), ('45', '2021-11-10', '450', 'EUR', '450', '2.25', 'EUR', '1'), ('10', '2021-11-10', '1008', 'TND', '310.67', '0.05', 'EUR', '3.244663'), ('48', '2021-11-11', '1182', 'KYD', '1289.54', '6.45', 'EUR', '0.916606'), ('23', '2021-11-11', '210', 'JOD', '268.74', '1.35', 'EUR', '0.781452'), ('2', '2021-11-12', '426', 'BZD', '192.22', '0.97', 'EUR', '2.216262'), ('42', '2021-11-12', '13230', 'AFN', '137.19', '0.05', 'EUR', '96.442519'), ('20', '2021-11-12', '360000', 'STD', '15.24', '0.05', 'EUR', '23626.253177'), ('4', '2021-11-14', '96936', 'LBP', '58.32', '0.3', 'EUR', '1662.155418'), ('17', '2021-11-14', '618', 'MYR', '132.89', '0.67', 'EUR', '4.650478'), ('1', '2021-11-14', '210060', 'BIF', '93.2', '0.47', 'EUR', '2254.103215'), ('4', '2021-11-15', '11958', 'VUV', '95.92', '0.48', 'EUR', '124.667135'), ('38', '2021-11-15', '115626', 'IDR', '7.32', '0.05', 'EUR', '15813.590125'), ('9', '2021-11-17', '29526', 'MXN', '1321.35', '0.03', 'EUR', '22.345389'), ('13', '2021-11-20', '23394', 'CLP', '26.79', '0.14', 'EUR', '873.489326'), ('16', '2021-11-20', '12000', 'ZAR', '735.6', '0.03', 'EUR', '16.313404'), ('48', '2021-11-21', '179472', 'PYG', '23.43', '0.03', 'EUR', '7661.556068'), ('8', '2021-11-21', '840', 'MOP', '94.78', '0.48', 'EUR', '8.862674'), </v>
      </c>
    </row>
    <row r="295" spans="2:22" ht="30" x14ac:dyDescent="0.25">
      <c r="B295">
        <f t="shared" si="40"/>
        <v>2021</v>
      </c>
      <c r="C295">
        <f t="shared" si="41"/>
        <v>11</v>
      </c>
      <c r="D295" t="str">
        <f t="shared" si="42"/>
        <v>2021 11</v>
      </c>
      <c r="E295">
        <v>31</v>
      </c>
      <c r="F295" s="2">
        <v>44521</v>
      </c>
      <c r="G295">
        <v>18042</v>
      </c>
      <c r="H295" t="s">
        <v>222</v>
      </c>
      <c r="I295" s="3">
        <f t="shared" si="43"/>
        <v>27.540000000000003</v>
      </c>
      <c r="J295" s="3">
        <f t="shared" si="44"/>
        <v>0.14000000000000001</v>
      </c>
      <c r="K295" t="s">
        <v>61</v>
      </c>
      <c r="L295" s="3">
        <f>VLOOKUP(H295,'fx rates'!$A:$B,2,0)</f>
        <v>655.34726499999999</v>
      </c>
      <c r="M295">
        <f>SUMIFS($I$3:$I295,$E$3:$E295,$E295,$D$3:$D295,$D295)</f>
        <v>265.14</v>
      </c>
      <c r="N295" s="3">
        <f t="shared" si="45"/>
        <v>0.14000000000000001</v>
      </c>
      <c r="O295" s="3" t="str">
        <f t="shared" si="46"/>
        <v/>
      </c>
      <c r="P295" t="str">
        <f>IFERROR(IF(VLOOKUP($E295,clients_special_commissions!$B:$E,3,0), "yes","no"),"no")</f>
        <v>no</v>
      </c>
      <c r="Q295" s="3" t="str">
        <f>IF($P295="yes", VLOOKUP($E295,clients_special_commissions!$B:$C,2,0),"")</f>
        <v/>
      </c>
      <c r="R295" t="str">
        <f t="shared" si="47"/>
        <v>no</v>
      </c>
      <c r="S295">
        <f>COUNTIFS($E$3:$E294,$E295,$D$3:$D294,$D295,$R$3:$R294,"yes")</f>
        <v>0</v>
      </c>
      <c r="U295" s="1" t="str">
        <f t="shared" si="48"/>
        <v xml:space="preserve">('31', '2021-11-21', '18042', 'XOF', '27.54', '0.14', 'EUR', '655.347265'), </v>
      </c>
      <c r="V295" s="1" t="str">
        <f t="shared" si="49"/>
        <v xml:space="preserve">('42', '2021-06-09', '1338', 'ERN', '80.96', '0.05',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'0.04',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'0.05',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'0.05',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'0.05',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'0.04',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'0.04',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'0.05', 'EUR', '1954.4451'), ('17', '2021-08-25', '20292', 'CLP', '23.24', '0.12', 'EUR', '873.489326'), ('38', '2021-08-25', '174', 'GIP', '209.76', '1.05', 'EUR', '0.829546'), ('39', '2021-08-25', '366', 'MOP', '41.3', '0.21', 'EUR', '8.862674'), ('10', '2021-08-26', '229650', 'MMK', '117.51', '0.05',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'0.04', 'EUR', '1.874163'), ('11', '2021-09-09', '10206', 'UAH', '315.83', '1.58', 'EUR', '32.315341'), ('15', '2021-09-10', '300000', 'VND', '11.91', '0.06', 'EUR', '25207.144586'), ('42', '2021-09-11', '26370', 'XPF', '221.19', '0.05',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('13', '2021-09-27', '4638', 'ETB', '82.2', '0.42', 'EUR', '56.424061'), ('37', '2021-09-29', '612', 'BND', '409.96', '2.05', 'EUR', '1.492847'), ('51', '2021-10-01', '894', 'MOP', '100.88', '0.51', 'EUR', '8.862674'), ('45', '2021-10-02', '1254', 'SCR', '78.97', '0.4', 'EUR', '15.881424'), ('47', '2021-10-02', '212808', 'IRR', '4.57', '0.05', 'EUR', '46606.318821'), ('20', '2021-10-03', '209238', 'VND', '8.31', '0.05', 'EUR', '25207.144586'), ('17', '2021-10-04', '13416', 'AOA', '26.83', '0.14', 'EUR', '500.075352'), ('41', '2021-10-05', '4139', 'GHS', '502.07', '2.52', 'EUR', '8.24399'), ('44', '2021-10-05', '206706', 'CDF', '94.03', '0.48', 'EUR', '2198.419411'), ('50', '2021-10-06', '18666', 'SOS', '29.36', '0.15', 'EUR', '635.850516'), ('7', '2021-10-06', '1026', 'CUC', '930.9', '4.66', 'EUR', '1.102163'), ('21', '2021-10-08', '912', 'MYR', '196.11', '0.99', 'EUR', '4.650478'), ('6', '2021-10-08', '29940', 'HTG', '259.51', '1.3', 'EUR', '115.372538'), ('36', '2021-10-09', '1146', 'QAR', '285.64', '1.43', 'EUR', '4.012181'), ('6', '2021-10-09', '6678', 'ISK', '46.98', '0.24', 'EUR', '142.166545'), ('29', '2021-10-10', '270', 'GIP', '325.48', '1.63', 'EUR', '0.829546'), ('25', '2021-10-10', '14754', 'BDT', '155.68', '0.78', 'EUR', '94.772749'), ('48', '2021-10-12', '15936', 'DZD', '101.37', '0.51', 'EUR', '157.210934'), ('43', '2021-10-13', '10398', 'KMF', '21.11', '0.11', 'EUR', '492.671632'), ('36', '2021-10-15', '29034', 'INR', '346.16', '1.74', 'EUR', '83.874727'), ('45', '2021-10-15', '18042', 'KPW', '18.2', '0.1', 'EUR', '991.624722'), ('18', '2021-10-15', '1236', 'BAM', '632.46', '3.17', 'EUR', '1.954297'), ('30', '2021-10-16', '25494', 'CUP', '898.56', '4.5', 'EUR', '28.372254'), ('10', '2021-10-16', '924', 'BBD', '419.15', '0.05', 'EUR', '2.204495'), ('33', '2021-10-16', '12720', 'NPR', '94.98', '0.48', 'EUR', '133.929141'), ('46', '2021-10-17', '264', 'NZD', '166.49', '0.84', 'EUR', '1.585768'), ('40', '2021-10-17', '1284', 'BND', '860.11', '4.31', 'EUR', '1.492847'), ('6', '2021-10-18', '828', 'HRK', '109.38', '0.55', 'EUR', '7.570559'), ('22', '2021-10-18', '300', 'EUR', '300', '1.5', 'EUR', '1'), ('46', '2021-10-18', '23256', 'ISK', '163.59', '0.82', 'EUR', '142.166545'), ('51', '2021-10-18', '205488', 'UZS', '16.25', '0.09', 'EUR', '12650.208197'), ('5', '2021-10-19', '15168', 'MRU', '378.04', '1.9', 'EUR', '40.122998'), ('18', '2021-10-19', '1068', 'TOP', '428.65', '2.15', 'EUR', '2.491572'), ('14', '2021-10-19', '220', 'BHD', '529.16', '2.65', 'EUR', '0.415761'), ('48', '2021-10-19', '2351', 'MYR', '505.54', '2.53', 'EUR', '4.650478'), ('46', '2021-10-20', '7524', 'RUB', '64.43', '0.33', 'EUR', '116.791701'), ('16', '2021-10-21', '16854', 'VUV', '135.2', '0.68', 'EUR', '124.667135'), ('30', '2021-10-22', '26826', 'NPR', '200.3', '1.01', 'EUR', '133.929141'), ('2', '2021-10-22', '84', 'XDR', '106', '0.53', 'EUR', '0.792507'), ('42', '2021-10-22', '3000', 'BBD', '1360.86', '0.05', 'EUR', '2.204495'), ('42', '2021-10-23', '9000', 'ZMW', '463.25', '0.03', 'EUR', '19.428104'), ('28', '2021-10-23', '3.3', 'EUR', '3.3', '0.05', 'EUR', '1'), ('48', '2021-10-23', '5000', 'GHS', '606.51', '3.04', 'EUR', '8.24399'), ('25', '2021-10-23', '71472', 'TZS', '27.97', '0.14', 'EUR', '2556.186953'), ('3', '2021-10-23', '164184', 'IRR', '3.53', '0.05', 'EUR', '46606.318821'), ('14', '2021-10-24', '1482', 'MOP', '167.22', '0.84', 'EUR', '8.862674'), ('40', '2021-10-24', '800', 'BHD', '1924.19', '9.63', 'EUR', '0.415761'), ('9', '2021-10-24', '27090', 'SDG', '55.07', '0.04', 'EUR', '491.956154'), ('43', '2021-10-24', '18492', 'THB', '500.59', '2.51', 'EUR', '36.941107'), ('35', '2021-10-26', '27588', 'KPW', '27.83', '0.14', 'EUR', '991.624722'), ('25', '2021-10-26', '15246', 'NAD', '932.41', '4.67', 'EUR', '16.351249'), ('46', '2021-10-27', '8000', 'TTD', '1071.62', '5.36', 'EUR', '7.465375'), ('47', '2021-10-27', '154224', 'IQD', '96.14', '0.49', 'EUR', '1604.167841'), ('32', '2021-10-28', '1188', 'PAB', '1077.23', '5.39', 'EUR', '1.102838'), ('17', '2021-10-28', '648', 'CNH', '92.16', '0.47', 'EUR', '7.031894'), ('10', '2021-10-28', '5784', 'NPR', '43.19', '0.05', 'EUR', '133.929141'), ('32', '2021-10-29', '15504', 'MXN', '693.84', '0.03', 'EUR', '22.345389'), ('32', '2021-10-31', '666', 'EUR', '666', '0.03', 'EUR', '1'), ('22', '2021-11-02', '498', 'XDR', '628.39', '3.15', 'EUR', '0.792507'), ('44', '2021-11-02', '324', 'EUR', '324', '1.62', 'EUR', '1'), ('16', '2021-11-02', '430', 'FKP', '518.37', '2.6', 'EUR', '0.82953'), ('7', '2021-11-03', '248', 'BHD', '596.5', '2.99', 'EUR', '0.415761'), ('51', '2021-11-03', '292', 'KWD', '871.43', '4.36', 'EUR', '0.335084'), ('51', '2021-11-03', '6933', 'TWD', '220.35', '1.11', 'EUR', '31.464479'), ('27', '2021-11-03', '23214', 'CZK', '941.82', '4.71', 'EUR', '24.648029'), ('39', '2021-11-04', '492', 'GGP', '592.69', '2.97', 'EUR', '0.830114'), ('3', '2021-11-04', '17076', 'INR', '203.59', '1.02', 'EUR', '83.874727'), ('17', '2021-11-04', '21516', 'MZN', '305.89', '1.53', 'EUR', '70.339138'), ('33', '2021-11-05', '103458', 'BIF', '45.9', '0.23', 'EUR', '2254.103215'), ('31', '2021-11-05', '3876', 'ZAR', '237.6', '1.19', 'EUR', '16.313404'), ('9', '2021-11-06', '1410', 'BSD', '1278.69', '0.04', 'EUR', '1.102693'), ('16', '2021-11-06', '636', 'IMP', '766.7', '3.84', 'EUR', '0.829536'), ('48', '2021-11-07', '564', 'NZD', '355.67', '1.78', 'EUR', '1.585768'), ('13', '2021-11-07', '3246', 'PKR', '16.25', '0.09', 'EUR', '199.753961'), ('30', '2021-11-08', '8940', 'SZL', '547.16', '2.74', 'EUR', '16.339208'), ('41', '2021-11-08', '19338', 'DJF', '98.83', '0.5', 'EUR', '195.674933'), ('47', '2021-11-08', '1488', 'WST', '518.61', '2.6', 'EUR', '2.869237'), ('20', '2021-11-09', '13290', 'MXN', '594.76', '0.05', 'EUR', '22.345389'), ('27', '2021-11-09', '11151', 'GTQ', '1317.54', '6.59', 'EUR', '8.463558'), ('34', '2021-11-09', '19140', 'ETB', '339.22', '1.7', 'EUR', '56.424061'), ('45', '2021-11-10', '450', 'EUR', '450', '2.25', 'EUR', '1'), ('10', '2021-11-10', '1008', 'TND', '310.67', '0.05', 'EUR', '3.244663'), ('48', '2021-11-11', '1182', 'KYD', '1289.54', '6.45', 'EUR', '0.916606'), ('23', '2021-11-11', '210', 'JOD', '268.74', '1.35', 'EUR', '0.781452'), ('2', '2021-11-12', '426', 'BZD', '192.22', '0.97', 'EUR', '2.216262'), ('42', '2021-11-12', '13230', 'AFN', '137.19', '0.05', 'EUR', '96.442519'), ('20', '2021-11-12', '360000', 'STD', '15.24', '0.05', 'EUR', '23626.253177'), ('4', '2021-11-14', '96936', 'LBP', '58.32', '0.3', 'EUR', '1662.155418'), ('17', '2021-11-14', '618', 'MYR', '132.89', '0.67', 'EUR', '4.650478'), ('1', '2021-11-14', '210060', 'BIF', '93.2', '0.47', 'EUR', '2254.103215'), ('4', '2021-11-15', '11958', 'VUV', '95.92', '0.48', 'EUR', '124.667135'), ('38', '2021-11-15', '115626', 'IDR', '7.32', '0.05', 'EUR', '15813.590125'), ('9', '2021-11-17', '29526', 'MXN', '1321.35', '0.03', 'EUR', '22.345389'), ('13', '2021-11-20', '23394', 'CLP', '26.79', '0.14', 'EUR', '873.489326'), ('16', '2021-11-20', '12000', 'ZAR', '735.6', '0.03', 'EUR', '16.313404'), ('48', '2021-11-21', '179472', 'PYG', '23.43', '0.03', 'EUR', '7661.556068'), ('8', '2021-11-21', '840', 'MOP', '94.78', '0.48', 'EUR', '8.862674'), ('31', '2021-11-21', '18042', 'XOF', '27.54', '0.14', 'EUR', '655.347265'), </v>
      </c>
    </row>
    <row r="296" spans="2:22" ht="30" x14ac:dyDescent="0.25">
      <c r="B296">
        <f t="shared" si="40"/>
        <v>2021</v>
      </c>
      <c r="C296">
        <f t="shared" si="41"/>
        <v>11</v>
      </c>
      <c r="D296" t="str">
        <f t="shared" si="42"/>
        <v>2021 11</v>
      </c>
      <c r="E296">
        <v>18</v>
      </c>
      <c r="F296" s="2">
        <v>44523</v>
      </c>
      <c r="G296">
        <v>342</v>
      </c>
      <c r="H296" t="s">
        <v>201</v>
      </c>
      <c r="I296" s="3">
        <f t="shared" si="43"/>
        <v>88.67</v>
      </c>
      <c r="J296" s="3">
        <f t="shared" si="44"/>
        <v>0.45</v>
      </c>
      <c r="K296" t="s">
        <v>61</v>
      </c>
      <c r="L296" s="3">
        <f>VLOOKUP(H296,'fx rates'!$A:$B,2,0)</f>
        <v>3.8571369999999998</v>
      </c>
      <c r="M296">
        <f>SUMIFS($I$3:$I296,$E$3:$E296,$E296,$D$3:$D296,$D296)</f>
        <v>88.67</v>
      </c>
      <c r="N296" s="3">
        <f t="shared" si="45"/>
        <v>0.45</v>
      </c>
      <c r="O296" s="3" t="str">
        <f t="shared" si="46"/>
        <v/>
      </c>
      <c r="P296" t="str">
        <f>IFERROR(IF(VLOOKUP($E296,clients_special_commissions!$B:$E,3,0), "yes","no"),"no")</f>
        <v>no</v>
      </c>
      <c r="Q296" s="3" t="str">
        <f>IF($P296="yes", VLOOKUP($E296,clients_special_commissions!$B:$C,2,0),"")</f>
        <v/>
      </c>
      <c r="R296" t="str">
        <f t="shared" si="47"/>
        <v>no</v>
      </c>
      <c r="S296">
        <f>COUNTIFS($E$3:$E295,$E296,$D$3:$D295,$D296,$R$3:$R295,"yes")</f>
        <v>0</v>
      </c>
      <c r="U296" s="1" t="str">
        <f t="shared" si="48"/>
        <v xml:space="preserve">('18', '2021-11-23', '342', 'TMT', '88.67', '0.45', 'EUR', '3.857137'), </v>
      </c>
      <c r="V296" s="1" t="str">
        <f t="shared" si="49"/>
        <v xml:space="preserve">('42', '2021-06-09', '1338', 'ERN', '80.96', '0.05',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'0.04',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'0.05',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'0.05',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'0.05',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'0.04',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'0.04',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'0.05', 'EUR', '1954.4451'), ('17', '2021-08-25', '20292', 'CLP', '23.24', '0.12', 'EUR', '873.489326'), ('38', '2021-08-25', '174', 'GIP', '209.76', '1.05', 'EUR', '0.829546'), ('39', '2021-08-25', '366', 'MOP', '41.3', '0.21', 'EUR', '8.862674'), ('10', '2021-08-26', '229650', 'MMK', '117.51', '0.05',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'0.04', 'EUR', '1.874163'), ('11', '2021-09-09', '10206', 'UAH', '315.83', '1.58', 'EUR', '32.315341'), ('15', '2021-09-10', '300000', 'VND', '11.91', '0.06', 'EUR', '25207.144586'), ('42', '2021-09-11', '26370', 'XPF', '221.19', '0.05',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('13', '2021-09-27', '4638', 'ETB', '82.2', '0.42', 'EUR', '56.424061'), ('37', '2021-09-29', '612', 'BND', '409.96', '2.05', 'EUR', '1.492847'), ('51', '2021-10-01', '894', 'MOP', '100.88', '0.51', 'EUR', '8.862674'), ('45', '2021-10-02', '1254', 'SCR', '78.97', '0.4', 'EUR', '15.881424'), ('47', '2021-10-02', '212808', 'IRR', '4.57', '0.05', 'EUR', '46606.318821'), ('20', '2021-10-03', '209238', 'VND', '8.31', '0.05', 'EUR', '25207.144586'), ('17', '2021-10-04', '13416', 'AOA', '26.83', '0.14', 'EUR', '500.075352'), ('41', '2021-10-05', '4139', 'GHS', '502.07', '2.52', 'EUR', '8.24399'), ('44', '2021-10-05', '206706', 'CDF', '94.03', '0.48', 'EUR', '2198.419411'), ('50', '2021-10-06', '18666', 'SOS', '29.36', '0.15', 'EUR', '635.850516'), ('7', '2021-10-06', '1026', 'CUC', '930.9', '4.66', 'EUR', '1.102163'), ('21', '2021-10-08', '912', 'MYR', '196.11', '0.99', 'EUR', '4.650478'), ('6', '2021-10-08', '29940', 'HTG', '259.51', '1.3', 'EUR', '115.372538'), ('36', '2021-10-09', '1146', 'QAR', '285.64', '1.43', 'EUR', '4.012181'), ('6', '2021-10-09', '6678', 'ISK', '46.98', '0.24', 'EUR', '142.166545'), ('29', '2021-10-10', '270', 'GIP', '325.48', '1.63', 'EUR', '0.829546'), ('25', '2021-10-10', '14754', 'BDT', '155.68', '0.78', 'EUR', '94.772749'), ('48', '2021-10-12', '15936', 'DZD', '101.37', '0.51', 'EUR', '157.210934'), ('43', '2021-10-13', '10398', 'KMF', '21.11', '0.11', 'EUR', '492.671632'), ('36', '2021-10-15', '29034', 'INR', '346.16', '1.74', 'EUR', '83.874727'), ('45', '2021-10-15', '18042', 'KPW', '18.2', '0.1', 'EUR', '991.624722'), ('18', '2021-10-15', '1236', 'BAM', '632.46', '3.17', 'EUR', '1.954297'), ('30', '2021-10-16', '25494', 'CUP', '898.56', '4.5', 'EUR', '28.372254'), ('10', '2021-10-16', '924', 'BBD', '419.15', '0.05', 'EUR', '2.204495'), ('33', '2021-10-16', '12720', 'NPR', '94.98', '0.48', 'EUR', '133.929141'), ('46', '2021-10-17', '264', 'NZD', '166.49', '0.84', 'EUR', '1.585768'), ('40', '2021-10-17', '1284', 'BND', '860.11', '4.31', 'EUR', '1.492847'), ('6', '2021-10-18', '828', 'HRK', '109.38', '0.55', 'EUR', '7.570559'), ('22', '2021-10-18', '300', 'EUR', '300', '1.5', 'EUR', '1'), ('46', '2021-10-18', '23256', 'ISK', '163.59', '0.82', 'EUR', '142.166545'), ('51', '2021-10-18', '205488', 'UZS', '16.25', '0.09', 'EUR', '12650.208197'), ('5', '2021-10-19', '15168', 'MRU', '378.04', '1.9', 'EUR', '40.122998'), ('18', '2021-10-19', '1068', 'TOP', '428.65', '2.15', 'EUR', '2.491572'), ('14', '2021-10-19', '220', 'BHD', '529.16', '2.65', 'EUR', '0.415761'), ('48', '2021-10-19', '2351', 'MYR', '505.54', '2.53', 'EUR', '4.650478'), ('46', '2021-10-20', '7524', 'RUB', '64.43', '0.33', 'EUR', '116.791701'), ('16', '2021-10-21', '16854', 'VUV', '135.2', '0.68', 'EUR', '124.667135'), ('30', '2021-10-22', '26826', 'NPR', '200.3', '1.01', 'EUR', '133.929141'), ('2', '2021-10-22', '84', 'XDR', '106', '0.53', 'EUR', '0.792507'), ('42', '2021-10-22', '3000', 'BBD', '1360.86', '0.05', 'EUR', '2.204495'), ('42', '2021-10-23', '9000', 'ZMW', '463.25', '0.03', 'EUR', '19.428104'), ('28', '2021-10-23', '3.3', 'EUR', '3.3', '0.05', 'EUR', '1'), ('48', '2021-10-23', '5000', 'GHS', '606.51', '3.04', 'EUR', '8.24399'), ('25', '2021-10-23', '71472', 'TZS', '27.97', '0.14', 'EUR', '2556.186953'), ('3', '2021-10-23', '164184', 'IRR', '3.53', '0.05', 'EUR', '46606.318821'), ('14', '2021-10-24', '1482', 'MOP', '167.22', '0.84', 'EUR', '8.862674'), ('40', '2021-10-24', '800', 'BHD', '1924.19', '9.63', 'EUR', '0.415761'), ('9', '2021-10-24', '27090', 'SDG', '55.07', '0.04', 'EUR', '491.956154'), ('43', '2021-10-24', '18492', 'THB', '500.59', '2.51', 'EUR', '36.941107'), ('35', '2021-10-26', '27588', 'KPW', '27.83', '0.14', 'EUR', '991.624722'), ('25', '2021-10-26', '15246', 'NAD', '932.41', '4.67', 'EUR', '16.351249'), ('46', '2021-10-27', '8000', 'TTD', '1071.62', '5.36', 'EUR', '7.465375'), ('47', '2021-10-27', '154224', 'IQD', '96.14', '0.49', 'EUR', '1604.167841'), ('32', '2021-10-28', '1188', 'PAB', '1077.23', '5.39', 'EUR', '1.102838'), ('17', '2021-10-28', '648', 'CNH', '92.16', '0.47', 'EUR', '7.031894'), ('10', '2021-10-28', '5784', 'NPR', '43.19', '0.05', 'EUR', '133.929141'), ('32', '2021-10-29', '15504', 'MXN', '693.84', '0.03', 'EUR', '22.345389'), ('32', '2021-10-31', '666', 'EUR', '666', '0.03', 'EUR', '1'), ('22', '2021-11-02', '498', 'XDR', '628.39', '3.15', 'EUR', '0.792507'), ('44', '2021-11-02', '324', 'EUR', '324', '1.62', 'EUR', '1'), ('16', '2021-11-02', '430', 'FKP', '518.37', '2.6', 'EUR', '0.82953'), ('7', '2021-11-03', '248', 'BHD', '596.5', '2.99', 'EUR', '0.415761'), ('51', '2021-11-03', '292', 'KWD', '871.43', '4.36', 'EUR', '0.335084'), ('51', '2021-11-03', '6933', 'TWD', '220.35', '1.11', 'EUR', '31.464479'), ('27', '2021-11-03', '23214', 'CZK', '941.82', '4.71', 'EUR', '24.648029'), ('39', '2021-11-04', '492', 'GGP', '592.69', '2.97', 'EUR', '0.830114'), ('3', '2021-11-04', '17076', 'INR', '203.59', '1.02', 'EUR', '83.874727'), ('17', '2021-11-04', '21516', 'MZN', '305.89', '1.53', 'EUR', '70.339138'), ('33', '2021-11-05', '103458', 'BIF', '45.9', '0.23', 'EUR', '2254.103215'), ('31', '2021-11-05', '3876', 'ZAR', '237.6', '1.19', 'EUR', '16.313404'), ('9', '2021-11-06', '1410', 'BSD', '1278.69', '0.04', 'EUR', '1.102693'), ('16', '2021-11-06', '636', 'IMP', '766.7', '3.84', 'EUR', '0.829536'), ('48', '2021-11-07', '564', 'NZD', '355.67', '1.78', 'EUR', '1.585768'), ('13', '2021-11-07', '3246', 'PKR', '16.25', '0.09', 'EUR', '199.753961'), ('30', '2021-11-08', '8940', 'SZL', '547.16', '2.74', 'EUR', '16.339208'), ('41', '2021-11-08', '19338', 'DJF', '98.83', '0.5', 'EUR', '195.674933'), ('47', '2021-11-08', '1488', 'WST', '518.61', '2.6', 'EUR', '2.869237'), ('20', '2021-11-09', '13290', 'MXN', '594.76', '0.05', 'EUR', '22.345389'), ('27', '2021-11-09', '11151', 'GTQ', '1317.54', '6.59', 'EUR', '8.463558'), ('34', '2021-11-09', '19140', 'ETB', '339.22', '1.7', 'EUR', '56.424061'), ('45', '2021-11-10', '450', 'EUR', '450', '2.25', 'EUR', '1'), ('10', '2021-11-10', '1008', 'TND', '310.67', '0.05', 'EUR', '3.244663'), ('48', '2021-11-11', '1182', 'KYD', '1289.54', '6.45', 'EUR', '0.916606'), ('23', '2021-11-11', '210', 'JOD', '268.74', '1.35', 'EUR', '0.781452'), ('2', '2021-11-12', '426', 'BZD', '192.22', '0.97', 'EUR', '2.216262'), ('42', '2021-11-12', '13230', 'AFN', '137.19', '0.05', 'EUR', '96.442519'), ('20', '2021-11-12', '360000', 'STD', '15.24', '0.05', 'EUR', '23626.253177'), ('4', '2021-11-14', '96936', 'LBP', '58.32', '0.3', 'EUR', '1662.155418'), ('17', '2021-11-14', '618', 'MYR', '132.89', '0.67', 'EUR', '4.650478'), ('1', '2021-11-14', '210060', 'BIF', '93.2', '0.47', 'EUR', '2254.103215'), ('4', '2021-11-15', '11958', 'VUV', '95.92', '0.48', 'EUR', '124.667135'), ('38', '2021-11-15', '115626', 'IDR', '7.32', '0.05', 'EUR', '15813.590125'), ('9', '2021-11-17', '29526', 'MXN', '1321.35', '0.03', 'EUR', '22.345389'), ('13', '2021-11-20', '23394', 'CLP', '26.79', '0.14', 'EUR', '873.489326'), ('16', '2021-11-20', '12000', 'ZAR', '735.6', '0.03', 'EUR', '16.313404'), ('48', '2021-11-21', '179472', 'PYG', '23.43', '0.03', 'EUR', '7661.556068'), ('8', '2021-11-21', '840', 'MOP', '94.78', '0.48', 'EUR', '8.862674'), ('31', '2021-11-21', '18042', 'XOF', '27.54', '0.14', 'EUR', '655.347265'), ('18', '2021-11-23', '342', 'TMT', '88.67', '0.45', 'EUR', '3.857137'), </v>
      </c>
    </row>
    <row r="297" spans="2:22" ht="30" x14ac:dyDescent="0.25">
      <c r="B297">
        <f t="shared" si="40"/>
        <v>2021</v>
      </c>
      <c r="C297">
        <f t="shared" si="41"/>
        <v>11</v>
      </c>
      <c r="D297" t="str">
        <f t="shared" si="42"/>
        <v>2021 11</v>
      </c>
      <c r="E297">
        <v>29</v>
      </c>
      <c r="F297" s="2">
        <v>44523</v>
      </c>
      <c r="G297">
        <v>588</v>
      </c>
      <c r="H297" t="s">
        <v>102</v>
      </c>
      <c r="I297" s="3">
        <f t="shared" si="43"/>
        <v>79.11</v>
      </c>
      <c r="J297" s="3">
        <f t="shared" si="44"/>
        <v>0.4</v>
      </c>
      <c r="K297" t="s">
        <v>61</v>
      </c>
      <c r="L297" s="3">
        <f>VLOOKUP(H297,'fx rates'!$A:$B,2,0)</f>
        <v>7.4332419999999999</v>
      </c>
      <c r="M297">
        <f>SUMIFS($I$3:$I297,$E$3:$E297,$E297,$D$3:$D297,$D297)</f>
        <v>79.11</v>
      </c>
      <c r="N297" s="3">
        <f t="shared" si="45"/>
        <v>0.4</v>
      </c>
      <c r="O297" s="3" t="str">
        <f t="shared" si="46"/>
        <v/>
      </c>
      <c r="P297" t="str">
        <f>IFERROR(IF(VLOOKUP($E297,clients_special_commissions!$B:$E,3,0), "yes","no"),"no")</f>
        <v>no</v>
      </c>
      <c r="Q297" s="3" t="str">
        <f>IF($P297="yes", VLOOKUP($E297,clients_special_commissions!$B:$C,2,0),"")</f>
        <v/>
      </c>
      <c r="R297" t="str">
        <f t="shared" si="47"/>
        <v>no</v>
      </c>
      <c r="S297">
        <f>COUNTIFS($E$3:$E296,$E297,$D$3:$D296,$D297,$R$3:$R296,"yes")</f>
        <v>0</v>
      </c>
      <c r="U297" s="1" t="str">
        <f t="shared" si="48"/>
        <v xml:space="preserve">('29', '2021-11-23', '588', 'DKK', '79.11', '0.4', 'EUR', '7.433242'), </v>
      </c>
      <c r="V297" s="1" t="str">
        <f t="shared" si="49"/>
        <v xml:space="preserve">('42', '2021-06-09', '1338', 'ERN', '80.96', '0.05',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'0.04',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'0.05',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'0.05',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'0.05',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'0.04',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'0.04',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'0.05', 'EUR', '1954.4451'), ('17', '2021-08-25', '20292', 'CLP', '23.24', '0.12', 'EUR', '873.489326'), ('38', '2021-08-25', '174', 'GIP', '209.76', '1.05', 'EUR', '0.829546'), ('39', '2021-08-25', '366', 'MOP', '41.3', '0.21', 'EUR', '8.862674'), ('10', '2021-08-26', '229650', 'MMK', '117.51', '0.05',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'0.04', 'EUR', '1.874163'), ('11', '2021-09-09', '10206', 'UAH', '315.83', '1.58', 'EUR', '32.315341'), ('15', '2021-09-10', '300000', 'VND', '11.91', '0.06', 'EUR', '25207.144586'), ('42', '2021-09-11', '26370', 'XPF', '221.19', '0.05',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('13', '2021-09-27', '4638', 'ETB', '82.2', '0.42', 'EUR', '56.424061'), ('37', '2021-09-29', '612', 'BND', '409.96', '2.05', 'EUR', '1.492847'), ('51', '2021-10-01', '894', 'MOP', '100.88', '0.51', 'EUR', '8.862674'), ('45', '2021-10-02', '1254', 'SCR', '78.97', '0.4', 'EUR', '15.881424'), ('47', '2021-10-02', '212808', 'IRR', '4.57', '0.05', 'EUR', '46606.318821'), ('20', '2021-10-03', '209238', 'VND', '8.31', '0.05', 'EUR', '25207.144586'), ('17', '2021-10-04', '13416', 'AOA', '26.83', '0.14', 'EUR', '500.075352'), ('41', '2021-10-05', '4139', 'GHS', '502.07', '2.52', 'EUR', '8.24399'), ('44', '2021-10-05', '206706', 'CDF', '94.03', '0.48', 'EUR', '2198.419411'), ('50', '2021-10-06', '18666', 'SOS', '29.36', '0.15', 'EUR', '635.850516'), ('7', '2021-10-06', '1026', 'CUC', '930.9', '4.66', 'EUR', '1.102163'), ('21', '2021-10-08', '912', 'MYR', '196.11', '0.99', 'EUR', '4.650478'), ('6', '2021-10-08', '29940', 'HTG', '259.51', '1.3', 'EUR', '115.372538'), ('36', '2021-10-09', '1146', 'QAR', '285.64', '1.43', 'EUR', '4.012181'), ('6', '2021-10-09', '6678', 'ISK', '46.98', '0.24', 'EUR', '142.166545'), ('29', '2021-10-10', '270', 'GIP', '325.48', '1.63', 'EUR', '0.829546'), ('25', '2021-10-10', '14754', 'BDT', '155.68', '0.78', 'EUR', '94.772749'), ('48', '2021-10-12', '15936', 'DZD', '101.37', '0.51', 'EUR', '157.210934'), ('43', '2021-10-13', '10398', 'KMF', '21.11', '0.11', 'EUR', '492.671632'), ('36', '2021-10-15', '29034', 'INR', '346.16', '1.74', 'EUR', '83.874727'), ('45', '2021-10-15', '18042', 'KPW', '18.2', '0.1', 'EUR', '991.624722'), ('18', '2021-10-15', '1236', 'BAM', '632.46', '3.17', 'EUR', '1.954297'), ('30', '2021-10-16', '25494', 'CUP', '898.56', '4.5', 'EUR', '28.372254'), ('10', '2021-10-16', '924', 'BBD', '419.15', '0.05', 'EUR', '2.204495'), ('33', '2021-10-16', '12720', 'NPR', '94.98', '0.48', 'EUR', '133.929141'), ('46', '2021-10-17', '264', 'NZD', '166.49', '0.84', 'EUR', '1.585768'), ('40', '2021-10-17', '1284', 'BND', '860.11', '4.31', 'EUR', '1.492847'), ('6', '2021-10-18', '828', 'HRK', '109.38', '0.55', 'EUR', '7.570559'), ('22', '2021-10-18', '300', 'EUR', '300', '1.5', 'EUR', '1'), ('46', '2021-10-18', '23256', 'ISK', '163.59', '0.82', 'EUR', '142.166545'), ('51', '2021-10-18', '205488', 'UZS', '16.25', '0.09', 'EUR', '12650.208197'), ('5', '2021-10-19', '15168', 'MRU', '378.04', '1.9', 'EUR', '40.122998'), ('18', '2021-10-19', '1068', 'TOP', '428.65', '2.15', 'EUR', '2.491572'), ('14', '2021-10-19', '220', 'BHD', '529.16', '2.65', 'EUR', '0.415761'), ('48', '2021-10-19', '2351', 'MYR', '505.54', '2.53', 'EUR', '4.650478'), ('46', '2021-10-20', '7524', 'RUB', '64.43', '0.33', 'EUR', '116.791701'), ('16', '2021-10-21', '16854', 'VUV', '135.2', '0.68', 'EUR', '124.667135'), ('30', '2021-10-22', '26826', 'NPR', '200.3', '1.01', 'EUR', '133.929141'), ('2', '2021-10-22', '84', 'XDR', '106', '0.53', 'EUR', '0.792507'), ('42', '2021-10-22', '3000', 'BBD', '1360.86', '0.05', 'EUR', '2.204495'), ('42', '2021-10-23', '9000', 'ZMW', '463.25', '0.03', 'EUR', '19.428104'), ('28', '2021-10-23', '3.3', 'EUR', '3.3', '0.05', 'EUR', '1'), ('48', '2021-10-23', '5000', 'GHS', '606.51', '3.04', 'EUR', '8.24399'), ('25', '2021-10-23', '71472', 'TZS', '27.97', '0.14', 'EUR', '2556.186953'), ('3', '2021-10-23', '164184', 'IRR', '3.53', '0.05', 'EUR', '46606.318821'), ('14', '2021-10-24', '1482', 'MOP', '167.22', '0.84', 'EUR', '8.862674'), ('40', '2021-10-24', '800', 'BHD', '1924.19', '9.63', 'EUR', '0.415761'), ('9', '2021-10-24', '27090', 'SDG', '55.07', '0.04', 'EUR', '491.956154'), ('43', '2021-10-24', '18492', 'THB', '500.59', '2.51', 'EUR', '36.941107'), ('35', '2021-10-26', '27588', 'KPW', '27.83', '0.14', 'EUR', '991.624722'), ('25', '2021-10-26', '15246', 'NAD', '932.41', '4.67', 'EUR', '16.351249'), ('46', '2021-10-27', '8000', 'TTD', '1071.62', '5.36', 'EUR', '7.465375'), ('47', '2021-10-27', '154224', 'IQD', '96.14', '0.49', 'EUR', '1604.167841'), ('32', '2021-10-28', '1188', 'PAB', '1077.23', '5.39', 'EUR', '1.102838'), ('17', '2021-10-28', '648', 'CNH', '92.16', '0.47', 'EUR', '7.031894'), ('10', '2021-10-28', '5784', 'NPR', '43.19', '0.05', 'EUR', '133.929141'), ('32', '2021-10-29', '15504', 'MXN', '693.84', '0.03', 'EUR', '22.345389'), ('32', '2021-10-31', '666', 'EUR', '666', '0.03', 'EUR', '1'), ('22', '2021-11-02', '498', 'XDR', '628.39', '3.15', 'EUR', '0.792507'), ('44', '2021-11-02', '324', 'EUR', '324', '1.62', 'EUR', '1'), ('16', '2021-11-02', '430', 'FKP', '518.37', '2.6', 'EUR', '0.82953'), ('7', '2021-11-03', '248', 'BHD', '596.5', '2.99', 'EUR', '0.415761'), ('51', '2021-11-03', '292', 'KWD', '871.43', '4.36', 'EUR', '0.335084'), ('51', '2021-11-03', '6933', 'TWD', '220.35', '1.11', 'EUR', '31.464479'), ('27', '2021-11-03', '23214', 'CZK', '941.82', '4.71', 'EUR', '24.648029'), ('39', '2021-11-04', '492', 'GGP', '592.69', '2.97', 'EUR', '0.830114'), ('3', '2021-11-04', '17076', 'INR', '203.59', '1.02', 'EUR', '83.874727'), ('17', '2021-11-04', '21516', 'MZN', '305.89', '1.53', 'EUR', '70.339138'), ('33', '2021-11-05', '103458', 'BIF', '45.9', '0.23', 'EUR', '2254.103215'), ('31', '2021-11-05', '3876', 'ZAR', '237.6', '1.19', 'EUR', '16.313404'), ('9', '2021-11-06', '1410', 'BSD', '1278.69', '0.04', 'EUR', '1.102693'), ('16', '2021-11-06', '636', 'IMP', '766.7', '3.84', 'EUR', '0.829536'), ('48', '2021-11-07', '564', 'NZD', '355.67', '1.78', 'EUR', '1.585768'), ('13', '2021-11-07', '3246', 'PKR', '16.25', '0.09', 'EUR', '199.753961'), ('30', '2021-11-08', '8940', 'SZL', '547.16', '2.74', 'EUR', '16.339208'), ('41', '2021-11-08', '19338', 'DJF', '98.83', '0.5', 'EUR', '195.674933'), ('47', '2021-11-08', '1488', 'WST', '518.61', '2.6', 'EUR', '2.869237'), ('20', '2021-11-09', '13290', 'MXN', '594.76', '0.05', 'EUR', '22.345389'), ('27', '2021-11-09', '11151', 'GTQ', '1317.54', '6.59', 'EUR', '8.463558'), ('34', '2021-11-09', '19140', 'ETB', '339.22', '1.7', 'EUR', '56.424061'), ('45', '2021-11-10', '450', 'EUR', '450', '2.25', 'EUR', '1'), ('10', '2021-11-10', '1008', 'TND', '310.67', '0.05', 'EUR', '3.244663'), ('48', '2021-11-11', '1182', 'KYD', '1289.54', '6.45', 'EUR', '0.916606'), ('23', '2021-11-11', '210', 'JOD', '268.74', '1.35', 'EUR', '0.781452'), ('2', '2021-11-12', '426', 'BZD', '192.22', '0.97', 'EUR', '2.216262'), ('42', '2021-11-12', '13230', 'AFN', '137.19', '0.05', 'EUR', '96.442519'), ('20', '2021-11-12', '360000', 'STD', '15.24', '0.05', 'EUR', '23626.253177'), ('4', '2021-11-14', '96936', 'LBP', '58.32', '0.3', 'EUR', '1662.155418'), ('17', '2021-11-14', '618', 'MYR', '132.89', '0.67', 'EUR', '4.650478'), ('1', '2021-11-14', '210060', 'BIF', '93.2', '0.47', 'EUR', '2254.103215'), ('4', '2021-11-15', '11958', 'VUV', '95.92', '0.48', 'EUR', '124.667135'), ('38', '2021-11-15', '115626', 'IDR', '7.32', '0.05', 'EUR', '15813.590125'), ('9', '2021-11-17', '29526', 'MXN', '1321.35', '0.03', 'EUR', '22.345389'), ('13', '2021-11-20', '23394', 'CLP', '26.79', '0.14', 'EUR', '873.489326'), ('16', '2021-11-20', '12000', 'ZAR', '735.6', '0.03', 'EUR', '16.313404'), ('48', '2021-11-21', '179472', 'PYG', '23.43', '0.03', 'EUR', '7661.556068'), ('8', '2021-11-21', '840', 'MOP', '94.78', '0.48', 'EUR', '8.862674'), ('31', '2021-11-21', '18042', 'XOF', '27.54', '0.14', 'EUR', '655.347265'), ('18', '2021-11-23', '342', 'TMT', '88.67', '0.45', 'EUR', '3.857137'), ('29', '2021-11-23', '588', 'DKK', '79.11', '0.4', 'EUR', '7.433242'), </v>
      </c>
    </row>
    <row r="298" spans="2:22" ht="30" x14ac:dyDescent="0.25">
      <c r="B298">
        <f t="shared" si="40"/>
        <v>2021</v>
      </c>
      <c r="C298">
        <f t="shared" si="41"/>
        <v>11</v>
      </c>
      <c r="D298" t="str">
        <f t="shared" si="42"/>
        <v>2021 11</v>
      </c>
      <c r="E298">
        <v>37</v>
      </c>
      <c r="F298" s="2">
        <v>44523</v>
      </c>
      <c r="G298">
        <v>90</v>
      </c>
      <c r="H298" t="s">
        <v>61</v>
      </c>
      <c r="I298" s="3">
        <f t="shared" si="43"/>
        <v>90</v>
      </c>
      <c r="J298" s="3">
        <f t="shared" si="44"/>
        <v>0.45</v>
      </c>
      <c r="K298" t="s">
        <v>61</v>
      </c>
      <c r="L298" s="3">
        <f>VLOOKUP(H298,'fx rates'!$A:$B,2,0)</f>
        <v>1</v>
      </c>
      <c r="M298">
        <f>SUMIFS($I$3:$I298,$E$3:$E298,$E298,$D$3:$D298,$D298)</f>
        <v>90</v>
      </c>
      <c r="N298" s="3">
        <f t="shared" si="45"/>
        <v>0.45</v>
      </c>
      <c r="O298" s="3" t="str">
        <f t="shared" si="46"/>
        <v/>
      </c>
      <c r="P298" t="str">
        <f>IFERROR(IF(VLOOKUP($E298,clients_special_commissions!$B:$E,3,0), "yes","no"),"no")</f>
        <v>no</v>
      </c>
      <c r="Q298" s="3" t="str">
        <f>IF($P298="yes", VLOOKUP($E298,clients_special_commissions!$B:$C,2,0),"")</f>
        <v/>
      </c>
      <c r="R298" t="str">
        <f t="shared" si="47"/>
        <v>no</v>
      </c>
      <c r="S298">
        <f>COUNTIFS($E$3:$E297,$E298,$D$3:$D297,$D298,$R$3:$R297,"yes")</f>
        <v>0</v>
      </c>
      <c r="U298" s="1" t="str">
        <f t="shared" si="48"/>
        <v xml:space="preserve">('37', '2021-11-23', '90', 'EUR', '90', '0.45', 'EUR', '1'), </v>
      </c>
      <c r="V298" s="1" t="str">
        <f t="shared" si="49"/>
        <v xml:space="preserve">('42', '2021-06-09', '1338', 'ERN', '80.96', '0.05',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'0.04',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'0.05',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'0.05',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'0.05',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'0.04',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'0.04',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'0.05', 'EUR', '1954.4451'), ('17', '2021-08-25', '20292', 'CLP', '23.24', '0.12', 'EUR', '873.489326'), ('38', '2021-08-25', '174', 'GIP', '209.76', '1.05', 'EUR', '0.829546'), ('39', '2021-08-25', '366', 'MOP', '41.3', '0.21', 'EUR', '8.862674'), ('10', '2021-08-26', '229650', 'MMK', '117.51', '0.05',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'0.04', 'EUR', '1.874163'), ('11', '2021-09-09', '10206', 'UAH', '315.83', '1.58', 'EUR', '32.315341'), ('15', '2021-09-10', '300000', 'VND', '11.91', '0.06', 'EUR', '25207.144586'), ('42', '2021-09-11', '26370', 'XPF', '221.19', '0.05',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('13', '2021-09-27', '4638', 'ETB', '82.2', '0.42', 'EUR', '56.424061'), ('37', '2021-09-29', '612', 'BND', '409.96', '2.05', 'EUR', '1.492847'), ('51', '2021-10-01', '894', 'MOP', '100.88', '0.51', 'EUR', '8.862674'), ('45', '2021-10-02', '1254', 'SCR', '78.97', '0.4', 'EUR', '15.881424'), ('47', '2021-10-02', '212808', 'IRR', '4.57', '0.05', 'EUR', '46606.318821'), ('20', '2021-10-03', '209238', 'VND', '8.31', '0.05', 'EUR', '25207.144586'), ('17', '2021-10-04', '13416', 'AOA', '26.83', '0.14', 'EUR', '500.075352'), ('41', '2021-10-05', '4139', 'GHS', '502.07', '2.52', 'EUR', '8.24399'), ('44', '2021-10-05', '206706', 'CDF', '94.03', '0.48', 'EUR', '2198.419411'), ('50', '2021-10-06', '18666', 'SOS', '29.36', '0.15', 'EUR', '635.850516'), ('7', '2021-10-06', '1026', 'CUC', '930.9', '4.66', 'EUR', '1.102163'), ('21', '2021-10-08', '912', 'MYR', '196.11', '0.99', 'EUR', '4.650478'), ('6', '2021-10-08', '29940', 'HTG', '259.51', '1.3', 'EUR', '115.372538'), ('36', '2021-10-09', '1146', 'QAR', '285.64', '1.43', 'EUR', '4.012181'), ('6', '2021-10-09', '6678', 'ISK', '46.98', '0.24', 'EUR', '142.166545'), ('29', '2021-10-10', '270', 'GIP', '325.48', '1.63', 'EUR', '0.829546'), ('25', '2021-10-10', '14754', 'BDT', '155.68', '0.78', 'EUR', '94.772749'), ('48', '2021-10-12', '15936', 'DZD', '101.37', '0.51', 'EUR', '157.210934'), ('43', '2021-10-13', '10398', 'KMF', '21.11', '0.11', 'EUR', '492.671632'), ('36', '2021-10-15', '29034', 'INR', '346.16', '1.74', 'EUR', '83.874727'), ('45', '2021-10-15', '18042', 'KPW', '18.2', '0.1', 'EUR', '991.624722'), ('18', '2021-10-15', '1236', 'BAM', '632.46', '3.17', 'EUR', '1.954297'), ('30', '2021-10-16', '25494', 'CUP', '898.56', '4.5', 'EUR', '28.372254'), ('10', '2021-10-16', '924', 'BBD', '419.15', '0.05', 'EUR', '2.204495'), ('33', '2021-10-16', '12720', 'NPR', '94.98', '0.48', 'EUR', '133.929141'), ('46', '2021-10-17', '264', 'NZD', '166.49', '0.84', 'EUR', '1.585768'), ('40', '2021-10-17', '1284', 'BND', '860.11', '4.31', 'EUR', '1.492847'), ('6', '2021-10-18', '828', 'HRK', '109.38', '0.55', 'EUR', '7.570559'), ('22', '2021-10-18', '300', 'EUR', '300', '1.5', 'EUR', '1'), ('46', '2021-10-18', '23256', 'ISK', '163.59', '0.82', 'EUR', '142.166545'), ('51', '2021-10-18', '205488', 'UZS', '16.25', '0.09', 'EUR', '12650.208197'), ('5', '2021-10-19', '15168', 'MRU', '378.04', '1.9', 'EUR', '40.122998'), ('18', '2021-10-19', '1068', 'TOP', '428.65', '2.15', 'EUR', '2.491572'), ('14', '2021-10-19', '220', 'BHD', '529.16', '2.65', 'EUR', '0.415761'), ('48', '2021-10-19', '2351', 'MYR', '505.54', '2.53', 'EUR', '4.650478'), ('46', '2021-10-20', '7524', 'RUB', '64.43', '0.33', 'EUR', '116.791701'), ('16', '2021-10-21', '16854', 'VUV', '135.2', '0.68', 'EUR', '124.667135'), ('30', '2021-10-22', '26826', 'NPR', '200.3', '1.01', 'EUR', '133.929141'), ('2', '2021-10-22', '84', 'XDR', '106', '0.53', 'EUR', '0.792507'), ('42', '2021-10-22', '3000', 'BBD', '1360.86', '0.05', 'EUR', '2.204495'), ('42', '2021-10-23', '9000', 'ZMW', '463.25', '0.03', 'EUR', '19.428104'), ('28', '2021-10-23', '3.3', 'EUR', '3.3', '0.05', 'EUR', '1'), ('48', '2021-10-23', '5000', 'GHS', '606.51', '3.04', 'EUR', '8.24399'), ('25', '2021-10-23', '71472', 'TZS', '27.97', '0.14', 'EUR', '2556.186953'), ('3', '2021-10-23', '164184', 'IRR', '3.53', '0.05', 'EUR', '46606.318821'), ('14', '2021-10-24', '1482', 'MOP', '167.22', '0.84', 'EUR', '8.862674'), ('40', '2021-10-24', '800', 'BHD', '1924.19', '9.63', 'EUR', '0.415761'), ('9', '2021-10-24', '27090', 'SDG', '55.07', '0.04', 'EUR', '491.956154'), ('43', '2021-10-24', '18492', 'THB', '500.59', '2.51', 'EUR', '36.941107'), ('35', '2021-10-26', '27588', 'KPW', '27.83', '0.14', 'EUR', '991.624722'), ('25', '2021-10-26', '15246', 'NAD', '932.41', '4.67', 'EUR', '16.351249'), ('46', '2021-10-27', '8000', 'TTD', '1071.62', '5.36', 'EUR', '7.465375'), ('47', '2021-10-27', '154224', 'IQD', '96.14', '0.49', 'EUR', '1604.167841'), ('32', '2021-10-28', '1188', 'PAB', '1077.23', '5.39', 'EUR', '1.102838'), ('17', '2021-10-28', '648', 'CNH', '92.16', '0.47', 'EUR', '7.031894'), ('10', '2021-10-28', '5784', 'NPR', '43.19', '0.05', 'EUR', '133.929141'), ('32', '2021-10-29', '15504', 'MXN', '693.84', '0.03', 'EUR', '22.345389'), ('32', '2021-10-31', '666', 'EUR', '666', '0.03', 'EUR', '1'), ('22', '2021-11-02', '498', 'XDR', '628.39', '3.15', 'EUR', '0.792507'), ('44', '2021-11-02', '324', 'EUR', '324', '1.62', 'EUR', '1'), ('16', '2021-11-02', '430', 'FKP', '518.37', '2.6', 'EUR', '0.82953'), ('7', '2021-11-03', '248', 'BHD', '596.5', '2.99', 'EUR', '0.415761'), ('51', '2021-11-03', '292', 'KWD', '871.43', '4.36', 'EUR', '0.335084'), ('51', '2021-11-03', '6933', 'TWD', '220.35', '1.11', 'EUR', '31.464479'), ('27', '2021-11-03', '23214', 'CZK', '941.82', '4.71', 'EUR', '24.648029'), ('39', '2021-11-04', '492', 'GGP', '592.69', '2.97', 'EUR', '0.830114'), ('3', '2021-11-04', '17076', 'INR', '203.59', '1.02', 'EUR', '83.874727'), ('17', '2021-11-04', '21516', 'MZN', '305.89', '1.53', 'EUR', '70.339138'), ('33', '2021-11-05', '103458', 'BIF', '45.9', '0.23', 'EUR', '2254.103215'), ('31', '2021-11-05', '3876', 'ZAR', '237.6', '1.19', 'EUR', '16.313404'), ('9', '2021-11-06', '1410', 'BSD', '1278.69', '0.04', 'EUR', '1.102693'), ('16', '2021-11-06', '636', 'IMP', '766.7', '3.84', 'EUR', '0.829536'), ('48', '2021-11-07', '564', 'NZD', '355.67', '1.78', 'EUR', '1.585768'), ('13', '2021-11-07', '3246', 'PKR', '16.25', '0.09', 'EUR', '199.753961'), ('30', '2021-11-08', '8940', 'SZL', '547.16', '2.74', 'EUR', '16.339208'), ('41', '2021-11-08', '19338', 'DJF', '98.83', '0.5', 'EUR', '195.674933'), ('47', '2021-11-08', '1488', 'WST', '518.61', '2.6', 'EUR', '2.869237'), ('20', '2021-11-09', '13290', 'MXN', '594.76', '0.05', 'EUR', '22.345389'), ('27', '2021-11-09', '11151', 'GTQ', '1317.54', '6.59', 'EUR', '8.463558'), ('34', '2021-11-09', '19140', 'ETB', '339.22', '1.7', 'EUR', '56.424061'), ('45', '2021-11-10', '450', 'EUR', '450', '2.25', 'EUR', '1'), ('10', '2021-11-10', '1008', 'TND', '310.67', '0.05', 'EUR', '3.244663'), ('48', '2021-11-11', '1182', 'KYD', '1289.54', '6.45', 'EUR', '0.916606'), ('23', '2021-11-11', '210', 'JOD', '268.74', '1.35', 'EUR', '0.781452'), ('2', '2021-11-12', '426', 'BZD', '192.22', '0.97', 'EUR', '2.216262'), ('42', '2021-11-12', '13230', 'AFN', '137.19', '0.05', 'EUR', '96.442519'), ('20', '2021-11-12', '360000', 'STD', '15.24', '0.05', 'EUR', '23626.253177'), ('4', '2021-11-14', '96936', 'LBP', '58.32', '0.3', 'EUR', '1662.155418'), ('17', '2021-11-14', '618', 'MYR', '132.89', '0.67', 'EUR', '4.650478'), ('1', '2021-11-14', '210060', 'BIF', '93.2', '0.47', 'EUR', '2254.103215'), ('4', '2021-11-15', '11958', 'VUV', '95.92', '0.48', 'EUR', '124.667135'), ('38', '2021-11-15', '115626', 'IDR', '7.32', '0.05', 'EUR', '15813.590125'), ('9', '2021-11-17', '29526', 'MXN', '1321.35', '0.03', 'EUR', '22.345389'), ('13', '2021-11-20', '23394', 'CLP', '26.79', '0.14', 'EUR', '873.489326'), ('16', '2021-11-20', '12000', 'ZAR', '735.6', '0.03', 'EUR', '16.313404'), ('48', '2021-11-21', '179472', 'PYG', '23.43', '0.03', 'EUR', '7661.556068'), ('8', '2021-11-21', '840', 'MOP', '94.78', '0.48', 'EUR', '8.862674'), ('31', '2021-11-21', '18042', 'XOF', '27.54', '0.14', 'EUR', '655.347265'), ('18', '2021-11-23', '342', 'TMT', '88.67', '0.45', 'EUR', '3.857137'), ('29', '2021-11-23', '588', 'DKK', '79.11', '0.4', 'EUR', '7.433242'), ('37', '2021-11-23', '90', 'EUR', '90', '0.45', 'EUR', '1'), </v>
      </c>
    </row>
    <row r="299" spans="2:22" ht="30" x14ac:dyDescent="0.25">
      <c r="B299">
        <f t="shared" si="40"/>
        <v>2021</v>
      </c>
      <c r="C299">
        <f t="shared" si="41"/>
        <v>11</v>
      </c>
      <c r="D299" t="str">
        <f t="shared" si="42"/>
        <v>2021 11</v>
      </c>
      <c r="E299">
        <v>33</v>
      </c>
      <c r="F299" s="2">
        <v>44523</v>
      </c>
      <c r="G299">
        <v>858</v>
      </c>
      <c r="H299" t="s">
        <v>69</v>
      </c>
      <c r="I299" s="3">
        <f t="shared" si="43"/>
        <v>580.16</v>
      </c>
      <c r="J299" s="3">
        <f t="shared" si="44"/>
        <v>2.9099999999999997</v>
      </c>
      <c r="K299" t="s">
        <v>61</v>
      </c>
      <c r="L299" s="3">
        <f>VLOOKUP(H299,'fx rates'!$A:$B,2,0)</f>
        <v>1.4789159999999999</v>
      </c>
      <c r="M299">
        <f>SUMIFS($I$3:$I299,$E$3:$E299,$E299,$D$3:$D299,$D299)</f>
        <v>626.05999999999995</v>
      </c>
      <c r="N299" s="3">
        <f t="shared" si="45"/>
        <v>2.9099999999999997</v>
      </c>
      <c r="O299" s="3" t="str">
        <f t="shared" si="46"/>
        <v/>
      </c>
      <c r="P299" t="str">
        <f>IFERROR(IF(VLOOKUP($E299,clients_special_commissions!$B:$E,3,0), "yes","no"),"no")</f>
        <v>no</v>
      </c>
      <c r="Q299" s="3" t="str">
        <f>IF($P299="yes", VLOOKUP($E299,clients_special_commissions!$B:$C,2,0),"")</f>
        <v/>
      </c>
      <c r="R299" t="str">
        <f t="shared" si="47"/>
        <v>no</v>
      </c>
      <c r="S299">
        <f>COUNTIFS($E$3:$E298,$E299,$D$3:$D298,$D299,$R$3:$R298,"yes")</f>
        <v>0</v>
      </c>
      <c r="U299" s="1" t="str">
        <f t="shared" si="48"/>
        <v xml:space="preserve">('33', '2021-11-23', '858', 'AUD', '580.16', '2.91', 'EUR', '1.478916'), </v>
      </c>
      <c r="V299" s="1" t="str">
        <f t="shared" si="49"/>
        <v xml:space="preserve">('42', '2021-06-09', '1338', 'ERN', '80.96', '0.05',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'0.04',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'0.05',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'0.05',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'0.05',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'0.04',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'0.04',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'0.05', 'EUR', '1954.4451'), ('17', '2021-08-25', '20292', 'CLP', '23.24', '0.12', 'EUR', '873.489326'), ('38', '2021-08-25', '174', 'GIP', '209.76', '1.05', 'EUR', '0.829546'), ('39', '2021-08-25', '366', 'MOP', '41.3', '0.21', 'EUR', '8.862674'), ('10', '2021-08-26', '229650', 'MMK', '117.51', '0.05',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'0.04', 'EUR', '1.874163'), ('11', '2021-09-09', '10206', 'UAH', '315.83', '1.58', 'EUR', '32.315341'), ('15', '2021-09-10', '300000', 'VND', '11.91', '0.06', 'EUR', '25207.144586'), ('42', '2021-09-11', '26370', 'XPF', '221.19', '0.05',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('13', '2021-09-27', '4638', 'ETB', '82.2', '0.42', 'EUR', '56.424061'), ('37', '2021-09-29', '612', 'BND', '409.96', '2.05', 'EUR', '1.492847'), ('51', '2021-10-01', '894', 'MOP', '100.88', '0.51', 'EUR', '8.862674'), ('45', '2021-10-02', '1254', 'SCR', '78.97', '0.4', 'EUR', '15.881424'), ('47', '2021-10-02', '212808', 'IRR', '4.57', '0.05', 'EUR', '46606.318821'), ('20', '2021-10-03', '209238', 'VND', '8.31', '0.05', 'EUR', '25207.144586'), ('17', '2021-10-04', '13416', 'AOA', '26.83', '0.14', 'EUR', '500.075352'), ('41', '2021-10-05', '4139', 'GHS', '502.07', '2.52', 'EUR', '8.24399'), ('44', '2021-10-05', '206706', 'CDF', '94.03', '0.48', 'EUR', '2198.419411'), ('50', '2021-10-06', '18666', 'SOS', '29.36', '0.15', 'EUR', '635.850516'), ('7', '2021-10-06', '1026', 'CUC', '930.9', '4.66', 'EUR', '1.102163'), ('21', '2021-10-08', '912', 'MYR', '196.11', '0.99', 'EUR', '4.650478'), ('6', '2021-10-08', '29940', 'HTG', '259.51', '1.3', 'EUR', '115.372538'), ('36', '2021-10-09', '1146', 'QAR', '285.64', '1.43', 'EUR', '4.012181'), ('6', '2021-10-09', '6678', 'ISK', '46.98', '0.24', 'EUR', '142.166545'), ('29', '2021-10-10', '270', 'GIP', '325.48', '1.63', 'EUR', '0.829546'), ('25', '2021-10-10', '14754', 'BDT', '155.68', '0.78', 'EUR', '94.772749'), ('48', '2021-10-12', '15936', 'DZD', '101.37', '0.51', 'EUR', '157.210934'), ('43', '2021-10-13', '10398', 'KMF', '21.11', '0.11', 'EUR', '492.671632'), ('36', '2021-10-15', '29034', 'INR', '346.16', '1.74', 'EUR', '83.874727'), ('45', '2021-10-15', '18042', 'KPW', '18.2', '0.1', 'EUR', '991.624722'), ('18', '2021-10-15', '1236', 'BAM', '632.46', '3.17', 'EUR', '1.954297'), ('30', '2021-10-16', '25494', 'CUP', '898.56', '4.5', 'EUR', '28.372254'), ('10', '2021-10-16', '924', 'BBD', '419.15', '0.05', 'EUR', '2.204495'), ('33', '2021-10-16', '12720', 'NPR', '94.98', '0.48', 'EUR', '133.929141'), ('46', '2021-10-17', '264', 'NZD', '166.49', '0.84', 'EUR', '1.585768'), ('40', '2021-10-17', '1284', 'BND', '860.11', '4.31', 'EUR', '1.492847'), ('6', '2021-10-18', '828', 'HRK', '109.38', '0.55', 'EUR', '7.570559'), ('22', '2021-10-18', '300', 'EUR', '300', '1.5', 'EUR', '1'), ('46', '2021-10-18', '23256', 'ISK', '163.59', '0.82', 'EUR', '142.166545'), ('51', '2021-10-18', '205488', 'UZS', '16.25', '0.09', 'EUR', '12650.208197'), ('5', '2021-10-19', '15168', 'MRU', '378.04', '1.9', 'EUR', '40.122998'), ('18', '2021-10-19', '1068', 'TOP', '428.65', '2.15', 'EUR', '2.491572'), ('14', '2021-10-19', '220', 'BHD', '529.16', '2.65', 'EUR', '0.415761'), ('48', '2021-10-19', '2351', 'MYR', '505.54', '2.53', 'EUR', '4.650478'), ('46', '2021-10-20', '7524', 'RUB', '64.43', '0.33', 'EUR', '116.791701'), ('16', '2021-10-21', '16854', 'VUV', '135.2', '0.68', 'EUR', '124.667135'), ('30', '2021-10-22', '26826', 'NPR', '200.3', '1.01', 'EUR', '133.929141'), ('2', '2021-10-22', '84', 'XDR', '106', '0.53', 'EUR', '0.792507'), ('42', '2021-10-22', '3000', 'BBD', '1360.86', '0.05', 'EUR', '2.204495'), ('42', '2021-10-23', '9000', 'ZMW', '463.25', '0.03', 'EUR', '19.428104'), ('28', '2021-10-23', '3.3', 'EUR', '3.3', '0.05', 'EUR', '1'), ('48', '2021-10-23', '5000', 'GHS', '606.51', '3.04', 'EUR', '8.24399'), ('25', '2021-10-23', '71472', 'TZS', '27.97', '0.14', 'EUR', '2556.186953'), ('3', '2021-10-23', '164184', 'IRR', '3.53', '0.05', 'EUR', '46606.318821'), ('14', '2021-10-24', '1482', 'MOP', '167.22', '0.84', 'EUR', '8.862674'), ('40', '2021-10-24', '800', 'BHD', '1924.19', '9.63', 'EUR', '0.415761'), ('9', '2021-10-24', '27090', 'SDG', '55.07', '0.04', 'EUR', '491.956154'), ('43', '2021-10-24', '18492', 'THB', '500.59', '2.51', 'EUR', '36.941107'), ('35', '2021-10-26', '27588', 'KPW', '27.83', '0.14', 'EUR', '991.624722'), ('25', '2021-10-26', '15246', 'NAD', '932.41', '4.67', 'EUR', '16.351249'), ('46', '2021-10-27', '8000', 'TTD', '1071.62', '5.36', 'EUR', '7.465375'), ('47', '2021-10-27', '154224', 'IQD', '96.14', '0.49', 'EUR', '1604.167841'), ('32', '2021-10-28', '1188', 'PAB', '1077.23', '5.39', 'EUR', '1.102838'), ('17', '2021-10-28', '648', 'CNH', '92.16', '0.47', 'EUR', '7.031894'), ('10', '2021-10-28', '5784', 'NPR', '43.19', '0.05', 'EUR', '133.929141'), ('32', '2021-10-29', '15504', 'MXN', '693.84', '0.03', 'EUR', '22.345389'), ('32', '2021-10-31', '666', 'EUR', '666', '0.03', 'EUR', '1'), ('22', '2021-11-02', '498', 'XDR', '628.39', '3.15', 'EUR', '0.792507'), ('44', '2021-11-02', '324', 'EUR', '324', '1.62', 'EUR', '1'), ('16', '2021-11-02', '430', 'FKP', '518.37', '2.6', 'EUR', '0.82953'), ('7', '2021-11-03', '248', 'BHD', '596.5', '2.99', 'EUR', '0.415761'), ('51', '2021-11-03', '292', 'KWD', '871.43', '4.36', 'EUR', '0.335084'), ('51', '2021-11-03', '6933', 'TWD', '220.35', '1.11', 'EUR', '31.464479'), ('27', '2021-11-03', '23214', 'CZK', '941.82', '4.71', 'EUR', '24.648029'), ('39', '2021-11-04', '492', 'GGP', '592.69', '2.97', 'EUR', '0.830114'), ('3', '2021-11-04', '17076', 'INR', '203.59', '1.02', 'EUR', '83.874727'), ('17', '2021-11-04', '21516', 'MZN', '305.89', '1.53', 'EUR', '70.339138'), ('33', '2021-11-05', '103458', 'BIF', '45.9', '0.23', 'EUR', '2254.103215'), ('31', '2021-11-05', '3876', 'ZAR', '237.6', '1.19', 'EUR', '16.313404'), ('9', '2021-11-06', '1410', 'BSD', '1278.69', '0.04', 'EUR', '1.102693'), ('16', '2021-11-06', '636', 'IMP', '766.7', '3.84', 'EUR', '0.829536'), ('48', '2021-11-07', '564', 'NZD', '355.67', '1.78', 'EUR', '1.585768'), ('13', '2021-11-07', '3246', 'PKR', '16.25', '0.09', 'EUR', '199.753961'), ('30', '2021-11-08', '8940', 'SZL', '547.16', '2.74', 'EUR', '16.339208'), ('41', '2021-11-08', '19338', 'DJF', '98.83', '0.5', 'EUR', '195.674933'), ('47', '2021-11-08', '1488', 'WST', '518.61', '2.6', 'EUR', '2.869237'), ('20', '2021-11-09', '13290', 'MXN', '594.76', '0.05', 'EUR', '22.345389'), ('27', '2021-11-09', '11151', 'GTQ', '1317.54', '6.59', 'EUR', '8.463558'), ('34', '2021-11-09', '19140', 'ETB', '339.22', '1.7', 'EUR', '56.424061'), ('45', '2021-11-10', '450', 'EUR', '450', '2.25', 'EUR', '1'), ('10', '2021-11-10', '1008', 'TND', '310.67', '0.05', 'EUR', '3.244663'), ('48', '2021-11-11', '1182', 'KYD', '1289.54', '6.45', 'EUR', '0.916606'), ('23', '2021-11-11', '210', 'JOD', '268.74', '1.35', 'EUR', '0.781452'), ('2', '2021-11-12', '426', 'BZD', '192.22', '0.97', 'EUR', '2.216262'), ('42', '2021-11-12', '13230', 'AFN', '137.19', '0.05', 'EUR', '96.442519'), ('20', '2021-11-12', '360000', 'STD', '15.24', '0.05', 'EUR', '23626.253177'), ('4', '2021-11-14', '96936', 'LBP', '58.32', '0.3', 'EUR', '1662.155418'), ('17', '2021-11-14', '618', 'MYR', '132.89', '0.67', 'EUR', '4.650478'), ('1', '2021-11-14', '210060', 'BIF', '93.2', '0.47', 'EUR', '2254.103215'), ('4', '2021-11-15', '11958', 'VUV', '95.92', '0.48', 'EUR', '124.667135'), ('38', '2021-11-15', '115626', 'IDR', '7.32', '0.05', 'EUR', '15813.590125'), ('9', '2021-11-17', '29526', 'MXN', '1321.35', '0.03', 'EUR', '22.345389'), ('13', '2021-11-20', '23394', 'CLP', '26.79', '0.14', 'EUR', '873.489326'), ('16', '2021-11-20', '12000', 'ZAR', '735.6', '0.03', 'EUR', '16.313404'), ('48', '2021-11-21', '179472', 'PYG', '23.43', '0.03', 'EUR', '7661.556068'), ('8', '2021-11-21', '840', 'MOP', '94.78', '0.48', 'EUR', '8.862674'), ('31', '2021-11-21', '18042', 'XOF', '27.54', '0.14', 'EUR', '655.347265'), ('18', '2021-11-23', '342', 'TMT', '88.67', '0.45', 'EUR', '3.857137'), ('29', '2021-11-23', '588', 'DKK', '79.11', '0.4', 'EUR', '7.433242'), ('37', '2021-11-23', '90', 'EUR', '90', '0.45', 'EUR', '1'), ('33', '2021-11-23', '858', 'AUD', '580.16', '2.91', 'EUR', '1.478916'), </v>
      </c>
    </row>
    <row r="300" spans="2:22" ht="30" x14ac:dyDescent="0.25">
      <c r="B300">
        <f t="shared" si="40"/>
        <v>2021</v>
      </c>
      <c r="C300">
        <f t="shared" si="41"/>
        <v>11</v>
      </c>
      <c r="D300" t="str">
        <f t="shared" si="42"/>
        <v>2021 11</v>
      </c>
      <c r="E300">
        <v>51</v>
      </c>
      <c r="F300" s="2">
        <v>44524</v>
      </c>
      <c r="G300">
        <v>60000</v>
      </c>
      <c r="H300" t="s">
        <v>199</v>
      </c>
      <c r="I300" s="3">
        <f t="shared" si="43"/>
        <v>1624.21</v>
      </c>
      <c r="J300" s="3">
        <f t="shared" si="44"/>
        <v>0.03</v>
      </c>
      <c r="K300" t="s">
        <v>61</v>
      </c>
      <c r="L300" s="3">
        <f>VLOOKUP(H300,'fx rates'!$A:$B,2,0)</f>
        <v>36.941107000000002</v>
      </c>
      <c r="M300">
        <f>SUMIFS($I$3:$I300,$E$3:$E300,$E300,$D$3:$D300,$D300)</f>
        <v>2715.99</v>
      </c>
      <c r="N300" s="3">
        <f t="shared" si="45"/>
        <v>8.129999999999999</v>
      </c>
      <c r="O300" s="3">
        <f t="shared" si="46"/>
        <v>0.03</v>
      </c>
      <c r="P300" t="str">
        <f>IFERROR(IF(VLOOKUP($E300,clients_special_commissions!$B:$E,3,0), "yes","no"),"no")</f>
        <v>no</v>
      </c>
      <c r="Q300" s="3" t="str">
        <f>IF($P300="yes", VLOOKUP($E300,clients_special_commissions!$B:$C,2,0),"")</f>
        <v/>
      </c>
      <c r="R300" t="str">
        <f t="shared" si="47"/>
        <v>yes</v>
      </c>
      <c r="S300">
        <f>COUNTIFS($E$3:$E299,$E300,$D$3:$D299,$D300,$R$3:$R299,"yes")</f>
        <v>1</v>
      </c>
      <c r="U300" s="1" t="str">
        <f t="shared" si="48"/>
        <v xml:space="preserve">('51', '2021-11-24', '60000', 'THB', '1624.21', '0.03', 'EUR', '36.941107'), </v>
      </c>
      <c r="V300" s="1" t="str">
        <f t="shared" si="49"/>
        <v xml:space="preserve">('42', '2021-06-09', '1338', 'ERN', '80.96', '0.05',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'0.04',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'0.05',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'0.05',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'0.05',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'0.04',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'0.04',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'0.05', 'EUR', '1954.4451'), ('17', '2021-08-25', '20292', 'CLP', '23.24', '0.12', 'EUR', '873.489326'), ('38', '2021-08-25', '174', 'GIP', '209.76', '1.05', 'EUR', '0.829546'), ('39', '2021-08-25', '366', 'MOP', '41.3', '0.21', 'EUR', '8.862674'), ('10', '2021-08-26', '229650', 'MMK', '117.51', '0.05',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'0.04', 'EUR', '1.874163'), ('11', '2021-09-09', '10206', 'UAH', '315.83', '1.58', 'EUR', '32.315341'), ('15', '2021-09-10', '300000', 'VND', '11.91', '0.06', 'EUR', '25207.144586'), ('42', '2021-09-11', '26370', 'XPF', '221.19', '0.05',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('13', '2021-09-27', '4638', 'ETB', '82.2', '0.42', 'EUR', '56.424061'), ('37', '2021-09-29', '612', 'BND', '409.96', '2.05', 'EUR', '1.492847'), ('51', '2021-10-01', '894', 'MOP', '100.88', '0.51', 'EUR', '8.862674'), ('45', '2021-10-02', '1254', 'SCR', '78.97', '0.4', 'EUR', '15.881424'), ('47', '2021-10-02', '212808', 'IRR', '4.57', '0.05', 'EUR', '46606.318821'), ('20', '2021-10-03', '209238', 'VND', '8.31', '0.05', 'EUR', '25207.144586'), ('17', '2021-10-04', '13416', 'AOA', '26.83', '0.14', 'EUR', '500.075352'), ('41', '2021-10-05', '4139', 'GHS', '502.07', '2.52', 'EUR', '8.24399'), ('44', '2021-10-05', '206706', 'CDF', '94.03', '0.48', 'EUR', '2198.419411'), ('50', '2021-10-06', '18666', 'SOS', '29.36', '0.15', 'EUR', '635.850516'), ('7', '2021-10-06', '1026', 'CUC', '930.9', '4.66', 'EUR', '1.102163'), ('21', '2021-10-08', '912', 'MYR', '196.11', '0.99', 'EUR', '4.650478'), ('6', '2021-10-08', '29940', 'HTG', '259.51', '1.3', 'EUR', '115.372538'), ('36', '2021-10-09', '1146', 'QAR', '285.64', '1.43', 'EUR', '4.012181'), ('6', '2021-10-09', '6678', 'ISK', '46.98', '0.24', 'EUR', '142.166545'), ('29', '2021-10-10', '270', 'GIP', '325.48', '1.63', 'EUR', '0.829546'), ('25', '2021-10-10', '14754', 'BDT', '155.68', '0.78', 'EUR', '94.772749'), ('48', '2021-10-12', '15936', 'DZD', '101.37', '0.51', 'EUR', '157.210934'), ('43', '2021-10-13', '10398', 'KMF', '21.11', '0.11', 'EUR', '492.671632'), ('36', '2021-10-15', '29034', 'INR', '346.16', '1.74', 'EUR', '83.874727'), ('45', '2021-10-15', '18042', 'KPW', '18.2', '0.1', 'EUR', '991.624722'), ('18', '2021-10-15', '1236', 'BAM', '632.46', '3.17', 'EUR', '1.954297'), ('30', '2021-10-16', '25494', 'CUP', '898.56', '4.5', 'EUR', '28.372254'), ('10', '2021-10-16', '924', 'BBD', '419.15', '0.05', 'EUR', '2.204495'), ('33', '2021-10-16', '12720', 'NPR', '94.98', '0.48', 'EUR', '133.929141'), ('46', '2021-10-17', '264', 'NZD', '166.49', '0.84', 'EUR', '1.585768'), ('40', '2021-10-17', '1284', 'BND', '860.11', '4.31', 'EUR', '1.492847'), ('6', '2021-10-18', '828', 'HRK', '109.38', '0.55', 'EUR', '7.570559'), ('22', '2021-10-18', '300', 'EUR', '300', '1.5', 'EUR', '1'), ('46', '2021-10-18', '23256', 'ISK', '163.59', '0.82', 'EUR', '142.166545'), ('51', '2021-10-18', '205488', 'UZS', '16.25', '0.09', 'EUR', '12650.208197'), ('5', '2021-10-19', '15168', 'MRU', '378.04', '1.9', 'EUR', '40.122998'), ('18', '2021-10-19', '1068', 'TOP', '428.65', '2.15', 'EUR', '2.491572'), ('14', '2021-10-19', '220', 'BHD', '529.16', '2.65', 'EUR', '0.415761'), ('48', '2021-10-19', '2351', 'MYR', '505.54', '2.53', 'EUR', '4.650478'), ('46', '2021-10-20', '7524', 'RUB', '64.43', '0.33', 'EUR', '116.791701'), ('16', '2021-10-21', '16854', 'VUV', '135.2', '0.68', 'EUR', '124.667135'), ('30', '2021-10-22', '26826', 'NPR', '200.3', '1.01', 'EUR', '133.929141'), ('2', '2021-10-22', '84', 'XDR', '106', '0.53', 'EUR', '0.792507'), ('42', '2021-10-22', '3000', 'BBD', '1360.86', '0.05', 'EUR', '2.204495'), ('42', '2021-10-23', '9000', 'ZMW', '463.25', '0.03', 'EUR', '19.428104'), ('28', '2021-10-23', '3.3', 'EUR', '3.3', '0.05', 'EUR', '1'), ('48', '2021-10-23', '5000', 'GHS', '606.51', '3.04', 'EUR', '8.24399'), ('25', '2021-10-23', '71472', 'TZS', '27.97', '0.14', 'EUR', '2556.186953'), ('3', '2021-10-23', '164184', 'IRR', '3.53', '0.05', 'EUR', '46606.318821'), ('14', '2021-10-24', '1482', 'MOP', '167.22', '0.84', 'EUR', '8.862674'), ('40', '2021-10-24', '800', 'BHD', '1924.19', '9.63', 'EUR', '0.415761'), ('9', '2021-10-24', '27090', 'SDG', '55.07', '0.04', 'EUR', '491.956154'), ('43', '2021-10-24', '18492', 'THB', '500.59', '2.51', 'EUR', '36.941107'), ('35', '2021-10-26', '27588', 'KPW', '27.83', '0.14', 'EUR', '991.624722'), ('25', '2021-10-26', '15246', 'NAD', '932.41', '4.67', 'EUR', '16.351249'), ('46', '2021-10-27', '8000', 'TTD', '1071.62', '5.36', 'EUR', '7.465375'), ('47', '2021-10-27', '154224', 'IQD', '96.14', '0.49', 'EUR', '1604.167841'), ('32', '2021-10-28', '1188', 'PAB', '1077.23', '5.39', 'EUR', '1.102838'), ('17', '2021-10-28', '648', 'CNH', '92.16', '0.47', 'EUR', '7.031894'), ('10', '2021-10-28', '5784', 'NPR', '43.19', '0.05', 'EUR', '133.929141'), ('32', '2021-10-29', '15504', 'MXN', '693.84', '0.03', 'EUR', '22.345389'), ('32', '2021-10-31', '666', 'EUR', '666', '0.03', 'EUR', '1'), ('22', '2021-11-02', '498', 'XDR', '628.39', '3.15', 'EUR', '0.792507'), ('44', '2021-11-02', '324', 'EUR', '324', '1.62', 'EUR', '1'), ('16', '2021-11-02', '430', 'FKP', '518.37', '2.6', 'EUR', '0.82953'), ('7', '2021-11-03', '248', 'BHD', '596.5', '2.99', 'EUR', '0.415761'), ('51', '2021-11-03', '292', 'KWD', '871.43', '4.36', 'EUR', '0.335084'), ('51', '2021-11-03', '6933', 'TWD', '220.35', '1.11', 'EUR', '31.464479'), ('27', '2021-11-03', '23214', 'CZK', '941.82', '4.71', 'EUR', '24.648029'), ('39', '2021-11-04', '492', 'GGP', '592.69', '2.97', 'EUR', '0.830114'), ('3', '2021-11-04', '17076', 'INR', '203.59', '1.02', 'EUR', '83.874727'), ('17', '2021-11-04', '21516', 'MZN', '305.89', '1.53', 'EUR', '70.339138'), ('33', '2021-11-05', '103458', 'BIF', '45.9', '0.23', 'EUR', '2254.103215'), ('31', '2021-11-05', '3876', 'ZAR', '237.6', '1.19', 'EUR', '16.313404'), ('9', '2021-11-06', '1410', 'BSD', '1278.69', '0.04', 'EUR', '1.102693'), ('16', '2021-11-06', '636', 'IMP', '766.7', '3.84', 'EUR', '0.829536'), ('48', '2021-11-07', '564', 'NZD', '355.67', '1.78', 'EUR', '1.585768'), ('13', '2021-11-07', '3246', 'PKR', '16.25', '0.09', 'EUR', '199.753961'), ('30', '2021-11-08', '8940', 'SZL', '547.16', '2.74', 'EUR', '16.339208'), ('41', '2021-11-08', '19338', 'DJF', '98.83', '0.5', 'EUR', '195.674933'), ('47', '2021-11-08', '1488', 'WST', '518.61', '2.6', 'EUR', '2.869237'), ('20', '2021-11-09', '13290', 'MXN', '594.76', '0.05', 'EUR', '22.345389'), ('27', '2021-11-09', '11151', 'GTQ', '1317.54', '6.59', 'EUR', '8.463558'), ('34', '2021-11-09', '19140', 'ETB', '339.22', '1.7', 'EUR', '56.424061'), ('45', '2021-11-10', '450', 'EUR', '450', '2.25', 'EUR', '1'), ('10', '2021-11-10', '1008', 'TND', '310.67', '0.05', 'EUR', '3.244663'), ('48', '2021-11-11', '1182', 'KYD', '1289.54', '6.45', 'EUR', '0.916606'), ('23', '2021-11-11', '210', 'JOD', '268.74', '1.35', 'EUR', '0.781452'), ('2', '2021-11-12', '426', 'BZD', '192.22', '0.97', 'EUR', '2.216262'), ('42', '2021-11-12', '13230', 'AFN', '137.19', '0.05', 'EUR', '96.442519'), ('20', '2021-11-12', '360000', 'STD', '15.24', '0.05', 'EUR', '23626.253177'), ('4', '2021-11-14', '96936', 'LBP', '58.32', '0.3', 'EUR', '1662.155418'), ('17', '2021-11-14', '618', 'MYR', '132.89', '0.67', 'EUR', '4.650478'), ('1', '2021-11-14', '210060', 'BIF', '93.2', '0.47', 'EUR', '2254.103215'), ('4', '2021-11-15', '11958', 'VUV', '95.92', '0.48', 'EUR', '124.667135'), ('38', '2021-11-15', '115626', 'IDR', '7.32', '0.05', 'EUR', '15813.590125'), ('9', '2021-11-17', '29526', 'MXN', '1321.35', '0.03', 'EUR', '22.345389'), ('13', '2021-11-20', '23394', 'CLP', '26.79', '0.14', 'EUR', '873.489326'), ('16', '2021-11-20', '12000', 'ZAR', '735.6', '0.03', 'EUR', '16.313404'), ('48', '2021-11-21', '179472', 'PYG', '23.43', '0.03', 'EUR', '7661.556068'), ('8', '2021-11-21', '840', 'MOP', '94.78', '0.48', 'EUR', '8.862674'), ('31', '2021-11-21', '18042', 'XOF', '27.54', '0.14', 'EUR', '655.347265'), ('18', '2021-11-23', '342', 'TMT', '88.67', '0.45', 'EUR', '3.857137'), ('29', '2021-11-23', '588', 'DKK', '79.11', '0.4', 'EUR', '7.433242'), ('37', '2021-11-23', '90', 'EUR', '90', '0.45', 'EUR', '1'), ('33', '2021-11-23', '858', 'AUD', '580.16', '2.91', 'EUR', '1.478916'), ('51', '2021-11-24', '60000', 'THB', '1624.21', '0.03', 'EUR', '36.941107'), </v>
      </c>
    </row>
    <row r="301" spans="2:22" ht="30" x14ac:dyDescent="0.25">
      <c r="B301">
        <f t="shared" si="40"/>
        <v>2021</v>
      </c>
      <c r="C301">
        <f t="shared" si="41"/>
        <v>11</v>
      </c>
      <c r="D301" t="str">
        <f t="shared" si="42"/>
        <v>2021 11</v>
      </c>
      <c r="E301">
        <v>8</v>
      </c>
      <c r="F301" s="2">
        <v>44525</v>
      </c>
      <c r="G301">
        <v>1176</v>
      </c>
      <c r="H301" t="s">
        <v>169</v>
      </c>
      <c r="I301" s="3">
        <f t="shared" si="43"/>
        <v>741.6</v>
      </c>
      <c r="J301" s="3">
        <f t="shared" si="44"/>
        <v>3.71</v>
      </c>
      <c r="K301" t="s">
        <v>61</v>
      </c>
      <c r="L301" s="3">
        <f>VLOOKUP(H301,'fx rates'!$A:$B,2,0)</f>
        <v>1.5857680000000001</v>
      </c>
      <c r="M301">
        <f>SUMIFS($I$3:$I301,$E$3:$E301,$E301,$D$3:$D301,$D301)</f>
        <v>836.38</v>
      </c>
      <c r="N301" s="3">
        <f t="shared" si="45"/>
        <v>3.71</v>
      </c>
      <c r="O301" s="3" t="str">
        <f t="shared" si="46"/>
        <v/>
      </c>
      <c r="P301" t="str">
        <f>IFERROR(IF(VLOOKUP($E301,clients_special_commissions!$B:$E,3,0), "yes","no"),"no")</f>
        <v>no</v>
      </c>
      <c r="Q301" s="3" t="str">
        <f>IF($P301="yes", VLOOKUP($E301,clients_special_commissions!$B:$C,2,0),"")</f>
        <v/>
      </c>
      <c r="R301" t="str">
        <f t="shared" si="47"/>
        <v>no</v>
      </c>
      <c r="S301">
        <f>COUNTIFS($E$3:$E300,$E301,$D$3:$D300,$D301,$R$3:$R300,"yes")</f>
        <v>0</v>
      </c>
      <c r="U301" s="1" t="str">
        <f t="shared" si="48"/>
        <v xml:space="preserve">('8', '2021-11-25', '1176', 'NZD', '741.6', '3.71', 'EUR', '1.585768'), </v>
      </c>
      <c r="V301" s="1" t="str">
        <f t="shared" si="49"/>
        <v xml:space="preserve">('42', '2021-06-09', '1338', 'ERN', '80.96', '0.05',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'0.04',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'0.05',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'0.05',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'0.05',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'0.04',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'0.04',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'0.05', 'EUR', '1954.4451'), ('17', '2021-08-25', '20292', 'CLP', '23.24', '0.12', 'EUR', '873.489326'), ('38', '2021-08-25', '174', 'GIP', '209.76', '1.05', 'EUR', '0.829546'), ('39', '2021-08-25', '366', 'MOP', '41.3', '0.21', 'EUR', '8.862674'), ('10', '2021-08-26', '229650', 'MMK', '117.51', '0.05',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'0.04', 'EUR', '1.874163'), ('11', '2021-09-09', '10206', 'UAH', '315.83', '1.58', 'EUR', '32.315341'), ('15', '2021-09-10', '300000', 'VND', '11.91', '0.06', 'EUR', '25207.144586'), ('42', '2021-09-11', '26370', 'XPF', '221.19', '0.05',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('13', '2021-09-27', '4638', 'ETB', '82.2', '0.42', 'EUR', '56.424061'), ('37', '2021-09-29', '612', 'BND', '409.96', '2.05', 'EUR', '1.492847'), ('51', '2021-10-01', '894', 'MOP', '100.88', '0.51', 'EUR', '8.862674'), ('45', '2021-10-02', '1254', 'SCR', '78.97', '0.4', 'EUR', '15.881424'), ('47', '2021-10-02', '212808', 'IRR', '4.57', '0.05', 'EUR', '46606.318821'), ('20', '2021-10-03', '209238', 'VND', '8.31', '0.05', 'EUR', '25207.144586'), ('17', '2021-10-04', '13416', 'AOA', '26.83', '0.14', 'EUR', '500.075352'), ('41', '2021-10-05', '4139', 'GHS', '502.07', '2.52', 'EUR', '8.24399'), ('44', '2021-10-05', '206706', 'CDF', '94.03', '0.48', 'EUR', '2198.419411'), ('50', '2021-10-06', '18666', 'SOS', '29.36', '0.15', 'EUR', '635.850516'), ('7', '2021-10-06', '1026', 'CUC', '930.9', '4.66', 'EUR', '1.102163'), ('21', '2021-10-08', '912', 'MYR', '196.11', '0.99', 'EUR', '4.650478'), ('6', '2021-10-08', '29940', 'HTG', '259.51', '1.3', 'EUR', '115.372538'), ('36', '2021-10-09', '1146', 'QAR', '285.64', '1.43', 'EUR', '4.012181'), ('6', '2021-10-09', '6678', 'ISK', '46.98', '0.24', 'EUR', '142.166545'), ('29', '2021-10-10', '270', 'GIP', '325.48', '1.63', 'EUR', '0.829546'), ('25', '2021-10-10', '14754', 'BDT', '155.68', '0.78', 'EUR', '94.772749'), ('48', '2021-10-12', '15936', 'DZD', '101.37', '0.51', 'EUR', '157.210934'), ('43', '2021-10-13', '10398', 'KMF', '21.11', '0.11', 'EUR', '492.671632'), ('36', '2021-10-15', '29034', 'INR', '346.16', '1.74', 'EUR', '83.874727'), ('45', '2021-10-15', '18042', 'KPW', '18.2', '0.1', 'EUR', '991.624722'), ('18', '2021-10-15', '1236', 'BAM', '632.46', '3.17', 'EUR', '1.954297'), ('30', '2021-10-16', '25494', 'CUP', '898.56', '4.5', 'EUR', '28.372254'), ('10', '2021-10-16', '924', 'BBD', '419.15', '0.05', 'EUR', '2.204495'), ('33', '2021-10-16', '12720', 'NPR', '94.98', '0.48', 'EUR', '133.929141'), ('46', '2021-10-17', '264', 'NZD', '166.49', '0.84', 'EUR', '1.585768'), ('40', '2021-10-17', '1284', 'BND', '860.11', '4.31', 'EUR', '1.492847'), ('6', '2021-10-18', '828', 'HRK', '109.38', '0.55', 'EUR', '7.570559'), ('22', '2021-10-18', '300', 'EUR', '300', '1.5', 'EUR', '1'), ('46', '2021-10-18', '23256', 'ISK', '163.59', '0.82', 'EUR', '142.166545'), ('51', '2021-10-18', '205488', 'UZS', '16.25', '0.09', 'EUR', '12650.208197'), ('5', '2021-10-19', '15168', 'MRU', '378.04', '1.9', 'EUR', '40.122998'), ('18', '2021-10-19', '1068', 'TOP', '428.65', '2.15', 'EUR', '2.491572'), ('14', '2021-10-19', '220', 'BHD', '529.16', '2.65', 'EUR', '0.415761'), ('48', '2021-10-19', '2351', 'MYR', '505.54', '2.53', 'EUR', '4.650478'), ('46', '2021-10-20', '7524', 'RUB', '64.43', '0.33', 'EUR', '116.791701'), ('16', '2021-10-21', '16854', 'VUV', '135.2', '0.68', 'EUR', '124.667135'), ('30', '2021-10-22', '26826', 'NPR', '200.3', '1.01', 'EUR', '133.929141'), ('2', '2021-10-22', '84', 'XDR', '106', '0.53', 'EUR', '0.792507'), ('42', '2021-10-22', '3000', 'BBD', '1360.86', '0.05', 'EUR', '2.204495'), ('42', '2021-10-23', '9000', 'ZMW', '463.25', '0.03', 'EUR', '19.428104'), ('28', '2021-10-23', '3.3', 'EUR', '3.3', '0.05', 'EUR', '1'), ('48', '2021-10-23', '5000', 'GHS', '606.51', '3.04', 'EUR', '8.24399'), ('25', '2021-10-23', '71472', 'TZS', '27.97', '0.14', 'EUR', '2556.186953'), ('3', '2021-10-23', '164184', 'IRR', '3.53', '0.05', 'EUR', '46606.318821'), ('14', '2021-10-24', '1482', 'MOP', '167.22', '0.84', 'EUR', '8.862674'), ('40', '2021-10-24', '800', 'BHD', '1924.19', '9.63', 'EUR', '0.415761'), ('9', '2021-10-24', '27090', 'SDG', '55.07', '0.04', 'EUR', '491.956154'), ('43', '2021-10-24', '18492', 'THB', '500.59', '2.51', 'EUR', '36.941107'), ('35', '2021-10-26', '27588', 'KPW', '27.83', '0.14', 'EUR', '991.624722'), ('25', '2021-10-26', '15246', 'NAD', '932.41', '4.67', 'EUR', '16.351249'), ('46', '2021-10-27', '8000', 'TTD', '1071.62', '5.36', 'EUR', '7.465375'), ('47', '2021-10-27', '154224', 'IQD', '96.14', '0.49', 'EUR', '1604.167841'), ('32', '2021-10-28', '1188', 'PAB', '1077.23', '5.39', 'EUR', '1.102838'), ('17', '2021-10-28', '648', 'CNH', '92.16', '0.47', 'EUR', '7.031894'), ('10', '2021-10-28', '5784', 'NPR', '43.19', '0.05', 'EUR', '133.929141'), ('32', '2021-10-29', '15504', 'MXN', '693.84', '0.03', 'EUR', '22.345389'), ('32', '2021-10-31', '666', 'EUR', '666', '0.03', 'EUR', '1'), ('22', '2021-11-02', '498', 'XDR', '628.39', '3.15', 'EUR', '0.792507'), ('44', '2021-11-02', '324', 'EUR', '324', '1.62', 'EUR', '1'), ('16', '2021-11-02', '430', 'FKP', '518.37', '2.6', 'EUR', '0.82953'), ('7', '2021-11-03', '248', 'BHD', '596.5', '2.99', 'EUR', '0.415761'), ('51', '2021-11-03', '292', 'KWD', '871.43', '4.36', 'EUR', '0.335084'), ('51', '2021-11-03', '6933', 'TWD', '220.35', '1.11', 'EUR', '31.464479'), ('27', '2021-11-03', '23214', 'CZK', '941.82', '4.71', 'EUR', '24.648029'), ('39', '2021-11-04', '492', 'GGP', '592.69', '2.97', 'EUR', '0.830114'), ('3', '2021-11-04', '17076', 'INR', '203.59', '1.02', 'EUR', '83.874727'), ('17', '2021-11-04', '21516', 'MZN', '305.89', '1.53', 'EUR', '70.339138'), ('33', '2021-11-05', '103458', 'BIF', '45.9', '0.23', 'EUR', '2254.103215'), ('31', '2021-11-05', '3876', 'ZAR', '237.6', '1.19', 'EUR', '16.313404'), ('9', '2021-11-06', '1410', 'BSD', '1278.69', '0.04', 'EUR', '1.102693'), ('16', '2021-11-06', '636', 'IMP', '766.7', '3.84', 'EUR', '0.829536'), ('48', '2021-11-07', '564', 'NZD', '355.67', '1.78', 'EUR', '1.585768'), ('13', '2021-11-07', '3246', 'PKR', '16.25', '0.09', 'EUR', '199.753961'), ('30', '2021-11-08', '8940', 'SZL', '547.16', '2.74', 'EUR', '16.339208'), ('41', '2021-11-08', '19338', 'DJF', '98.83', '0.5', 'EUR', '195.674933'), ('47', '2021-11-08', '1488', 'WST', '518.61', '2.6', 'EUR', '2.869237'), ('20', '2021-11-09', '13290', 'MXN', '594.76', '0.05', 'EUR', '22.345389'), ('27', '2021-11-09', '11151', 'GTQ', '1317.54', '6.59', 'EUR', '8.463558'), ('34', '2021-11-09', '19140', 'ETB', '339.22', '1.7', 'EUR', '56.424061'), ('45', '2021-11-10', '450', 'EUR', '450', '2.25', 'EUR', '1'), ('10', '2021-11-10', '1008', 'TND', '310.67', '0.05', 'EUR', '3.244663'), ('48', '2021-11-11', '1182', 'KYD', '1289.54', '6.45', 'EUR', '0.916606'), ('23', '2021-11-11', '210', 'JOD', '268.74', '1.35', 'EUR', '0.781452'), ('2', '2021-11-12', '426', 'BZD', '192.22', '0.97', 'EUR', '2.216262'), ('42', '2021-11-12', '13230', 'AFN', '137.19', '0.05', 'EUR', '96.442519'), ('20', '2021-11-12', '360000', 'STD', '15.24', '0.05', 'EUR', '23626.253177'), ('4', '2021-11-14', '96936', 'LBP', '58.32', '0.3', 'EUR', '1662.155418'), ('17', '2021-11-14', '618', 'MYR', '132.89', '0.67', 'EUR', '4.650478'), ('1', '2021-11-14', '210060', 'BIF', '93.2', '0.47', 'EUR', '2254.103215'), ('4', '2021-11-15', '11958', 'VUV', '95.92', '0.48', 'EUR', '124.667135'), ('38', '2021-11-15', '115626', 'IDR', '7.32', '0.05', 'EUR', '15813.590125'), ('9', '2021-11-17', '29526', 'MXN', '1321.35', '0.03', 'EUR', '22.345389'), ('13', '2021-11-20', '23394', 'CLP', '26.79', '0.14', 'EUR', '873.489326'), ('16', '2021-11-20', '12000', 'ZAR', '735.6', '0.03', 'EUR', '16.313404'), ('48', '2021-11-21', '179472', 'PYG', '23.43', '0.03', 'EUR', '7661.556068'), ('8', '2021-11-21', '840', 'MOP', '94.78', '0.48', 'EUR', '8.862674'), ('31', '2021-11-21', '18042', 'XOF', '27.54', '0.14', 'EUR', '655.347265'), ('18', '2021-11-23', '342', 'TMT', '88.67', '0.45', 'EUR', '3.857137'), ('29', '2021-11-23', '588', 'DKK', '79.11', '0.4', 'EUR', '7.433242'), ('37', '2021-11-23', '90', 'EUR', '90', '0.45', 'EUR', '1'), ('33', '2021-11-23', '858', 'AUD', '580.16', '2.91', 'EUR', '1.478916'), ('51', '2021-11-24', '60000', 'THB', '1624.21', '0.03', 'EUR', '36.941107'), ('8', '2021-11-25', '1176', 'NZD', '741.6', '3.71', 'EUR', '1.585768'), </v>
      </c>
    </row>
    <row r="302" spans="2:22" ht="30" x14ac:dyDescent="0.25">
      <c r="B302">
        <f t="shared" si="40"/>
        <v>2021</v>
      </c>
      <c r="C302">
        <f t="shared" si="41"/>
        <v>11</v>
      </c>
      <c r="D302" t="str">
        <f t="shared" si="42"/>
        <v>2021 11</v>
      </c>
      <c r="E302">
        <v>10</v>
      </c>
      <c r="F302" s="2">
        <v>44526</v>
      </c>
      <c r="G302">
        <v>29568</v>
      </c>
      <c r="H302" t="s">
        <v>77</v>
      </c>
      <c r="I302" s="3">
        <f t="shared" si="43"/>
        <v>13.12</v>
      </c>
      <c r="J302" s="3">
        <f t="shared" si="44"/>
        <v>0.05</v>
      </c>
      <c r="K302" t="s">
        <v>61</v>
      </c>
      <c r="L302" s="3">
        <f>VLOOKUP(H302,'fx rates'!$A:$B,2,0)</f>
        <v>2254.1032150000001</v>
      </c>
      <c r="M302">
        <f>SUMIFS($I$3:$I302,$E$3:$E302,$E302,$D$3:$D302,$D302)</f>
        <v>323.79000000000002</v>
      </c>
      <c r="N302" s="3">
        <f t="shared" si="45"/>
        <v>6.9999999999999993E-2</v>
      </c>
      <c r="O302" s="3" t="str">
        <f t="shared" si="46"/>
        <v/>
      </c>
      <c r="P302" t="str">
        <f>IFERROR(IF(VLOOKUP($E302,clients_special_commissions!$B:$E,3,0), "yes","no"),"no")</f>
        <v>yes</v>
      </c>
      <c r="Q302" s="3">
        <f>IF($P302="yes", VLOOKUP($E302,clients_special_commissions!$B:$C,2,0),"")</f>
        <v>0.05</v>
      </c>
      <c r="R302" t="str">
        <f t="shared" si="47"/>
        <v>no</v>
      </c>
      <c r="S302">
        <f>COUNTIFS($E$3:$E301,$E302,$D$3:$D301,$D302,$R$3:$R301,"yes")</f>
        <v>0</v>
      </c>
      <c r="U302" s="1" t="str">
        <f t="shared" si="48"/>
        <v xml:space="preserve">('10', '2021-11-26', '29568', 'BIF', '13.12', '0.05', 'EUR', '2254.103215'), </v>
      </c>
      <c r="V302" s="1" t="str">
        <f t="shared" si="49"/>
        <v xml:space="preserve">('42', '2021-06-09', '1338', 'ERN', '80.96', '0.05',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'0.04',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'0.05',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'0.05',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'0.05',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'0.04',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'0.04',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'0.05', 'EUR', '1954.4451'), ('17', '2021-08-25', '20292', 'CLP', '23.24', '0.12', 'EUR', '873.489326'), ('38', '2021-08-25', '174', 'GIP', '209.76', '1.05', 'EUR', '0.829546'), ('39', '2021-08-25', '366', 'MOP', '41.3', '0.21', 'EUR', '8.862674'), ('10', '2021-08-26', '229650', 'MMK', '117.51', '0.05',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'0.04', 'EUR', '1.874163'), ('11', '2021-09-09', '10206', 'UAH', '315.83', '1.58', 'EUR', '32.315341'), ('15', '2021-09-10', '300000', 'VND', '11.91', '0.06', 'EUR', '25207.144586'), ('42', '2021-09-11', '26370', 'XPF', '221.19', '0.05',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('13', '2021-09-27', '4638', 'ETB', '82.2', '0.42', 'EUR', '56.424061'), ('37', '2021-09-29', '612', 'BND', '409.96', '2.05', 'EUR', '1.492847'), ('51', '2021-10-01', '894', 'MOP', '100.88', '0.51', 'EUR', '8.862674'), ('45', '2021-10-02', '1254', 'SCR', '78.97', '0.4', 'EUR', '15.881424'), ('47', '2021-10-02', '212808', 'IRR', '4.57', '0.05', 'EUR', '46606.318821'), ('20', '2021-10-03', '209238', 'VND', '8.31', '0.05', 'EUR', '25207.144586'), ('17', '2021-10-04', '13416', 'AOA', '26.83', '0.14', 'EUR', '500.075352'), ('41', '2021-10-05', '4139', 'GHS', '502.07', '2.52', 'EUR', '8.24399'), ('44', '2021-10-05', '206706', 'CDF', '94.03', '0.48', 'EUR', '2198.419411'), ('50', '2021-10-06', '18666', 'SOS', '29.36', '0.15', 'EUR', '635.850516'), ('7', '2021-10-06', '1026', 'CUC', '930.9', '4.66', 'EUR', '1.102163'), ('21', '2021-10-08', '912', 'MYR', '196.11', '0.99', 'EUR', '4.650478'), ('6', '2021-10-08', '29940', 'HTG', '259.51', '1.3', 'EUR', '115.372538'), ('36', '2021-10-09', '1146', 'QAR', '285.64', '1.43', 'EUR', '4.012181'), ('6', '2021-10-09', '6678', 'ISK', '46.98', '0.24', 'EUR', '142.166545'), ('29', '2021-10-10', '270', 'GIP', '325.48', '1.63', 'EUR', '0.829546'), ('25', '2021-10-10', '14754', 'BDT', '155.68', '0.78', 'EUR', '94.772749'), ('48', '2021-10-12', '15936', 'DZD', '101.37', '0.51', 'EUR', '157.210934'), ('43', '2021-10-13', '10398', 'KMF', '21.11', '0.11', 'EUR', '492.671632'), ('36', '2021-10-15', '29034', 'INR', '346.16', '1.74', 'EUR', '83.874727'), ('45', '2021-10-15', '18042', 'KPW', '18.2', '0.1', 'EUR', '991.624722'), ('18', '2021-10-15', '1236', 'BAM', '632.46', '3.17', 'EUR', '1.954297'), ('30', '2021-10-16', '25494', 'CUP', '898.56', '4.5', 'EUR', '28.372254'), ('10', '2021-10-16', '924', 'BBD', '419.15', '0.05', 'EUR', '2.204495'), ('33', '2021-10-16', '12720', 'NPR', '94.98', '0.48', 'EUR', '133.929141'), ('46', '2021-10-17', '264', 'NZD', '166.49', '0.84', 'EUR', '1.585768'), ('40', '2021-10-17', '1284', 'BND', '860.11', '4.31', 'EUR', '1.492847'), ('6', '2021-10-18', '828', 'HRK', '109.38', '0.55', 'EUR', '7.570559'), ('22', '2021-10-18', '300', 'EUR', '300', '1.5', 'EUR', '1'), ('46', '2021-10-18', '23256', 'ISK', '163.59', '0.82', 'EUR', '142.166545'), ('51', '2021-10-18', '205488', 'UZS', '16.25', '0.09', 'EUR', '12650.208197'), ('5', '2021-10-19', '15168', 'MRU', '378.04', '1.9', 'EUR', '40.122998'), ('18', '2021-10-19', '1068', 'TOP', '428.65', '2.15', 'EUR', '2.491572'), ('14', '2021-10-19', '220', 'BHD', '529.16', '2.65', 'EUR', '0.415761'), ('48', '2021-10-19', '2351', 'MYR', '505.54', '2.53', 'EUR', '4.650478'), ('46', '2021-10-20', '7524', 'RUB', '64.43', '0.33', 'EUR', '116.791701'), ('16', '2021-10-21', '16854', 'VUV', '135.2', '0.68', 'EUR', '124.667135'), ('30', '2021-10-22', '26826', 'NPR', '200.3', '1.01', 'EUR', '133.929141'), ('2', '2021-10-22', '84', 'XDR', '106', '0.53', 'EUR', '0.792507'), ('42', '2021-10-22', '3000', 'BBD', '1360.86', '0.05', 'EUR', '2.204495'), ('42', '2021-10-23', '9000', 'ZMW', '463.25', '0.03', 'EUR', '19.428104'), ('28', '2021-10-23', '3.3', 'EUR', '3.3', '0.05', 'EUR', '1'), ('48', '2021-10-23', '5000', 'GHS', '606.51', '3.04', 'EUR', '8.24399'), ('25', '2021-10-23', '71472', 'TZS', '27.97', '0.14', 'EUR', '2556.186953'), ('3', '2021-10-23', '164184', 'IRR', '3.53', '0.05', 'EUR', '46606.318821'), ('14', '2021-10-24', '1482', 'MOP', '167.22', '0.84', 'EUR', '8.862674'), ('40', '2021-10-24', '800', 'BHD', '1924.19', '9.63', 'EUR', '0.415761'), ('9', '2021-10-24', '27090', 'SDG', '55.07', '0.04', 'EUR', '491.956154'), ('43', '2021-10-24', '18492', 'THB', '500.59', '2.51', 'EUR', '36.941107'), ('35', '2021-10-26', '27588', 'KPW', '27.83', '0.14', 'EUR', '991.624722'), ('25', '2021-10-26', '15246', 'NAD', '932.41', '4.67', 'EUR', '16.351249'), ('46', '2021-10-27', '8000', 'TTD', '1071.62', '5.36', 'EUR', '7.465375'), ('47', '2021-10-27', '154224', 'IQD', '96.14', '0.49', 'EUR', '1604.167841'), ('32', '2021-10-28', '1188', 'PAB', '1077.23', '5.39', 'EUR', '1.102838'), ('17', '2021-10-28', '648', 'CNH', '92.16', '0.47', 'EUR', '7.031894'), ('10', '2021-10-28', '5784', 'NPR', '43.19', '0.05', 'EUR', '133.929141'), ('32', '2021-10-29', '15504', 'MXN', '693.84', '0.03', 'EUR', '22.345389'), ('32', '2021-10-31', '666', 'EUR', '666', '0.03', 'EUR', '1'), ('22', '2021-11-02', '498', 'XDR', '628.39', '3.15', 'EUR', '0.792507'), ('44', '2021-11-02', '324', 'EUR', '324', '1.62', 'EUR', '1'), ('16', '2021-11-02', '430', 'FKP', '518.37', '2.6', 'EUR', '0.82953'), ('7', '2021-11-03', '248', 'BHD', '596.5', '2.99', 'EUR', '0.415761'), ('51', '2021-11-03', '292', 'KWD', '871.43', '4.36', 'EUR', '0.335084'), ('51', '2021-11-03', '6933', 'TWD', '220.35', '1.11', 'EUR', '31.464479'), ('27', '2021-11-03', '23214', 'CZK', '941.82', '4.71', 'EUR', '24.648029'), ('39', '2021-11-04', '492', 'GGP', '592.69', '2.97', 'EUR', '0.830114'), ('3', '2021-11-04', '17076', 'INR', '203.59', '1.02', 'EUR', '83.874727'), ('17', '2021-11-04', '21516', 'MZN', '305.89', '1.53', 'EUR', '70.339138'), ('33', '2021-11-05', '103458', 'BIF', '45.9', '0.23', 'EUR', '2254.103215'), ('31', '2021-11-05', '3876', 'ZAR', '237.6', '1.19', 'EUR', '16.313404'), ('9', '2021-11-06', '1410', 'BSD', '1278.69', '0.04', 'EUR', '1.102693'), ('16', '2021-11-06', '636', 'IMP', '766.7', '3.84', 'EUR', '0.829536'), ('48', '2021-11-07', '564', 'NZD', '355.67', '1.78', 'EUR', '1.585768'), ('13', '2021-11-07', '3246', 'PKR', '16.25', '0.09', 'EUR', '199.753961'), ('30', '2021-11-08', '8940', 'SZL', '547.16', '2.74', 'EUR', '16.339208'), ('41', '2021-11-08', '19338', 'DJF', '98.83', '0.5', 'EUR', '195.674933'), ('47', '2021-11-08', '1488', 'WST', '518.61', '2.6', 'EUR', '2.869237'), ('20', '2021-11-09', '13290', 'MXN', '594.76', '0.05', 'EUR', '22.345389'), ('27', '2021-11-09', '11151', 'GTQ', '1317.54', '6.59', 'EUR', '8.463558'), ('34', '2021-11-09', '19140', 'ETB', '339.22', '1.7', 'EUR', '56.424061'), ('45', '2021-11-10', '450', 'EUR', '450', '2.25', 'EUR', '1'), ('10', '2021-11-10', '1008', 'TND', '310.67', '0.05', 'EUR', '3.244663'), ('48', '2021-11-11', '1182', 'KYD', '1289.54', '6.45', 'EUR', '0.916606'), ('23', '2021-11-11', '210', 'JOD', '268.74', '1.35', 'EUR', '0.781452'), ('2', '2021-11-12', '426', 'BZD', '192.22', '0.97', 'EUR', '2.216262'), ('42', '2021-11-12', '13230', 'AFN', '137.19', '0.05', 'EUR', '96.442519'), ('20', '2021-11-12', '360000', 'STD', '15.24', '0.05', 'EUR', '23626.253177'), ('4', '2021-11-14', '96936', 'LBP', '58.32', '0.3', 'EUR', '1662.155418'), ('17', '2021-11-14', '618', 'MYR', '132.89', '0.67', 'EUR', '4.650478'), ('1', '2021-11-14', '210060', 'BIF', '93.2', '0.47', 'EUR', '2254.103215'), ('4', '2021-11-15', '11958', 'VUV', '95.92', '0.48', 'EUR', '124.667135'), ('38', '2021-11-15', '115626', 'IDR', '7.32', '0.05', 'EUR', '15813.590125'), ('9', '2021-11-17', '29526', 'MXN', '1321.35', '0.03', 'EUR', '22.345389'), ('13', '2021-11-20', '23394', 'CLP', '26.79', '0.14', 'EUR', '873.489326'), ('16', '2021-11-20', '12000', 'ZAR', '735.6', '0.03', 'EUR', '16.313404'), ('48', '2021-11-21', '179472', 'PYG', '23.43', '0.03', 'EUR', '7661.556068'), ('8', '2021-11-21', '840', 'MOP', '94.78', '0.48', 'EUR', '8.862674'), ('31', '2021-11-21', '18042', 'XOF', '27.54', '0.14', 'EUR', '655.347265'), ('18', '2021-11-23', '342', 'TMT', '88.67', '0.45', 'EUR', '3.857137'), ('29', '2021-11-23', '588', 'DKK', '79.11', '0.4', 'EUR', '7.433242'), ('37', '2021-11-23', '90', 'EUR', '90', '0.45', 'EUR', '1'), ('33', '2021-11-23', '858', 'AUD', '580.16', '2.91', 'EUR', '1.478916'), ('51', '2021-11-24', '60000', 'THB', '1624.21', '0.03', 'EUR', '36.941107'), ('8', '2021-11-25', '1176', 'NZD', '741.6', '3.71', 'EUR', '1.585768'), ('10', '2021-11-26', '29568', 'BIF', '13.12', '0.05', 'EUR', '2254.103215'), </v>
      </c>
    </row>
    <row r="303" spans="2:22" ht="30" x14ac:dyDescent="0.25">
      <c r="B303">
        <f t="shared" si="40"/>
        <v>2021</v>
      </c>
      <c r="C303">
        <f t="shared" si="41"/>
        <v>11</v>
      </c>
      <c r="D303" t="str">
        <f t="shared" si="42"/>
        <v>2021 11</v>
      </c>
      <c r="E303">
        <v>29</v>
      </c>
      <c r="F303" s="2">
        <v>44526</v>
      </c>
      <c r="G303">
        <v>708</v>
      </c>
      <c r="H303" t="s">
        <v>78</v>
      </c>
      <c r="I303" s="3">
        <f t="shared" si="43"/>
        <v>641.91</v>
      </c>
      <c r="J303" s="3">
        <f t="shared" si="44"/>
        <v>3.21</v>
      </c>
      <c r="K303" t="s">
        <v>61</v>
      </c>
      <c r="L303" s="3">
        <f>VLOOKUP(H303,'fx rates'!$A:$B,2,0)</f>
        <v>1.1029610000000001</v>
      </c>
      <c r="M303">
        <f>SUMIFS($I$3:$I303,$E$3:$E303,$E303,$D$3:$D303,$D303)</f>
        <v>721.02</v>
      </c>
      <c r="N303" s="3">
        <f t="shared" si="45"/>
        <v>3.21</v>
      </c>
      <c r="O303" s="3" t="str">
        <f t="shared" si="46"/>
        <v/>
      </c>
      <c r="P303" t="str">
        <f>IFERROR(IF(VLOOKUP($E303,clients_special_commissions!$B:$E,3,0), "yes","no"),"no")</f>
        <v>no</v>
      </c>
      <c r="Q303" s="3" t="str">
        <f>IF($P303="yes", VLOOKUP($E303,clients_special_commissions!$B:$C,2,0),"")</f>
        <v/>
      </c>
      <c r="R303" t="str">
        <f t="shared" si="47"/>
        <v>no</v>
      </c>
      <c r="S303">
        <f>COUNTIFS($E$3:$E302,$E303,$D$3:$D302,$D303,$R$3:$R302,"yes")</f>
        <v>0</v>
      </c>
      <c r="U303" s="1" t="str">
        <f t="shared" si="48"/>
        <v xml:space="preserve">('29', '2021-11-26', '708', 'BMD', '641.91', '3.21', 'EUR', '1.102961'), </v>
      </c>
      <c r="V303" s="1" t="str">
        <f t="shared" si="49"/>
        <v xml:space="preserve">('42', '2021-06-09', '1338', 'ERN', '80.96', '0.05',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'0.04',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'0.05',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'0.05',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'0.05',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'0.04',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'0.04',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'0.05', 'EUR', '1954.4451'), ('17', '2021-08-25', '20292', 'CLP', '23.24', '0.12', 'EUR', '873.489326'), ('38', '2021-08-25', '174', 'GIP', '209.76', '1.05', 'EUR', '0.829546'), ('39', '2021-08-25', '366', 'MOP', '41.3', '0.21', 'EUR', '8.862674'), ('10', '2021-08-26', '229650', 'MMK', '117.51', '0.05',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'0.04', 'EUR', '1.874163'), ('11', '2021-09-09', '10206', 'UAH', '315.83', '1.58', 'EUR', '32.315341'), ('15', '2021-09-10', '300000', 'VND', '11.91', '0.06', 'EUR', '25207.144586'), ('42', '2021-09-11', '26370', 'XPF', '221.19', '0.05',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('13', '2021-09-27', '4638', 'ETB', '82.2', '0.42', 'EUR', '56.424061'), ('37', '2021-09-29', '612', 'BND', '409.96', '2.05', 'EUR', '1.492847'), ('51', '2021-10-01', '894', 'MOP', '100.88', '0.51', 'EUR', '8.862674'), ('45', '2021-10-02', '1254', 'SCR', '78.97', '0.4', 'EUR', '15.881424'), ('47', '2021-10-02', '212808', 'IRR', '4.57', '0.05', 'EUR', '46606.318821'), ('20', '2021-10-03', '209238', 'VND', '8.31', '0.05', 'EUR', '25207.144586'), ('17', '2021-10-04', '13416', 'AOA', '26.83', '0.14', 'EUR', '500.075352'), ('41', '2021-10-05', '4139', 'GHS', '502.07', '2.52', 'EUR', '8.24399'), ('44', '2021-10-05', '206706', 'CDF', '94.03', '0.48', 'EUR', '2198.419411'), ('50', '2021-10-06', '18666', 'SOS', '29.36', '0.15', 'EUR', '635.850516'), ('7', '2021-10-06', '1026', 'CUC', '930.9', '4.66', 'EUR', '1.102163'), ('21', '2021-10-08', '912', 'MYR', '196.11', '0.99', 'EUR', '4.650478'), ('6', '2021-10-08', '29940', 'HTG', '259.51', '1.3', 'EUR', '115.372538'), ('36', '2021-10-09', '1146', 'QAR', '285.64', '1.43', 'EUR', '4.012181'), ('6', '2021-10-09', '6678', 'ISK', '46.98', '0.24', 'EUR', '142.166545'), ('29', '2021-10-10', '270', 'GIP', '325.48', '1.63', 'EUR', '0.829546'), ('25', '2021-10-10', '14754', 'BDT', '155.68', '0.78', 'EUR', '94.772749'), ('48', '2021-10-12', '15936', 'DZD', '101.37', '0.51', 'EUR', '157.210934'), ('43', '2021-10-13', '10398', 'KMF', '21.11', '0.11', 'EUR', '492.671632'), ('36', '2021-10-15', '29034', 'INR', '346.16', '1.74', 'EUR', '83.874727'), ('45', '2021-10-15', '18042', 'KPW', '18.2', '0.1', 'EUR', '991.624722'), ('18', '2021-10-15', '1236', 'BAM', '632.46', '3.17', 'EUR', '1.954297'), ('30', '2021-10-16', '25494', 'CUP', '898.56', '4.5', 'EUR', '28.372254'), ('10', '2021-10-16', '924', 'BBD', '419.15', '0.05', 'EUR', '2.204495'), ('33', '2021-10-16', '12720', 'NPR', '94.98', '0.48', 'EUR', '133.929141'), ('46', '2021-10-17', '264', 'NZD', '166.49', '0.84', 'EUR', '1.585768'), ('40', '2021-10-17', '1284', 'BND', '860.11', '4.31', 'EUR', '1.492847'), ('6', '2021-10-18', '828', 'HRK', '109.38', '0.55', 'EUR', '7.570559'), ('22', '2021-10-18', '300', 'EUR', '300', '1.5', 'EUR', '1'), ('46', '2021-10-18', '23256', 'ISK', '163.59', '0.82', 'EUR', '142.166545'), ('51', '2021-10-18', '205488', 'UZS', '16.25', '0.09', 'EUR', '12650.208197'), ('5', '2021-10-19', '15168', 'MRU', '378.04', '1.9', 'EUR', '40.122998'), ('18', '2021-10-19', '1068', 'TOP', '428.65', '2.15', 'EUR', '2.491572'), ('14', '2021-10-19', '220', 'BHD', '529.16', '2.65', 'EUR', '0.415761'), ('48', '2021-10-19', '2351', 'MYR', '505.54', '2.53', 'EUR', '4.650478'), ('46', '2021-10-20', '7524', 'RUB', '64.43', '0.33', 'EUR', '116.791701'), ('16', '2021-10-21', '16854', 'VUV', '135.2', '0.68', 'EUR', '124.667135'), ('30', '2021-10-22', '26826', 'NPR', '200.3', '1.01', 'EUR', '133.929141'), ('2', '2021-10-22', '84', 'XDR', '106', '0.53', 'EUR', '0.792507'), ('42', '2021-10-22', '3000', 'BBD', '1360.86', '0.05', 'EUR', '2.204495'), ('42', '2021-10-23', '9000', 'ZMW', '463.25', '0.03', 'EUR', '19.428104'), ('28', '2021-10-23', '3.3', 'EUR', '3.3', '0.05', 'EUR', '1'), ('48', '2021-10-23', '5000', 'GHS', '606.51', '3.04', 'EUR', '8.24399'), ('25', '2021-10-23', '71472', 'TZS', '27.97', '0.14', 'EUR', '2556.186953'), ('3', '2021-10-23', '164184', 'IRR', '3.53', '0.05', 'EUR', '46606.318821'), ('14', '2021-10-24', '1482', 'MOP', '167.22', '0.84', 'EUR', '8.862674'), ('40', '2021-10-24', '800', 'BHD', '1924.19', '9.63', 'EUR', '0.415761'), ('9', '2021-10-24', '27090', 'SDG', '55.07', '0.04', 'EUR', '491.956154'), ('43', '2021-10-24', '18492', 'THB', '500.59', '2.51', 'EUR', '36.941107'), ('35', '2021-10-26', '27588', 'KPW', '27.83', '0.14', 'EUR', '991.624722'), ('25', '2021-10-26', '15246', 'NAD', '932.41', '4.67', 'EUR', '16.351249'), ('46', '2021-10-27', '8000', 'TTD', '1071.62', '5.36', 'EUR', '7.465375'), ('47', '2021-10-27', '154224', 'IQD', '96.14', '0.49', 'EUR', '1604.167841'), ('32', '2021-10-28', '1188', 'PAB', '1077.23', '5.39', 'EUR', '1.102838'), ('17', '2021-10-28', '648', 'CNH', '92.16', '0.47', 'EUR', '7.031894'), ('10', '2021-10-28', '5784', 'NPR', '43.19', '0.05', 'EUR', '133.929141'), ('32', '2021-10-29', '15504', 'MXN', '693.84', '0.03', 'EUR', '22.345389'), ('32', '2021-10-31', '666', 'EUR', '666', '0.03', 'EUR', '1'), ('22', '2021-11-02', '498', 'XDR', '628.39', '3.15', 'EUR', '0.792507'), ('44', '2021-11-02', '324', 'EUR', '324', '1.62', 'EUR', '1'), ('16', '2021-11-02', '430', 'FKP', '518.37', '2.6', 'EUR', '0.82953'), ('7', '2021-11-03', '248', 'BHD', '596.5', '2.99', 'EUR', '0.415761'), ('51', '2021-11-03', '292', 'KWD', '871.43', '4.36', 'EUR', '0.335084'), ('51', '2021-11-03', '6933', 'TWD', '220.35', '1.11', 'EUR', '31.464479'), ('27', '2021-11-03', '23214', 'CZK', '941.82', '4.71', 'EUR', '24.648029'), ('39', '2021-11-04', '492', 'GGP', '592.69', '2.97', 'EUR', '0.830114'), ('3', '2021-11-04', '17076', 'INR', '203.59', '1.02', 'EUR', '83.874727'), ('17', '2021-11-04', '21516', 'MZN', '305.89', '1.53', 'EUR', '70.339138'), ('33', '2021-11-05', '103458', 'BIF', '45.9', '0.23', 'EUR', '2254.103215'), ('31', '2021-11-05', '3876', 'ZAR', '237.6', '1.19', 'EUR', '16.313404'), ('9', '2021-11-06', '1410', 'BSD', '1278.69', '0.04', 'EUR', '1.102693'), ('16', '2021-11-06', '636', 'IMP', '766.7', '3.84', 'EUR', '0.829536'), ('48', '2021-11-07', '564', 'NZD', '355.67', '1.78', 'EUR', '1.585768'), ('13', '2021-11-07', '3246', 'PKR', '16.25', '0.09', 'EUR', '199.753961'), ('30', '2021-11-08', '8940', 'SZL', '547.16', '2.74', 'EUR', '16.339208'), ('41', '2021-11-08', '19338', 'DJF', '98.83', '0.5', 'EUR', '195.674933'), ('47', '2021-11-08', '1488', 'WST', '518.61', '2.6', 'EUR', '2.869237'), ('20', '2021-11-09', '13290', 'MXN', '594.76', '0.05', 'EUR', '22.345389'), ('27', '2021-11-09', '11151', 'GTQ', '1317.54', '6.59', 'EUR', '8.463558'), ('34', '2021-11-09', '19140', 'ETB', '339.22', '1.7', 'EUR', '56.424061'), ('45', '2021-11-10', '450', 'EUR', '450', '2.25', 'EUR', '1'), ('10', '2021-11-10', '1008', 'TND', '310.67', '0.05', 'EUR', '3.244663'), ('48', '2021-11-11', '1182', 'KYD', '1289.54', '6.45', 'EUR', '0.916606'), ('23', '2021-11-11', '210', 'JOD', '268.74', '1.35', 'EUR', '0.781452'), ('2', '2021-11-12', '426', 'BZD', '192.22', '0.97', 'EUR', '2.216262'), ('42', '2021-11-12', '13230', 'AFN', '137.19', '0.05', 'EUR', '96.442519'), ('20', '2021-11-12', '360000', 'STD', '15.24', '0.05', 'EUR', '23626.253177'), ('4', '2021-11-14', '96936', 'LBP', '58.32', '0.3', 'EUR', '1662.155418'), ('17', '2021-11-14', '618', 'MYR', '132.89', '0.67', 'EUR', '4.650478'), ('1', '2021-11-14', '210060', 'BIF', '93.2', '0.47', 'EUR', '2254.103215'), ('4', '2021-11-15', '11958', 'VUV', '95.92', '0.48', 'EUR', '124.667135'), ('38', '2021-11-15', '115626', 'IDR', '7.32', '0.05', 'EUR', '15813.590125'), ('9', '2021-11-17', '29526', 'MXN', '1321.35', '0.03', 'EUR', '22.345389'), ('13', '2021-11-20', '23394', 'CLP', '26.79', '0.14', 'EUR', '873.489326'), ('16', '2021-11-20', '12000', 'ZAR', '735.6', '0.03', 'EUR', '16.313404'), ('48', '2021-11-21', '179472', 'PYG', '23.43', '0.03', 'EUR', '7661.556068'), ('8', '2021-11-21', '840', 'MOP', '94.78', '0.48', 'EUR', '8.862674'), ('31', '2021-11-21', '18042', 'XOF', '27.54', '0.14', 'EUR', '655.347265'), ('18', '2021-11-23', '342', 'TMT', '88.67', '0.45', 'EUR', '3.857137'), ('29', '2021-11-23', '588', 'DKK', '79.11', '0.4', 'EUR', '7.433242'), ('37', '2021-11-23', '90', 'EUR', '90', '0.45', 'EUR', '1'), ('33', '2021-11-23', '858', 'AUD', '580.16', '2.91', 'EUR', '1.478916'), ('51', '2021-11-24', '60000', 'THB', '1624.21', '0.03', 'EUR', '36.941107'), ('8', '2021-11-25', '1176', 'NZD', '741.6', '3.71', 'EUR', '1.585768'), ('10', '2021-11-26', '29568', 'BIF', '13.12', '0.05', 'EUR', '2254.103215'), ('29', '2021-11-26', '708', 'BMD', '641.91', '3.21', 'EUR', '1.102961'), </v>
      </c>
    </row>
    <row r="304" spans="2:22" ht="30" x14ac:dyDescent="0.25">
      <c r="B304">
        <f t="shared" si="40"/>
        <v>2021</v>
      </c>
      <c r="C304">
        <f t="shared" si="41"/>
        <v>11</v>
      </c>
      <c r="D304" t="str">
        <f t="shared" si="42"/>
        <v>2021 11</v>
      </c>
      <c r="E304">
        <v>15</v>
      </c>
      <c r="F304" s="2">
        <v>44527</v>
      </c>
      <c r="G304">
        <v>1008</v>
      </c>
      <c r="H304" t="s">
        <v>148</v>
      </c>
      <c r="I304" s="3">
        <f t="shared" si="43"/>
        <v>61.699999999999996</v>
      </c>
      <c r="J304" s="3">
        <f t="shared" si="44"/>
        <v>0.31</v>
      </c>
      <c r="K304" t="s">
        <v>61</v>
      </c>
      <c r="L304" s="3">
        <f>VLOOKUP(H304,'fx rates'!$A:$B,2,0)</f>
        <v>16.337136000000001</v>
      </c>
      <c r="M304">
        <f>SUMIFS($I$3:$I304,$E$3:$E304,$E304,$D$3:$D304,$D304)</f>
        <v>61.699999999999996</v>
      </c>
      <c r="N304" s="3">
        <f t="shared" si="45"/>
        <v>0.31</v>
      </c>
      <c r="O304" s="3" t="str">
        <f t="shared" si="46"/>
        <v/>
      </c>
      <c r="P304" t="str">
        <f>IFERROR(IF(VLOOKUP($E304,clients_special_commissions!$B:$E,3,0), "yes","no"),"no")</f>
        <v>no</v>
      </c>
      <c r="Q304" s="3" t="str">
        <f>IF($P304="yes", VLOOKUP($E304,clients_special_commissions!$B:$C,2,0),"")</f>
        <v/>
      </c>
      <c r="R304" t="str">
        <f t="shared" si="47"/>
        <v>no</v>
      </c>
      <c r="S304">
        <f>COUNTIFS($E$3:$E303,$E304,$D$3:$D303,$D304,$R$3:$R303,"yes")</f>
        <v>0</v>
      </c>
      <c r="U304" s="1" t="str">
        <f t="shared" si="48"/>
        <v xml:space="preserve">('15', '2021-11-27', '1008', 'LSL', '61.7', '0.31', 'EUR', '16.337136'), </v>
      </c>
      <c r="V304" s="1" t="str">
        <f t="shared" si="49"/>
        <v xml:space="preserve">('42', '2021-06-09', '1338', 'ERN', '80.96', '0.05',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'0.04',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'0.05',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'0.05',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'0.05',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'0.04',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'0.04',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'0.05', 'EUR', '1954.4451'), ('17', '2021-08-25', '20292', 'CLP', '23.24', '0.12', 'EUR', '873.489326'), ('38', '2021-08-25', '174', 'GIP', '209.76', '1.05', 'EUR', '0.829546'), ('39', '2021-08-25', '366', 'MOP', '41.3', '0.21', 'EUR', '8.862674'), ('10', '2021-08-26', '229650', 'MMK', '117.51', '0.05',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'0.04', 'EUR', '1.874163'), ('11', '2021-09-09', '10206', 'UAH', '315.83', '1.58', 'EUR', '32.315341'), ('15', '2021-09-10', '300000', 'VND', '11.91', '0.06', 'EUR', '25207.144586'), ('42', '2021-09-11', '26370', 'XPF', '221.19', '0.05',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('13', '2021-09-27', '4638', 'ETB', '82.2', '0.42', 'EUR', '56.424061'), ('37', '2021-09-29', '612', 'BND', '409.96', '2.05', 'EUR', '1.492847'), ('51', '2021-10-01', '894', 'MOP', '100.88', '0.51', 'EUR', '8.862674'), ('45', '2021-10-02', '1254', 'SCR', '78.97', '0.4', 'EUR', '15.881424'), ('47', '2021-10-02', '212808', 'IRR', '4.57', '0.05', 'EUR', '46606.318821'), ('20', '2021-10-03', '209238', 'VND', '8.31', '0.05', 'EUR', '25207.144586'), ('17', '2021-10-04', '13416', 'AOA', '26.83', '0.14', 'EUR', '500.075352'), ('41', '2021-10-05', '4139', 'GHS', '502.07', '2.52', 'EUR', '8.24399'), ('44', '2021-10-05', '206706', 'CDF', '94.03', '0.48', 'EUR', '2198.419411'), ('50', '2021-10-06', '18666', 'SOS', '29.36', '0.15', 'EUR', '635.850516'), ('7', '2021-10-06', '1026', 'CUC', '930.9', '4.66', 'EUR', '1.102163'), ('21', '2021-10-08', '912', 'MYR', '196.11', '0.99', 'EUR', '4.650478'), ('6', '2021-10-08', '29940', 'HTG', '259.51', '1.3', 'EUR', '115.372538'), ('36', '2021-10-09', '1146', 'QAR', '285.64', '1.43', 'EUR', '4.012181'), ('6', '2021-10-09', '6678', 'ISK', '46.98', '0.24', 'EUR', '142.166545'), ('29', '2021-10-10', '270', 'GIP', '325.48', '1.63', 'EUR', '0.829546'), ('25', '2021-10-10', '14754', 'BDT', '155.68', '0.78', 'EUR', '94.772749'), ('48', '2021-10-12', '15936', 'DZD', '101.37', '0.51', 'EUR', '157.210934'), ('43', '2021-10-13', '10398', 'KMF', '21.11', '0.11', 'EUR', '492.671632'), ('36', '2021-10-15', '29034', 'INR', '346.16', '1.74', 'EUR', '83.874727'), ('45', '2021-10-15', '18042', 'KPW', '18.2', '0.1', 'EUR', '991.624722'), ('18', '2021-10-15', '1236', 'BAM', '632.46', '3.17', 'EUR', '1.954297'), ('30', '2021-10-16', '25494', 'CUP', '898.56', '4.5', 'EUR', '28.372254'), ('10', '2021-10-16', '924', 'BBD', '419.15', '0.05', 'EUR', '2.204495'), ('33', '2021-10-16', '12720', 'NPR', '94.98', '0.48', 'EUR', '133.929141'), ('46', '2021-10-17', '264', 'NZD', '166.49', '0.84', 'EUR', '1.585768'), ('40', '2021-10-17', '1284', 'BND', '860.11', '4.31', 'EUR', '1.492847'), ('6', '2021-10-18', '828', 'HRK', '109.38', '0.55', 'EUR', '7.570559'), ('22', '2021-10-18', '300', 'EUR', '300', '1.5', 'EUR', '1'), ('46', '2021-10-18', '23256', 'ISK', '163.59', '0.82', 'EUR', '142.166545'), ('51', '2021-10-18', '205488', 'UZS', '16.25', '0.09', 'EUR', '12650.208197'), ('5', '2021-10-19', '15168', 'MRU', '378.04', '1.9', 'EUR', '40.122998'), ('18', '2021-10-19', '1068', 'TOP', '428.65', '2.15', 'EUR', '2.491572'), ('14', '2021-10-19', '220', 'BHD', '529.16', '2.65', 'EUR', '0.415761'), ('48', '2021-10-19', '2351', 'MYR', '505.54', '2.53', 'EUR', '4.650478'), ('46', '2021-10-20', '7524', 'RUB', '64.43', '0.33', 'EUR', '116.791701'), ('16', '2021-10-21', '16854', 'VUV', '135.2', '0.68', 'EUR', '124.667135'), ('30', '2021-10-22', '26826', 'NPR', '200.3', '1.01', 'EUR', '133.929141'), ('2', '2021-10-22', '84', 'XDR', '106', '0.53', 'EUR', '0.792507'), ('42', '2021-10-22', '3000', 'BBD', '1360.86', '0.05', 'EUR', '2.204495'), ('42', '2021-10-23', '9000', 'ZMW', '463.25', '0.03', 'EUR', '19.428104'), ('28', '2021-10-23', '3.3', 'EUR', '3.3', '0.05', 'EUR', '1'), ('48', '2021-10-23', '5000', 'GHS', '606.51', '3.04', 'EUR', '8.24399'), ('25', '2021-10-23', '71472', 'TZS', '27.97', '0.14', 'EUR', '2556.186953'), ('3', '2021-10-23', '164184', 'IRR', '3.53', '0.05', 'EUR', '46606.318821'), ('14', '2021-10-24', '1482', 'MOP', '167.22', '0.84', 'EUR', '8.862674'), ('40', '2021-10-24', '800', 'BHD', '1924.19', '9.63', 'EUR', '0.415761'), ('9', '2021-10-24', '27090', 'SDG', '55.07', '0.04', 'EUR', '491.956154'), ('43', '2021-10-24', '18492', 'THB', '500.59', '2.51', 'EUR', '36.941107'), ('35', '2021-10-26', '27588', 'KPW', '27.83', '0.14', 'EUR', '991.624722'), ('25', '2021-10-26', '15246', 'NAD', '932.41', '4.67', 'EUR', '16.351249'), ('46', '2021-10-27', '8000', 'TTD', '1071.62', '5.36', 'EUR', '7.465375'), ('47', '2021-10-27', '154224', 'IQD', '96.14', '0.49', 'EUR', '1604.167841'), ('32', '2021-10-28', '1188', 'PAB', '1077.23', '5.39', 'EUR', '1.102838'), ('17', '2021-10-28', '648', 'CNH', '92.16', '0.47', 'EUR', '7.031894'), ('10', '2021-10-28', '5784', 'NPR', '43.19', '0.05', 'EUR', '133.929141'), ('32', '2021-10-29', '15504', 'MXN', '693.84', '0.03', 'EUR', '22.345389'), ('32', '2021-10-31', '666', 'EUR', '666', '0.03', 'EUR', '1'), ('22', '2021-11-02', '498', 'XDR', '628.39', '3.15', 'EUR', '0.792507'), ('44', '2021-11-02', '324', 'EUR', '324', '1.62', 'EUR', '1'), ('16', '2021-11-02', '430', 'FKP', '518.37', '2.6', 'EUR', '0.82953'), ('7', '2021-11-03', '248', 'BHD', '596.5', '2.99', 'EUR', '0.415761'), ('51', '2021-11-03', '292', 'KWD', '871.43', '4.36', 'EUR', '0.335084'), ('51', '2021-11-03', '6933', 'TWD', '220.35', '1.11', 'EUR', '31.464479'), ('27', '2021-11-03', '23214', 'CZK', '941.82', '4.71', 'EUR', '24.648029'), ('39', '2021-11-04', '492', 'GGP', '592.69', '2.97', 'EUR', '0.830114'), ('3', '2021-11-04', '17076', 'INR', '203.59', '1.02', 'EUR', '83.874727'), ('17', '2021-11-04', '21516', 'MZN', '305.89', '1.53', 'EUR', '70.339138'), ('33', '2021-11-05', '103458', 'BIF', '45.9', '0.23', 'EUR', '2254.103215'), ('31', '2021-11-05', '3876', 'ZAR', '237.6', '1.19', 'EUR', '16.313404'), ('9', '2021-11-06', '1410', 'BSD', '1278.69', '0.04', 'EUR', '1.102693'), ('16', '2021-11-06', '636', 'IMP', '766.7', '3.84', 'EUR', '0.829536'), ('48', '2021-11-07', '564', 'NZD', '355.67', '1.78', 'EUR', '1.585768'), ('13', '2021-11-07', '3246', 'PKR', '16.25', '0.09', 'EUR', '199.753961'), ('30', '2021-11-08', '8940', 'SZL', '547.16', '2.74', 'EUR', '16.339208'), ('41', '2021-11-08', '19338', 'DJF', '98.83', '0.5', 'EUR', '195.674933'), ('47', '2021-11-08', '1488', 'WST', '518.61', '2.6', 'EUR', '2.869237'), ('20', '2021-11-09', '13290', 'MXN', '594.76', '0.05', 'EUR', '22.345389'), ('27', '2021-11-09', '11151', 'GTQ', '1317.54', '6.59', 'EUR', '8.463558'), ('34', '2021-11-09', '19140', 'ETB', '339.22', '1.7', 'EUR', '56.424061'), ('45', '2021-11-10', '450', 'EUR', '450', '2.25', 'EUR', '1'), ('10', '2021-11-10', '1008', 'TND', '310.67', '0.05', 'EUR', '3.244663'), ('48', '2021-11-11', '1182', 'KYD', '1289.54', '6.45', 'EUR', '0.916606'), ('23', '2021-11-11', '210', 'JOD', '268.74', '1.35', 'EUR', '0.781452'), ('2', '2021-11-12', '426', 'BZD', '192.22', '0.97', 'EUR', '2.216262'), ('42', '2021-11-12', '13230', 'AFN', '137.19', '0.05', 'EUR', '96.442519'), ('20', '2021-11-12', '360000', 'STD', '15.24', '0.05', 'EUR', '23626.253177'), ('4', '2021-11-14', '96936', 'LBP', '58.32', '0.3', 'EUR', '1662.155418'), ('17', '2021-11-14', '618', 'MYR', '132.89', '0.67', 'EUR', '4.650478'), ('1', '2021-11-14', '210060', 'BIF', '93.2', '0.47', 'EUR', '2254.103215'), ('4', '2021-11-15', '11958', 'VUV', '95.92', '0.48', 'EUR', '124.667135'), ('38', '2021-11-15', '115626', 'IDR', '7.32', '0.05', 'EUR', '15813.590125'), ('9', '2021-11-17', '29526', 'MXN', '1321.35', '0.03', 'EUR', '22.345389'), ('13', '2021-11-20', '23394', 'CLP', '26.79', '0.14', 'EUR', '873.489326'), ('16', '2021-11-20', '12000', 'ZAR', '735.6', '0.03', 'EUR', '16.313404'), ('48', '2021-11-21', '179472', 'PYG', '23.43', '0.03', 'EUR', '7661.556068'), ('8', '2021-11-21', '840', 'MOP', '94.78', '0.48', 'EUR', '8.862674'), ('31', '2021-11-21', '18042', 'XOF', '27.54', '0.14', 'EUR', '655.347265'), ('18', '2021-11-23', '342', 'TMT', '88.67', '0.45', 'EUR', '3.857137'), ('29', '2021-11-23', '588', 'DKK', '79.11', '0.4', 'EUR', '7.433242'), ('37', '2021-11-23', '90', 'EUR', '90', '0.45', 'EUR', '1'), ('33', '2021-11-23', '858', 'AUD', '580.16', '2.91', 'EUR', '1.478916'), ('51', '2021-11-24', '60000', 'THB', '1624.21', '0.03', 'EUR', '36.941107'), ('8', '2021-11-25', '1176', 'NZD', '741.6', '3.71', 'EUR', '1.585768'), ('10', '2021-11-26', '29568', 'BIF', '13.12', '0.05', 'EUR', '2254.103215'), ('29', '2021-11-26', '708', 'BMD', '641.91', '3.21', 'EUR', '1.102961'), ('15', '2021-11-27', '1008', 'LSL', '61.7', '0.31', 'EUR', '16.337136'), </v>
      </c>
    </row>
    <row r="305" spans="2:22" ht="30" x14ac:dyDescent="0.25">
      <c r="B305">
        <f t="shared" si="40"/>
        <v>2021</v>
      </c>
      <c r="C305">
        <f t="shared" si="41"/>
        <v>11</v>
      </c>
      <c r="D305" t="str">
        <f t="shared" si="42"/>
        <v>2021 11</v>
      </c>
      <c r="E305">
        <v>12</v>
      </c>
      <c r="F305" s="2">
        <v>44527</v>
      </c>
      <c r="G305">
        <v>846</v>
      </c>
      <c r="H305" t="s">
        <v>61</v>
      </c>
      <c r="I305" s="3">
        <f t="shared" si="43"/>
        <v>846</v>
      </c>
      <c r="J305" s="3">
        <f t="shared" si="44"/>
        <v>4.2300000000000004</v>
      </c>
      <c r="K305" t="s">
        <v>61</v>
      </c>
      <c r="L305" s="3">
        <f>VLOOKUP(H305,'fx rates'!$A:$B,2,0)</f>
        <v>1</v>
      </c>
      <c r="M305">
        <f>SUMIFS($I$3:$I305,$E$3:$E305,$E305,$D$3:$D305,$D305)</f>
        <v>846</v>
      </c>
      <c r="N305" s="3">
        <f t="shared" si="45"/>
        <v>4.2300000000000004</v>
      </c>
      <c r="O305" s="3" t="str">
        <f t="shared" si="46"/>
        <v/>
      </c>
      <c r="P305" t="str">
        <f>IFERROR(IF(VLOOKUP($E305,clients_special_commissions!$B:$E,3,0), "yes","no"),"no")</f>
        <v>no</v>
      </c>
      <c r="Q305" s="3" t="str">
        <f>IF($P305="yes", VLOOKUP($E305,clients_special_commissions!$B:$C,2,0),"")</f>
        <v/>
      </c>
      <c r="R305" t="str">
        <f t="shared" si="47"/>
        <v>no</v>
      </c>
      <c r="S305">
        <f>COUNTIFS($E$3:$E304,$E305,$D$3:$D304,$D305,$R$3:$R304,"yes")</f>
        <v>0</v>
      </c>
      <c r="U305" s="1" t="str">
        <f t="shared" si="48"/>
        <v xml:space="preserve">('12', '2021-11-27', '846', 'EUR', '846', '4.23', 'EUR', '1'), </v>
      </c>
      <c r="V305" s="1" t="str">
        <f t="shared" si="49"/>
        <v xml:space="preserve">('42', '2021-06-09', '1338', 'ERN', '80.96', '0.05',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'0.04',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'0.05',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'0.05',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'0.05',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'0.04',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'0.04',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'0.05', 'EUR', '1954.4451'), ('17', '2021-08-25', '20292', 'CLP', '23.24', '0.12', 'EUR', '873.489326'), ('38', '2021-08-25', '174', 'GIP', '209.76', '1.05', 'EUR', '0.829546'), ('39', '2021-08-25', '366', 'MOP', '41.3', '0.21', 'EUR', '8.862674'), ('10', '2021-08-26', '229650', 'MMK', '117.51', '0.05',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'0.04', 'EUR', '1.874163'), ('11', '2021-09-09', '10206', 'UAH', '315.83', '1.58', 'EUR', '32.315341'), ('15', '2021-09-10', '300000', 'VND', '11.91', '0.06', 'EUR', '25207.144586'), ('42', '2021-09-11', '26370', 'XPF', '221.19', '0.05',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('13', '2021-09-27', '4638', 'ETB', '82.2', '0.42', 'EUR', '56.424061'), ('37', '2021-09-29', '612', 'BND', '409.96', '2.05', 'EUR', '1.492847'), ('51', '2021-10-01', '894', 'MOP', '100.88', '0.51', 'EUR', '8.862674'), ('45', '2021-10-02', '1254', 'SCR', '78.97', '0.4', 'EUR', '15.881424'), ('47', '2021-10-02', '212808', 'IRR', '4.57', '0.05', 'EUR', '46606.318821'), ('20', '2021-10-03', '209238', 'VND', '8.31', '0.05', 'EUR', '25207.144586'), ('17', '2021-10-04', '13416', 'AOA', '26.83', '0.14', 'EUR', '500.075352'), ('41', '2021-10-05', '4139', 'GHS', '502.07', '2.52', 'EUR', '8.24399'), ('44', '2021-10-05', '206706', 'CDF', '94.03', '0.48', 'EUR', '2198.419411'), ('50', '2021-10-06', '18666', 'SOS', '29.36', '0.15', 'EUR', '635.850516'), ('7', '2021-10-06', '1026', 'CUC', '930.9', '4.66', 'EUR', '1.102163'), ('21', '2021-10-08', '912', 'MYR', '196.11', '0.99', 'EUR', '4.650478'), ('6', '2021-10-08', '29940', 'HTG', '259.51', '1.3', 'EUR', '115.372538'), ('36', '2021-10-09', '1146', 'QAR', '285.64', '1.43', 'EUR', '4.012181'), ('6', '2021-10-09', '6678', 'ISK', '46.98', '0.24', 'EUR', '142.166545'), ('29', '2021-10-10', '270', 'GIP', '325.48', '1.63', 'EUR', '0.829546'), ('25', '2021-10-10', '14754', 'BDT', '155.68', '0.78', 'EUR', '94.772749'), ('48', '2021-10-12', '15936', 'DZD', '101.37', '0.51', 'EUR', '157.210934'), ('43', '2021-10-13', '10398', 'KMF', '21.11', '0.11', 'EUR', '492.671632'), ('36', '2021-10-15', '29034', 'INR', '346.16', '1.74', 'EUR', '83.874727'), ('45', '2021-10-15', '18042', 'KPW', '18.2', '0.1', 'EUR', '991.624722'), ('18', '2021-10-15', '1236', 'BAM', '632.46', '3.17', 'EUR', '1.954297'), ('30', '2021-10-16', '25494', 'CUP', '898.56', '4.5', 'EUR', '28.372254'), ('10', '2021-10-16', '924', 'BBD', '419.15', '0.05', 'EUR', '2.204495'), ('33', '2021-10-16', '12720', 'NPR', '94.98', '0.48', 'EUR', '133.929141'), ('46', '2021-10-17', '264', 'NZD', '166.49', '0.84', 'EUR', '1.585768'), ('40', '2021-10-17', '1284', 'BND', '860.11', '4.31', 'EUR', '1.492847'), ('6', '2021-10-18', '828', 'HRK', '109.38', '0.55', 'EUR', '7.570559'), ('22', '2021-10-18', '300', 'EUR', '300', '1.5', 'EUR', '1'), ('46', '2021-10-18', '23256', 'ISK', '163.59', '0.82', 'EUR', '142.166545'), ('51', '2021-10-18', '205488', 'UZS', '16.25', '0.09', 'EUR', '12650.208197'), ('5', '2021-10-19', '15168', 'MRU', '378.04', '1.9', 'EUR', '40.122998'), ('18', '2021-10-19', '1068', 'TOP', '428.65', '2.15', 'EUR', '2.491572'), ('14', '2021-10-19', '220', 'BHD', '529.16', '2.65', 'EUR', '0.415761'), ('48', '2021-10-19', '2351', 'MYR', '505.54', '2.53', 'EUR', '4.650478'), ('46', '2021-10-20', '7524', 'RUB', '64.43', '0.33', 'EUR', '116.791701'), ('16', '2021-10-21', '16854', 'VUV', '135.2', '0.68', 'EUR', '124.667135'), ('30', '2021-10-22', '26826', 'NPR', '200.3', '1.01', 'EUR', '133.929141'), ('2', '2021-10-22', '84', 'XDR', '106', '0.53', 'EUR', '0.792507'), ('42', '2021-10-22', '3000', 'BBD', '1360.86', '0.05', 'EUR', '2.204495'), ('42', '2021-10-23', '9000', 'ZMW', '463.25', '0.03', 'EUR', '19.428104'), ('28', '2021-10-23', '3.3', 'EUR', '3.3', '0.05', 'EUR', '1'), ('48', '2021-10-23', '5000', 'GHS', '606.51', '3.04', 'EUR', '8.24399'), ('25', '2021-10-23', '71472', 'TZS', '27.97', '0.14', 'EUR', '2556.186953'), ('3', '2021-10-23', '164184', 'IRR', '3.53', '0.05', 'EUR', '46606.318821'), ('14', '2021-10-24', '1482', 'MOP', '167.22', '0.84', 'EUR', '8.862674'), ('40', '2021-10-24', '800', 'BHD', '1924.19', '9.63', 'EUR', '0.415761'), ('9', '2021-10-24', '27090', 'SDG', '55.07', '0.04', 'EUR', '491.956154'), ('43', '2021-10-24', '18492', 'THB', '500.59', '2.51', 'EUR', '36.941107'), ('35', '2021-10-26', '27588', 'KPW', '27.83', '0.14', 'EUR', '991.624722'), ('25', '2021-10-26', '15246', 'NAD', '932.41', '4.67', 'EUR', '16.351249'), ('46', '2021-10-27', '8000', 'TTD', '1071.62', '5.36', 'EUR', '7.465375'), ('47', '2021-10-27', '154224', 'IQD', '96.14', '0.49', 'EUR', '1604.167841'), ('32', '2021-10-28', '1188', 'PAB', '1077.23', '5.39', 'EUR', '1.102838'), ('17', '2021-10-28', '648', 'CNH', '92.16', '0.47', 'EUR', '7.031894'), ('10', '2021-10-28', '5784', 'NPR', '43.19', '0.05', 'EUR', '133.929141'), ('32', '2021-10-29', '15504', 'MXN', '693.84', '0.03', 'EUR', '22.345389'), ('32', '2021-10-31', '666', 'EUR', '666', '0.03', 'EUR', '1'), ('22', '2021-11-02', '498', 'XDR', '628.39', '3.15', 'EUR', '0.792507'), ('44', '2021-11-02', '324', 'EUR', '324', '1.62', 'EUR', '1'), ('16', '2021-11-02', '430', 'FKP', '518.37', '2.6', 'EUR', '0.82953'), ('7', '2021-11-03', '248', 'BHD', '596.5', '2.99', 'EUR', '0.415761'), ('51', '2021-11-03', '292', 'KWD', '871.43', '4.36', 'EUR', '0.335084'), ('51', '2021-11-03', '6933', 'TWD', '220.35', '1.11', 'EUR', '31.464479'), ('27', '2021-11-03', '23214', 'CZK', '941.82', '4.71', 'EUR', '24.648029'), ('39', '2021-11-04', '492', 'GGP', '592.69', '2.97', 'EUR', '0.830114'), ('3', '2021-11-04', '17076', 'INR', '203.59', '1.02', 'EUR', '83.874727'), ('17', '2021-11-04', '21516', 'MZN', '305.89', '1.53', 'EUR', '70.339138'), ('33', '2021-11-05', '103458', 'BIF', '45.9', '0.23', 'EUR', '2254.103215'), ('31', '2021-11-05', '3876', 'ZAR', '237.6', '1.19', 'EUR', '16.313404'), ('9', '2021-11-06', '1410', 'BSD', '1278.69', '0.04', 'EUR', '1.102693'), ('16', '2021-11-06', '636', 'IMP', '766.7', '3.84', 'EUR', '0.829536'), ('48', '2021-11-07', '564', 'NZD', '355.67', '1.78', 'EUR', '1.585768'), ('13', '2021-11-07', '3246', 'PKR', '16.25', '0.09', 'EUR', '199.753961'), ('30', '2021-11-08', '8940', 'SZL', '547.16', '2.74', 'EUR', '16.339208'), ('41', '2021-11-08', '19338', 'DJF', '98.83', '0.5', 'EUR', '195.674933'), ('47', '2021-11-08', '1488', 'WST', '518.61', '2.6', 'EUR', '2.869237'), ('20', '2021-11-09', '13290', 'MXN', '594.76', '0.05', 'EUR', '22.345389'), ('27', '2021-11-09', '11151', 'GTQ', '1317.54', '6.59', 'EUR', '8.463558'), ('34', '2021-11-09', '19140', 'ETB', '339.22', '1.7', 'EUR', '56.424061'), ('45', '2021-11-10', '450', 'EUR', '450', '2.25', 'EUR', '1'), ('10', '2021-11-10', '1008', 'TND', '310.67', '0.05', 'EUR', '3.244663'), ('48', '2021-11-11', '1182', 'KYD', '1289.54', '6.45', 'EUR', '0.916606'), ('23', '2021-11-11', '210', 'JOD', '268.74', '1.35', 'EUR', '0.781452'), ('2', '2021-11-12', '426', 'BZD', '192.22', '0.97', 'EUR', '2.216262'), ('42', '2021-11-12', '13230', 'AFN', '137.19', '0.05', 'EUR', '96.442519'), ('20', '2021-11-12', '360000', 'STD', '15.24', '0.05', 'EUR', '23626.253177'), ('4', '2021-11-14', '96936', 'LBP', '58.32', '0.3', 'EUR', '1662.155418'), ('17', '2021-11-14', '618', 'MYR', '132.89', '0.67', 'EUR', '4.650478'), ('1', '2021-11-14', '210060', 'BIF', '93.2', '0.47', 'EUR', '2254.103215'), ('4', '2021-11-15', '11958', 'VUV', '95.92', '0.48', 'EUR', '124.667135'), ('38', '2021-11-15', '115626', 'IDR', '7.32', '0.05', 'EUR', '15813.590125'), ('9', '2021-11-17', '29526', 'MXN', '1321.35', '0.03', 'EUR', '22.345389'), ('13', '2021-11-20', '23394', 'CLP', '26.79', '0.14', 'EUR', '873.489326'), ('16', '2021-11-20', '12000', 'ZAR', '735.6', '0.03', 'EUR', '16.313404'), ('48', '2021-11-21', '179472', 'PYG', '23.43', '0.03', 'EUR', '7661.556068'), ('8', '2021-11-21', '840', 'MOP', '94.78', '0.48', 'EUR', '8.862674'), ('31', '2021-11-21', '18042', 'XOF', '27.54', '0.14', 'EUR', '655.347265'), ('18', '2021-11-23', '342', 'TMT', '88.67', '0.45', 'EUR', '3.857137'), ('29', '2021-11-23', '588', 'DKK', '79.11', '0.4', 'EUR', '7.433242'), ('37', '2021-11-23', '90', 'EUR', '90', '0.45', 'EUR', '1'), ('33', '2021-11-23', '858', 'AUD', '580.16', '2.91', 'EUR', '1.478916'), ('51', '2021-11-24', '60000', 'THB', '1624.21', '0.03', 'EUR', '36.941107'), ('8', '2021-11-25', '1176', 'NZD', '741.6', '3.71', 'EUR', '1.585768'), ('10', '2021-11-26', '29568', 'BIF', '13.12', '0.05', 'EUR', '2254.103215'), ('29', '2021-11-26', '708', 'BMD', '641.91', '3.21', 'EUR', '1.102961'), ('15', '2021-11-27', '1008', 'LSL', '61.7', '0.31', 'EUR', '16.337136'), ('12', '2021-11-27', '846', 'EUR', '846', '4.23', 'EUR', '1'), </v>
      </c>
    </row>
    <row r="306" spans="2:22" ht="30" x14ac:dyDescent="0.25">
      <c r="B306">
        <f t="shared" si="40"/>
        <v>2021</v>
      </c>
      <c r="C306">
        <f t="shared" si="41"/>
        <v>11</v>
      </c>
      <c r="D306" t="str">
        <f t="shared" si="42"/>
        <v>2021 11</v>
      </c>
      <c r="E306">
        <v>45</v>
      </c>
      <c r="F306" s="2">
        <v>44527</v>
      </c>
      <c r="G306">
        <v>828</v>
      </c>
      <c r="H306" t="s">
        <v>187</v>
      </c>
      <c r="I306" s="3">
        <f t="shared" si="43"/>
        <v>79.64</v>
      </c>
      <c r="J306" s="3">
        <f t="shared" si="44"/>
        <v>0.4</v>
      </c>
      <c r="K306" t="s">
        <v>61</v>
      </c>
      <c r="L306" s="3">
        <f>VLOOKUP(H306,'fx rates'!$A:$B,2,0)</f>
        <v>10.396958</v>
      </c>
      <c r="M306">
        <f>SUMIFS($I$3:$I306,$E$3:$E306,$E306,$D$3:$D306,$D306)</f>
        <v>529.64</v>
      </c>
      <c r="N306" s="3">
        <f t="shared" si="45"/>
        <v>0.4</v>
      </c>
      <c r="O306" s="3" t="str">
        <f t="shared" si="46"/>
        <v/>
      </c>
      <c r="P306" t="str">
        <f>IFERROR(IF(VLOOKUP($E306,clients_special_commissions!$B:$E,3,0), "yes","no"),"no")</f>
        <v>no</v>
      </c>
      <c r="Q306" s="3" t="str">
        <f>IF($P306="yes", VLOOKUP($E306,clients_special_commissions!$B:$C,2,0),"")</f>
        <v/>
      </c>
      <c r="R306" t="str">
        <f t="shared" si="47"/>
        <v>no</v>
      </c>
      <c r="S306">
        <f>COUNTIFS($E$3:$E305,$E306,$D$3:$D305,$D306,$R$3:$R305,"yes")</f>
        <v>0</v>
      </c>
      <c r="U306" s="1" t="str">
        <f t="shared" si="48"/>
        <v xml:space="preserve">('45', '2021-11-27', '828', 'SEK', '79.64', '0.4', 'EUR', '10.396958'), </v>
      </c>
      <c r="V306" s="1" t="str">
        <f t="shared" si="49"/>
        <v xml:space="preserve">('42', '2021-06-09', '1338', 'ERN', '80.96', '0.05',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'0.04',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'0.05',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'0.05',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'0.05',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'0.04',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'0.04',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'0.05', 'EUR', '1954.4451'), ('17', '2021-08-25', '20292', 'CLP', '23.24', '0.12', 'EUR', '873.489326'), ('38', '2021-08-25', '174', 'GIP', '209.76', '1.05', 'EUR', '0.829546'), ('39', '2021-08-25', '366', 'MOP', '41.3', '0.21', 'EUR', '8.862674'), ('10', '2021-08-26', '229650', 'MMK', '117.51', '0.05',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'0.04', 'EUR', '1.874163'), ('11', '2021-09-09', '10206', 'UAH', '315.83', '1.58', 'EUR', '32.315341'), ('15', '2021-09-10', '300000', 'VND', '11.91', '0.06', 'EUR', '25207.144586'), ('42', '2021-09-11', '26370', 'XPF', '221.19', '0.05',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('13', '2021-09-27', '4638', 'ETB', '82.2', '0.42', 'EUR', '56.424061'), ('37', '2021-09-29', '612', 'BND', '409.96', '2.05', 'EUR', '1.492847'), ('51', '2021-10-01', '894', 'MOP', '100.88', '0.51', 'EUR', '8.862674'), ('45', '2021-10-02', '1254', 'SCR', '78.97', '0.4', 'EUR', '15.881424'), ('47', '2021-10-02', '212808', 'IRR', '4.57', '0.05', 'EUR', '46606.318821'), ('20', '2021-10-03', '209238', 'VND', '8.31', '0.05', 'EUR', '25207.144586'), ('17', '2021-10-04', '13416', 'AOA', '26.83', '0.14', 'EUR', '500.075352'), ('41', '2021-10-05', '4139', 'GHS', '502.07', '2.52', 'EUR', '8.24399'), ('44', '2021-10-05', '206706', 'CDF', '94.03', '0.48', 'EUR', '2198.419411'), ('50', '2021-10-06', '18666', 'SOS', '29.36', '0.15', 'EUR', '635.850516'), ('7', '2021-10-06', '1026', 'CUC', '930.9', '4.66', 'EUR', '1.102163'), ('21', '2021-10-08', '912', 'MYR', '196.11', '0.99', 'EUR', '4.650478'), ('6', '2021-10-08', '29940', 'HTG', '259.51', '1.3', 'EUR', '115.372538'), ('36', '2021-10-09', '1146', 'QAR', '285.64', '1.43', 'EUR', '4.012181'), ('6', '2021-10-09', '6678', 'ISK', '46.98', '0.24', 'EUR', '142.166545'), ('29', '2021-10-10', '270', 'GIP', '325.48', '1.63', 'EUR', '0.829546'), ('25', '2021-10-10', '14754', 'BDT', '155.68', '0.78', 'EUR', '94.772749'), ('48', '2021-10-12', '15936', 'DZD', '101.37', '0.51', 'EUR', '157.210934'), ('43', '2021-10-13', '10398', 'KMF', '21.11', '0.11', 'EUR', '492.671632'), ('36', '2021-10-15', '29034', 'INR', '346.16', '1.74', 'EUR', '83.874727'), ('45', '2021-10-15', '18042', 'KPW', '18.2', '0.1', 'EUR', '991.624722'), ('18', '2021-10-15', '1236', 'BAM', '632.46', '3.17', 'EUR', '1.954297'), ('30', '2021-10-16', '25494', 'CUP', '898.56', '4.5', 'EUR', '28.372254'), ('10', '2021-10-16', '924', 'BBD', '419.15', '0.05', 'EUR', '2.204495'), ('33', '2021-10-16', '12720', 'NPR', '94.98', '0.48', 'EUR', '133.929141'), ('46', '2021-10-17', '264', 'NZD', '166.49', '0.84', 'EUR', '1.585768'), ('40', '2021-10-17', '1284', 'BND', '860.11', '4.31', 'EUR', '1.492847'), ('6', '2021-10-18', '828', 'HRK', '109.38', '0.55', 'EUR', '7.570559'), ('22', '2021-10-18', '300', 'EUR', '300', '1.5', 'EUR', '1'), ('46', '2021-10-18', '23256', 'ISK', '163.59', '0.82', 'EUR', '142.166545'), ('51', '2021-10-18', '205488', 'UZS', '16.25', '0.09', 'EUR', '12650.208197'), ('5', '2021-10-19', '15168', 'MRU', '378.04', '1.9', 'EUR', '40.122998'), ('18', '2021-10-19', '1068', 'TOP', '428.65', '2.15', 'EUR', '2.491572'), ('14', '2021-10-19', '220', 'BHD', '529.16', '2.65', 'EUR', '0.415761'), ('48', '2021-10-19', '2351', 'MYR', '505.54', '2.53', 'EUR', '4.650478'), ('46', '2021-10-20', '7524', 'RUB', '64.43', '0.33', 'EUR', '116.791701'), ('16', '2021-10-21', '16854', 'VUV', '135.2', '0.68', 'EUR', '124.667135'), ('30', '2021-10-22', '26826', 'NPR', '200.3', '1.01', 'EUR', '133.929141'), ('2', '2021-10-22', '84', 'XDR', '106', '0.53', 'EUR', '0.792507'), ('42', '2021-10-22', '3000', 'BBD', '1360.86', '0.05', 'EUR', '2.204495'), ('42', '2021-10-23', '9000', 'ZMW', '463.25', '0.03', 'EUR', '19.428104'), ('28', '2021-10-23', '3.3', 'EUR', '3.3', '0.05', 'EUR', '1'), ('48', '2021-10-23', '5000', 'GHS', '606.51', '3.04', 'EUR', '8.24399'), ('25', '2021-10-23', '71472', 'TZS', '27.97', '0.14', 'EUR', '2556.186953'), ('3', '2021-10-23', '164184', 'IRR', '3.53', '0.05', 'EUR', '46606.318821'), ('14', '2021-10-24', '1482', 'MOP', '167.22', '0.84', 'EUR', '8.862674'), ('40', '2021-10-24', '800', 'BHD', '1924.19', '9.63', 'EUR', '0.415761'), ('9', '2021-10-24', '27090', 'SDG', '55.07', '0.04', 'EUR', '491.956154'), ('43', '2021-10-24', '18492', 'THB', '500.59', '2.51', 'EUR', '36.941107'), ('35', '2021-10-26', '27588', 'KPW', '27.83', '0.14', 'EUR', '991.624722'), ('25', '2021-10-26', '15246', 'NAD', '932.41', '4.67', 'EUR', '16.351249'), ('46', '2021-10-27', '8000', 'TTD', '1071.62', '5.36', 'EUR', '7.465375'), ('47', '2021-10-27', '154224', 'IQD', '96.14', '0.49', 'EUR', '1604.167841'), ('32', '2021-10-28', '1188', 'PAB', '1077.23', '5.39', 'EUR', '1.102838'), ('17', '2021-10-28', '648', 'CNH', '92.16', '0.47', 'EUR', '7.031894'), ('10', '2021-10-28', '5784', 'NPR', '43.19', '0.05', 'EUR', '133.929141'), ('32', '2021-10-29', '15504', 'MXN', '693.84', '0.03', 'EUR', '22.345389'), ('32', '2021-10-31', '666', 'EUR', '666', '0.03', 'EUR', '1'), ('22', '2021-11-02', '498', 'XDR', '628.39', '3.15', 'EUR', '0.792507'), ('44', '2021-11-02', '324', 'EUR', '324', '1.62', 'EUR', '1'), ('16', '2021-11-02', '430', 'FKP', '518.37', '2.6', 'EUR', '0.82953'), ('7', '2021-11-03', '248', 'BHD', '596.5', '2.99', 'EUR', '0.415761'), ('51', '2021-11-03', '292', 'KWD', '871.43', '4.36', 'EUR', '0.335084'), ('51', '2021-11-03', '6933', 'TWD', '220.35', '1.11', 'EUR', '31.464479'), ('27', '2021-11-03', '23214', 'CZK', '941.82', '4.71', 'EUR', '24.648029'), ('39', '2021-11-04', '492', 'GGP', '592.69', '2.97', 'EUR', '0.830114'), ('3', '2021-11-04', '17076', 'INR', '203.59', '1.02', 'EUR', '83.874727'), ('17', '2021-11-04', '21516', 'MZN', '305.89', '1.53', 'EUR', '70.339138'), ('33', '2021-11-05', '103458', 'BIF', '45.9', '0.23', 'EUR', '2254.103215'), ('31', '2021-11-05', '3876', 'ZAR', '237.6', '1.19', 'EUR', '16.313404'), ('9', '2021-11-06', '1410', 'BSD', '1278.69', '0.04', 'EUR', '1.102693'), ('16', '2021-11-06', '636', 'IMP', '766.7', '3.84', 'EUR', '0.829536'), ('48', '2021-11-07', '564', 'NZD', '355.67', '1.78', 'EUR', '1.585768'), ('13', '2021-11-07', '3246', 'PKR', '16.25', '0.09', 'EUR', '199.753961'), ('30', '2021-11-08', '8940', 'SZL', '547.16', '2.74', 'EUR', '16.339208'), ('41', '2021-11-08', '19338', 'DJF', '98.83', '0.5', 'EUR', '195.674933'), ('47', '2021-11-08', '1488', 'WST', '518.61', '2.6', 'EUR', '2.869237'), ('20', '2021-11-09', '13290', 'MXN', '594.76', '0.05', 'EUR', '22.345389'), ('27', '2021-11-09', '11151', 'GTQ', '1317.54', '6.59', 'EUR', '8.463558'), ('34', '2021-11-09', '19140', 'ETB', '339.22', '1.7', 'EUR', '56.424061'), ('45', '2021-11-10', '450', 'EUR', '450', '2.25', 'EUR', '1'), ('10', '2021-11-10', '1008', 'TND', '310.67', '0.05', 'EUR', '3.244663'), ('48', '2021-11-11', '1182', 'KYD', '1289.54', '6.45', 'EUR', '0.916606'), ('23', '2021-11-11', '210', 'JOD', '268.74', '1.35', 'EUR', '0.781452'), ('2', '2021-11-12', '426', 'BZD', '192.22', '0.97', 'EUR', '2.216262'), ('42', '2021-11-12', '13230', 'AFN', '137.19', '0.05', 'EUR', '96.442519'), ('20', '2021-11-12', '360000', 'STD', '15.24', '0.05', 'EUR', '23626.253177'), ('4', '2021-11-14', '96936', 'LBP', '58.32', '0.3', 'EUR', '1662.155418'), ('17', '2021-11-14', '618', 'MYR', '132.89', '0.67', 'EUR', '4.650478'), ('1', '2021-11-14', '210060', 'BIF', '93.2', '0.47', 'EUR', '2254.103215'), ('4', '2021-11-15', '11958', 'VUV', '95.92', '0.48', 'EUR', '124.667135'), ('38', '2021-11-15', '115626', 'IDR', '7.32', '0.05', 'EUR', '15813.590125'), ('9', '2021-11-17', '29526', 'MXN', '1321.35', '0.03', 'EUR', '22.345389'), ('13', '2021-11-20', '23394', 'CLP', '26.79', '0.14', 'EUR', '873.489326'), ('16', '2021-11-20', '12000', 'ZAR', '735.6', '0.03', 'EUR', '16.313404'), ('48', '2021-11-21', '179472', 'PYG', '23.43', '0.03', 'EUR', '7661.556068'), ('8', '2021-11-21', '840', 'MOP', '94.78', '0.48', 'EUR', '8.862674'), ('31', '2021-11-21', '18042', 'XOF', '27.54', '0.14', 'EUR', '655.347265'), ('18', '2021-11-23', '342', 'TMT', '88.67', '0.45', 'EUR', '3.857137'), ('29', '2021-11-23', '588', 'DKK', '79.11', '0.4', 'EUR', '7.433242'), ('37', '2021-11-23', '90', 'EUR', '90', '0.45', 'EUR', '1'), ('33', '2021-11-23', '858', 'AUD', '580.16', '2.91', 'EUR', '1.478916'), ('51', '2021-11-24', '60000', 'THB', '1624.21', '0.03', 'EUR', '36.941107'), ('8', '2021-11-25', '1176', 'NZD', '741.6', '3.71', 'EUR', '1.585768'), ('10', '2021-11-26', '29568', 'BIF', '13.12', '0.05', 'EUR', '2254.103215'), ('29', '2021-11-26', '708', 'BMD', '641.91', '3.21', 'EUR', '1.102961'), ('15', '2021-11-27', '1008', 'LSL', '61.7', '0.31', 'EUR', '16.337136'), ('12', '2021-11-27', '846', 'EUR', '846', '4.23', 'EUR', '1'), ('45', '2021-11-27', '828', 'SEK', '79.64', '0.4', 'EUR', '10.396958'), </v>
      </c>
    </row>
    <row r="307" spans="2:22" ht="30" x14ac:dyDescent="0.25">
      <c r="B307">
        <f t="shared" si="40"/>
        <v>2021</v>
      </c>
      <c r="C307">
        <f t="shared" si="41"/>
        <v>11</v>
      </c>
      <c r="D307" t="str">
        <f t="shared" si="42"/>
        <v>2021 11</v>
      </c>
      <c r="E307">
        <v>17</v>
      </c>
      <c r="F307" s="2">
        <v>44528</v>
      </c>
      <c r="G307">
        <v>591</v>
      </c>
      <c r="H307" t="s">
        <v>76</v>
      </c>
      <c r="I307" s="3">
        <f t="shared" si="43"/>
        <v>1421.49</v>
      </c>
      <c r="J307" s="3">
        <f t="shared" si="44"/>
        <v>7.1099999999999994</v>
      </c>
      <c r="K307" t="s">
        <v>61</v>
      </c>
      <c r="L307" s="3">
        <f>VLOOKUP(H307,'fx rates'!$A:$B,2,0)</f>
        <v>0.41576099999999999</v>
      </c>
      <c r="M307">
        <f>SUMIFS($I$3:$I307,$E$3:$E307,$E307,$D$3:$D307,$D307)</f>
        <v>1860.27</v>
      </c>
      <c r="N307" s="3">
        <f t="shared" si="45"/>
        <v>7.1099999999999994</v>
      </c>
      <c r="O307" s="3" t="str">
        <f t="shared" si="46"/>
        <v/>
      </c>
      <c r="P307" t="str">
        <f>IFERROR(IF(VLOOKUP($E307,clients_special_commissions!$B:$E,3,0), "yes","no"),"no")</f>
        <v>no</v>
      </c>
      <c r="Q307" s="3" t="str">
        <f>IF($P307="yes", VLOOKUP($E307,clients_special_commissions!$B:$C,2,0),"")</f>
        <v/>
      </c>
      <c r="R307" t="str">
        <f t="shared" si="47"/>
        <v>yes</v>
      </c>
      <c r="S307">
        <f>COUNTIFS($E$3:$E306,$E307,$D$3:$D306,$D307,$R$3:$R306,"yes")</f>
        <v>0</v>
      </c>
      <c r="U307" s="1" t="str">
        <f t="shared" si="48"/>
        <v xml:space="preserve">('17', '2021-11-28', '591', 'BHD', '1421.49', '7.11', 'EUR', '0.415761'), </v>
      </c>
      <c r="V307" s="1" t="str">
        <f t="shared" si="49"/>
        <v xml:space="preserve">('42', '2021-06-09', '1338', 'ERN', '80.96', '0.05',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'0.04',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'0.05',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'0.05',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'0.05',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'0.04',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'0.04',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'0.05', 'EUR', '1954.4451'), ('17', '2021-08-25', '20292', 'CLP', '23.24', '0.12', 'EUR', '873.489326'), ('38', '2021-08-25', '174', 'GIP', '209.76', '1.05', 'EUR', '0.829546'), ('39', '2021-08-25', '366', 'MOP', '41.3', '0.21', 'EUR', '8.862674'), ('10', '2021-08-26', '229650', 'MMK', '117.51', '0.05',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'0.04', 'EUR', '1.874163'), ('11', '2021-09-09', '10206', 'UAH', '315.83', '1.58', 'EUR', '32.315341'), ('15', '2021-09-10', '300000', 'VND', '11.91', '0.06', 'EUR', '25207.144586'), ('42', '2021-09-11', '26370', 'XPF', '221.19', '0.05',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('13', '2021-09-27', '4638', 'ETB', '82.2', '0.42', 'EUR', '56.424061'), ('37', '2021-09-29', '612', 'BND', '409.96', '2.05', 'EUR', '1.492847'), ('51', '2021-10-01', '894', 'MOP', '100.88', '0.51', 'EUR', '8.862674'), ('45', '2021-10-02', '1254', 'SCR', '78.97', '0.4', 'EUR', '15.881424'), ('47', '2021-10-02', '212808', 'IRR', '4.57', '0.05', 'EUR', '46606.318821'), ('20', '2021-10-03', '209238', 'VND', '8.31', '0.05', 'EUR', '25207.144586'), ('17', '2021-10-04', '13416', 'AOA', '26.83', '0.14', 'EUR', '500.075352'), ('41', '2021-10-05', '4139', 'GHS', '502.07', '2.52', 'EUR', '8.24399'), ('44', '2021-10-05', '206706', 'CDF', '94.03', '0.48', 'EUR', '2198.419411'), ('50', '2021-10-06', '18666', 'SOS', '29.36', '0.15', 'EUR', '635.850516'), ('7', '2021-10-06', '1026', 'CUC', '930.9', '4.66', 'EUR', '1.102163'), ('21', '2021-10-08', '912', 'MYR', '196.11', '0.99', 'EUR', '4.650478'), ('6', '2021-10-08', '29940', 'HTG', '259.51', '1.3', 'EUR', '115.372538'), ('36', '2021-10-09', '1146', 'QAR', '285.64', '1.43', 'EUR', '4.012181'), ('6', '2021-10-09', '6678', 'ISK', '46.98', '0.24', 'EUR', '142.166545'), ('29', '2021-10-10', '270', 'GIP', '325.48', '1.63', 'EUR', '0.829546'), ('25', '2021-10-10', '14754', 'BDT', '155.68', '0.78', 'EUR', '94.772749'), ('48', '2021-10-12', '15936', 'DZD', '101.37', '0.51', 'EUR', '157.210934'), ('43', '2021-10-13', '10398', 'KMF', '21.11', '0.11', 'EUR', '492.671632'), ('36', '2021-10-15', '29034', 'INR', '346.16', '1.74', 'EUR', '83.874727'), ('45', '2021-10-15', '18042', 'KPW', '18.2', '0.1', 'EUR', '991.624722'), ('18', '2021-10-15', '1236', 'BAM', '632.46', '3.17', 'EUR', '1.954297'), ('30', '2021-10-16', '25494', 'CUP', '898.56', '4.5', 'EUR', '28.372254'), ('10', '2021-10-16', '924', 'BBD', '419.15', '0.05', 'EUR', '2.204495'), ('33', '2021-10-16', '12720', 'NPR', '94.98', '0.48', 'EUR', '133.929141'), ('46', '2021-10-17', '264', 'NZD', '166.49', '0.84', 'EUR', '1.585768'), ('40', '2021-10-17', '1284', 'BND', '860.11', '4.31', 'EUR', '1.492847'), ('6', '2021-10-18', '828', 'HRK', '109.38', '0.55', 'EUR', '7.570559'), ('22', '2021-10-18', '300', 'EUR', '300', '1.5', 'EUR', '1'), ('46', '2021-10-18', '23256', 'ISK', '163.59', '0.82', 'EUR', '142.166545'), ('51', '2021-10-18', '205488', 'UZS', '16.25', '0.09', 'EUR', '12650.208197'), ('5', '2021-10-19', '15168', 'MRU', '378.04', '1.9', 'EUR', '40.122998'), ('18', '2021-10-19', '1068', 'TOP', '428.65', '2.15', 'EUR', '2.491572'), ('14', '2021-10-19', '220', 'BHD', '529.16', '2.65', 'EUR', '0.415761'), ('48', '2021-10-19', '2351', 'MYR', '505.54', '2.53', 'EUR', '4.650478'), ('46', '2021-10-20', '7524', 'RUB', '64.43', '0.33', 'EUR', '116.791701'), ('16', '2021-10-21', '16854', 'VUV', '135.2', '0.68', 'EUR', '124.667135'), ('30', '2021-10-22', '26826', 'NPR', '200.3', '1.01', 'EUR', '133.929141'), ('2', '2021-10-22', '84', 'XDR', '106', '0.53', 'EUR', '0.792507'), ('42', '2021-10-22', '3000', 'BBD', '1360.86', '0.05', 'EUR', '2.204495'), ('42', '2021-10-23', '9000', 'ZMW', '463.25', '0.03', 'EUR', '19.428104'), ('28', '2021-10-23', '3.3', 'EUR', '3.3', '0.05', 'EUR', '1'), ('48', '2021-10-23', '5000', 'GHS', '606.51', '3.04', 'EUR', '8.24399'), ('25', '2021-10-23', '71472', 'TZS', '27.97', '0.14', 'EUR', '2556.186953'), ('3', '2021-10-23', '164184', 'IRR', '3.53', '0.05', 'EUR', '46606.318821'), ('14', '2021-10-24', '1482', 'MOP', '167.22', '0.84', 'EUR', '8.862674'), ('40', '2021-10-24', '800', 'BHD', '1924.19', '9.63', 'EUR', '0.415761'), ('9', '2021-10-24', '27090', 'SDG', '55.07', '0.04', 'EUR', '491.956154'), ('43', '2021-10-24', '18492', 'THB', '500.59', '2.51', 'EUR', '36.941107'), ('35', '2021-10-26', '27588', 'KPW', '27.83', '0.14', 'EUR', '991.624722'), ('25', '2021-10-26', '15246', 'NAD', '932.41', '4.67', 'EUR', '16.351249'), ('46', '2021-10-27', '8000', 'TTD', '1071.62', '5.36', 'EUR', '7.465375'), ('47', '2021-10-27', '154224', 'IQD', '96.14', '0.49', 'EUR', '1604.167841'), ('32', '2021-10-28', '1188', 'PAB', '1077.23', '5.39', 'EUR', '1.102838'), ('17', '2021-10-28', '648', 'CNH', '92.16', '0.47', 'EUR', '7.031894'), ('10', '2021-10-28', '5784', 'NPR', '43.19', '0.05', 'EUR', '133.929141'), ('32', '2021-10-29', '15504', 'MXN', '693.84', '0.03', 'EUR', '22.345389'), ('32', '2021-10-31', '666', 'EUR', '666', '0.03', 'EUR', '1'), ('22', '2021-11-02', '498', 'XDR', '628.39', '3.15', 'EUR', '0.792507'), ('44', '2021-11-02', '324', 'EUR', '324', '1.62', 'EUR', '1'), ('16', '2021-11-02', '430', 'FKP', '518.37', '2.6', 'EUR', '0.82953'), ('7', '2021-11-03', '248', 'BHD', '596.5', '2.99', 'EUR', '0.415761'), ('51', '2021-11-03', '292', 'KWD', '871.43', '4.36', 'EUR', '0.335084'), ('51', '2021-11-03', '6933', 'TWD', '220.35', '1.11', 'EUR', '31.464479'), ('27', '2021-11-03', '23214', 'CZK', '941.82', '4.71', 'EUR', '24.648029'), ('39', '2021-11-04', '492', 'GGP', '592.69', '2.97', 'EUR', '0.830114'), ('3', '2021-11-04', '17076', 'INR', '203.59', '1.02', 'EUR', '83.874727'), ('17', '2021-11-04', '21516', 'MZN', '305.89', '1.53', 'EUR', '70.339138'), ('33', '2021-11-05', '103458', 'BIF', '45.9', '0.23', 'EUR', '2254.103215'), ('31', '2021-11-05', '3876', 'ZAR', '237.6', '1.19', 'EUR', '16.313404'), ('9', '2021-11-06', '1410', 'BSD', '1278.69', '0.04', 'EUR', '1.102693'), ('16', '2021-11-06', '636', 'IMP', '766.7', '3.84', 'EUR', '0.829536'), ('48', '2021-11-07', '564', 'NZD', '355.67', '1.78', 'EUR', '1.585768'), ('13', '2021-11-07', '3246', 'PKR', '16.25', '0.09', 'EUR', '199.753961'), ('30', '2021-11-08', '8940', 'SZL', '547.16', '2.74', 'EUR', '16.339208'), ('41', '2021-11-08', '19338', 'DJF', '98.83', '0.5', 'EUR', '195.674933'), ('47', '2021-11-08', '1488', 'WST', '518.61', '2.6', 'EUR', '2.869237'), ('20', '2021-11-09', '13290', 'MXN', '594.76', '0.05', 'EUR', '22.345389'), ('27', '2021-11-09', '11151', 'GTQ', '1317.54', '6.59', 'EUR', '8.463558'), ('34', '2021-11-09', '19140', 'ETB', '339.22', '1.7', 'EUR', '56.424061'), ('45', '2021-11-10', '450', 'EUR', '450', '2.25', 'EUR', '1'), ('10', '2021-11-10', '1008', 'TND', '310.67', '0.05', 'EUR', '3.244663'), ('48', '2021-11-11', '1182', 'KYD', '1289.54', '6.45', 'EUR', '0.916606'), ('23', '2021-11-11', '210', 'JOD', '268.74', '1.35', 'EUR', '0.781452'), ('2', '2021-11-12', '426', 'BZD', '192.22', '0.97', 'EUR', '2.216262'), ('42', '2021-11-12', '13230', 'AFN', '137.19', '0.05', 'EUR', '96.442519'), ('20', '2021-11-12', '360000', 'STD', '15.24', '0.05', 'EUR', '23626.253177'), ('4', '2021-11-14', '96936', 'LBP', '58.32', '0.3', 'EUR', '1662.155418'), ('17', '2021-11-14', '618', 'MYR', '132.89', '0.67', 'EUR', '4.650478'), ('1', '2021-11-14', '210060', 'BIF', '93.2', '0.47', 'EUR', '2254.103215'), ('4', '2021-11-15', '11958', 'VUV', '95.92', '0.48', 'EUR', '124.667135'), ('38', '2021-11-15', '115626', 'IDR', '7.32', '0.05', 'EUR', '15813.590125'), ('9', '2021-11-17', '29526', 'MXN', '1321.35', '0.03', 'EUR', '22.345389'), ('13', '2021-11-20', '23394', 'CLP', '26.79', '0.14', 'EUR', '873.489326'), ('16', '2021-11-20', '12000', 'ZAR', '735.6', '0.03', 'EUR', '16.313404'), ('48', '2021-11-21', '179472', 'PYG', '23.43', '0.03', 'EUR', '7661.556068'), ('8', '2021-11-21', '840', 'MOP', '94.78', '0.48', 'EUR', '8.862674'), ('31', '2021-11-21', '18042', 'XOF', '27.54', '0.14', 'EUR', '655.347265'), ('18', '2021-11-23', '342', 'TMT', '88.67', '0.45', 'EUR', '3.857137'), ('29', '2021-11-23', '588', 'DKK', '79.11', '0.4', 'EUR', '7.433242'), ('37', '2021-11-23', '90', 'EUR', '90', '0.45', 'EUR', '1'), ('33', '2021-11-23', '858', 'AUD', '580.16', '2.91', 'EUR', '1.478916'), ('51', '2021-11-24', '60000', 'THB', '1624.21', '0.03', 'EUR', '36.941107'), ('8', '2021-11-25', '1176', 'NZD', '741.6', '3.71', 'EUR', '1.585768'), ('10', '2021-11-26', '29568', 'BIF', '13.12', '0.05', 'EUR', '2254.103215'), ('29', '2021-11-26', '708', 'BMD', '641.91', '3.21', 'EUR', '1.102961'), ('15', '2021-11-27', '1008', 'LSL', '61.7', '0.31', 'EUR', '16.337136'), ('12', '2021-11-27', '846', 'EUR', '846', '4.23', 'EUR', '1'), ('45', '2021-11-27', '828', 'SEK', '79.64', '0.4', 'EUR', '10.396958'), ('17', '2021-11-28', '591', 'BHD', '1421.49', '7.11', 'EUR', '0.415761'), </v>
      </c>
    </row>
    <row r="308" spans="2:22" ht="30" x14ac:dyDescent="0.25">
      <c r="B308">
        <f t="shared" si="40"/>
        <v>2021</v>
      </c>
      <c r="C308">
        <f t="shared" si="41"/>
        <v>11</v>
      </c>
      <c r="D308" t="str">
        <f t="shared" si="42"/>
        <v>2021 11</v>
      </c>
      <c r="E308">
        <v>27</v>
      </c>
      <c r="F308" s="2">
        <v>44529</v>
      </c>
      <c r="G308">
        <v>3000000</v>
      </c>
      <c r="H308" t="s">
        <v>217</v>
      </c>
      <c r="I308" s="3">
        <f t="shared" si="43"/>
        <v>4577.7300000000005</v>
      </c>
      <c r="J308" s="3">
        <f t="shared" si="44"/>
        <v>0.03</v>
      </c>
      <c r="K308" t="s">
        <v>61</v>
      </c>
      <c r="L308" s="3">
        <f>VLOOKUP(H308,'fx rates'!$A:$B,2,0)</f>
        <v>655.34754299999997</v>
      </c>
      <c r="M308">
        <f>SUMIFS($I$3:$I308,$E$3:$E308,$E308,$D$3:$D308,$D308)</f>
        <v>6837.09</v>
      </c>
      <c r="N308" s="3">
        <f t="shared" si="45"/>
        <v>22.89</v>
      </c>
      <c r="O308" s="3">
        <f t="shared" si="46"/>
        <v>0.03</v>
      </c>
      <c r="P308" t="str">
        <f>IFERROR(IF(VLOOKUP($E308,clients_special_commissions!$B:$E,3,0), "yes","no"),"no")</f>
        <v>no</v>
      </c>
      <c r="Q308" s="3" t="str">
        <f>IF($P308="yes", VLOOKUP($E308,clients_special_commissions!$B:$C,2,0),"")</f>
        <v/>
      </c>
      <c r="R308" t="str">
        <f t="shared" si="47"/>
        <v>yes</v>
      </c>
      <c r="S308">
        <f>COUNTIFS($E$3:$E307,$E308,$D$3:$D307,$D308,$R$3:$R307,"yes")</f>
        <v>1</v>
      </c>
      <c r="U308" s="1" t="str">
        <f t="shared" si="48"/>
        <v xml:space="preserve">('27', '2021-11-29', '3000000', 'XAF', '4577.73', '0.03', 'EUR', '655.347543'), </v>
      </c>
      <c r="V308" s="1" t="str">
        <f t="shared" si="49"/>
        <v xml:space="preserve">('42', '2021-06-09', '1338', 'ERN', '80.96', '0.05',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'0.04',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'0.05',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'0.05',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'0.05',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'0.04',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'0.04',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'0.05', 'EUR', '1954.4451'), ('17', '2021-08-25', '20292', 'CLP', '23.24', '0.12', 'EUR', '873.489326'), ('38', '2021-08-25', '174', 'GIP', '209.76', '1.05', 'EUR', '0.829546'), ('39', '2021-08-25', '366', 'MOP', '41.3', '0.21', 'EUR', '8.862674'), ('10', '2021-08-26', '229650', 'MMK', '117.51', '0.05',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'0.04', 'EUR', '1.874163'), ('11', '2021-09-09', '10206', 'UAH', '315.83', '1.58', 'EUR', '32.315341'), ('15', '2021-09-10', '300000', 'VND', '11.91', '0.06', 'EUR', '25207.144586'), ('42', '2021-09-11', '26370', 'XPF', '221.19', '0.05',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('13', '2021-09-27', '4638', 'ETB', '82.2', '0.42', 'EUR', '56.424061'), ('37', '2021-09-29', '612', 'BND', '409.96', '2.05', 'EUR', '1.492847'), ('51', '2021-10-01', '894', 'MOP', '100.88', '0.51', 'EUR', '8.862674'), ('45', '2021-10-02', '1254', 'SCR', '78.97', '0.4', 'EUR', '15.881424'), ('47', '2021-10-02', '212808', 'IRR', '4.57', '0.05', 'EUR', '46606.318821'), ('20', '2021-10-03', '209238', 'VND', '8.31', '0.05', 'EUR', '25207.144586'), ('17', '2021-10-04', '13416', 'AOA', '26.83', '0.14', 'EUR', '500.075352'), ('41', '2021-10-05', '4139', 'GHS', '502.07', '2.52', 'EUR', '8.24399'), ('44', '2021-10-05', '206706', 'CDF', '94.03', '0.48', 'EUR', '2198.419411'), ('50', '2021-10-06', '18666', 'SOS', '29.36', '0.15', 'EUR', '635.850516'), ('7', '2021-10-06', '1026', 'CUC', '930.9', '4.66', 'EUR', '1.102163'), ('21', '2021-10-08', '912', 'MYR', '196.11', '0.99', 'EUR', '4.650478'), ('6', '2021-10-08', '29940', 'HTG', '259.51', '1.3', 'EUR', '115.372538'), ('36', '2021-10-09', '1146', 'QAR', '285.64', '1.43', 'EUR', '4.012181'), ('6', '2021-10-09', '6678', 'ISK', '46.98', '0.24', 'EUR', '142.166545'), ('29', '2021-10-10', '270', 'GIP', '325.48', '1.63', 'EUR', '0.829546'), ('25', '2021-10-10', '14754', 'BDT', '155.68', '0.78', 'EUR', '94.772749'), ('48', '2021-10-12', '15936', 'DZD', '101.37', '0.51', 'EUR', '157.210934'), ('43', '2021-10-13', '10398', 'KMF', '21.11', '0.11', 'EUR', '492.671632'), ('36', '2021-10-15', '29034', 'INR', '346.16', '1.74', 'EUR', '83.874727'), ('45', '2021-10-15', '18042', 'KPW', '18.2', '0.1', 'EUR', '991.624722'), ('18', '2021-10-15', '1236', 'BAM', '632.46', '3.17', 'EUR', '1.954297'), ('30', '2021-10-16', '25494', 'CUP', '898.56', '4.5', 'EUR', '28.372254'), ('10', '2021-10-16', '924', 'BBD', '419.15', '0.05', 'EUR', '2.204495'), ('33', '2021-10-16', '12720', 'NPR', '94.98', '0.48', 'EUR', '133.929141'), ('46', '2021-10-17', '264', 'NZD', '166.49', '0.84', 'EUR', '1.585768'), ('40', '2021-10-17', '1284', 'BND', '860.11', '4.31', 'EUR', '1.492847'), ('6', '2021-10-18', '828', 'HRK', '109.38', '0.55', 'EUR', '7.570559'), ('22', '2021-10-18', '300', 'EUR', '300', '1.5', 'EUR', '1'), ('46', '2021-10-18', '23256', 'ISK', '163.59', '0.82', 'EUR', '142.166545'), ('51', '2021-10-18', '205488', 'UZS', '16.25', '0.09', 'EUR', '12650.208197'), ('5', '2021-10-19', '15168', 'MRU', '378.04', '1.9', 'EUR', '40.122998'), ('18', '2021-10-19', '1068', 'TOP', '428.65', '2.15', 'EUR', '2.491572'), ('14', '2021-10-19', '220', 'BHD', '529.16', '2.65', 'EUR', '0.415761'), ('48', '2021-10-19', '2351', 'MYR', '505.54', '2.53', 'EUR', '4.650478'), ('46', '2021-10-20', '7524', 'RUB', '64.43', '0.33', 'EUR', '116.791701'), ('16', '2021-10-21', '16854', 'VUV', '135.2', '0.68', 'EUR', '124.667135'), ('30', '2021-10-22', '26826', 'NPR', '200.3', '1.01', 'EUR', '133.929141'), ('2', '2021-10-22', '84', 'XDR', '106', '0.53', 'EUR', '0.792507'), ('42', '2021-10-22', '3000', 'BBD', '1360.86', '0.05', 'EUR', '2.204495'), ('42', '2021-10-23', '9000', 'ZMW', '463.25', '0.03', 'EUR', '19.428104'), ('28', '2021-10-23', '3.3', 'EUR', '3.3', '0.05', 'EUR', '1'), ('48', '2021-10-23', '5000', 'GHS', '606.51', '3.04', 'EUR', '8.24399'), ('25', '2021-10-23', '71472', 'TZS', '27.97', '0.14', 'EUR', '2556.186953'), ('3', '2021-10-23', '164184', 'IRR', '3.53', '0.05', 'EUR', '46606.318821'), ('14', '2021-10-24', '1482', 'MOP', '167.22', '0.84', 'EUR', '8.862674'), ('40', '2021-10-24', '800', 'BHD', '1924.19', '9.63', 'EUR', '0.415761'), ('9', '2021-10-24', '27090', 'SDG', '55.07', '0.04', 'EUR', '491.956154'), ('43', '2021-10-24', '18492', 'THB', '500.59', '2.51', 'EUR', '36.941107'), ('35', '2021-10-26', '27588', 'KPW', '27.83', '0.14', 'EUR', '991.624722'), ('25', '2021-10-26', '15246', 'NAD', '932.41', '4.67', 'EUR', '16.351249'), ('46', '2021-10-27', '8000', 'TTD', '1071.62', '5.36', 'EUR', '7.465375'), ('47', '2021-10-27', '154224', 'IQD', '96.14', '0.49', 'EUR', '1604.167841'), ('32', '2021-10-28', '1188', 'PAB', '1077.23', '5.39', 'EUR', '1.102838'), ('17', '2021-10-28', '648', 'CNH', '92.16', '0.47', 'EUR', '7.031894'), ('10', '2021-10-28', '5784', 'NPR', '43.19', '0.05', 'EUR', '133.929141'), ('32', '2021-10-29', '15504', 'MXN', '693.84', '0.03', 'EUR', '22.345389'), ('32', '2021-10-31', '666', 'EUR', '666', '0.03', 'EUR', '1'), ('22', '2021-11-02', '498', 'XDR', '628.39', '3.15', 'EUR', '0.792507'), ('44', '2021-11-02', '324', 'EUR', '324', '1.62', 'EUR', '1'), ('16', '2021-11-02', '430', 'FKP', '518.37', '2.6', 'EUR', '0.82953'), ('7', '2021-11-03', '248', 'BHD', '596.5', '2.99', 'EUR', '0.415761'), ('51', '2021-11-03', '292', 'KWD', '871.43', '4.36', 'EUR', '0.335084'), ('51', '2021-11-03', '6933', 'TWD', '220.35', '1.11', 'EUR', '31.464479'), ('27', '2021-11-03', '23214', 'CZK', '941.82', '4.71', 'EUR', '24.648029'), ('39', '2021-11-04', '492', 'GGP', '592.69', '2.97', 'EUR', '0.830114'), ('3', '2021-11-04', '17076', 'INR', '203.59', '1.02', 'EUR', '83.874727'), ('17', '2021-11-04', '21516', 'MZN', '305.89', '1.53', 'EUR', '70.339138'), ('33', '2021-11-05', '103458', 'BIF', '45.9', '0.23', 'EUR', '2254.103215'), ('31', '2021-11-05', '3876', 'ZAR', '237.6', '1.19', 'EUR', '16.313404'), ('9', '2021-11-06', '1410', 'BSD', '1278.69', '0.04', 'EUR', '1.102693'), ('16', '2021-11-06', '636', 'IMP', '766.7', '3.84', 'EUR', '0.829536'), ('48', '2021-11-07', '564', 'NZD', '355.67', '1.78', 'EUR', '1.585768'), ('13', '2021-11-07', '3246', 'PKR', '16.25', '0.09', 'EUR', '199.753961'), ('30', '2021-11-08', '8940', 'SZL', '547.16', '2.74', 'EUR', '16.339208'), ('41', '2021-11-08', '19338', 'DJF', '98.83', '0.5', 'EUR', '195.674933'), ('47', '2021-11-08', '1488', 'WST', '518.61', '2.6', 'EUR', '2.869237'), ('20', '2021-11-09', '13290', 'MXN', '594.76', '0.05', 'EUR', '22.345389'), ('27', '2021-11-09', '11151', 'GTQ', '1317.54', '6.59', 'EUR', '8.463558'), ('34', '2021-11-09', '19140', 'ETB', '339.22', '1.7', 'EUR', '56.424061'), ('45', '2021-11-10', '450', 'EUR', '450', '2.25', 'EUR', '1'), ('10', '2021-11-10', '1008', 'TND', '310.67', '0.05', 'EUR', '3.244663'), ('48', '2021-11-11', '1182', 'KYD', '1289.54', '6.45', 'EUR', '0.916606'), ('23', '2021-11-11', '210', 'JOD', '268.74', '1.35', 'EUR', '0.781452'), ('2', '2021-11-12', '426', 'BZD', '192.22', '0.97', 'EUR', '2.216262'), ('42', '2021-11-12', '13230', 'AFN', '137.19', '0.05', 'EUR', '96.442519'), ('20', '2021-11-12', '360000', 'STD', '15.24', '0.05', 'EUR', '23626.253177'), ('4', '2021-11-14', '96936', 'LBP', '58.32', '0.3', 'EUR', '1662.155418'), ('17', '2021-11-14', '618', 'MYR', '132.89', '0.67', 'EUR', '4.650478'), ('1', '2021-11-14', '210060', 'BIF', '93.2', '0.47', 'EUR', '2254.103215'), ('4', '2021-11-15', '11958', 'VUV', '95.92', '0.48', 'EUR', '124.667135'), ('38', '2021-11-15', '115626', 'IDR', '7.32', '0.05', 'EUR', '15813.590125'), ('9', '2021-11-17', '29526', 'MXN', '1321.35', '0.03', 'EUR', '22.345389'), ('13', '2021-11-20', '23394', 'CLP', '26.79', '0.14', 'EUR', '873.489326'), ('16', '2021-11-20', '12000', 'ZAR', '735.6', '0.03', 'EUR', '16.313404'), ('48', '2021-11-21', '179472', 'PYG', '23.43', '0.03', 'EUR', '7661.556068'), ('8', '2021-11-21', '840', 'MOP', '94.78', '0.48', 'EUR', '8.862674'), ('31', '2021-11-21', '18042', 'XOF', '27.54', '0.14', 'EUR', '655.347265'), ('18', '2021-11-23', '342', 'TMT', '88.67', '0.45', 'EUR', '3.857137'), ('29', '2021-11-23', '588', 'DKK', '79.11', '0.4', 'EUR', '7.433242'), ('37', '2021-11-23', '90', 'EUR', '90', '0.45', 'EUR', '1'), ('33', '2021-11-23', '858', 'AUD', '580.16', '2.91', 'EUR', '1.478916'), ('51', '2021-11-24', '60000', 'THB', '1624.21', '0.03', 'EUR', '36.941107'), ('8', '2021-11-25', '1176', 'NZD', '741.6', '3.71', 'EUR', '1.585768'), ('10', '2021-11-26', '29568', 'BIF', '13.12', '0.05', 'EUR', '2254.103215'), ('29', '2021-11-26', '708', 'BMD', '641.91', '3.21', 'EUR', '1.102961'), ('15', '2021-11-27', '1008', 'LSL', '61.7', '0.31', 'EUR', '16.337136'), ('12', '2021-11-27', '846', 'EUR', '846', '4.23', 'EUR', '1'), ('45', '2021-11-27', '828', 'SEK', '79.64', '0.4', 'EUR', '10.396958'), ('17', '2021-11-28', '591', 'BHD', '1421.49', '7.11', 'EUR', '0.415761'), ('27', '2021-11-29', '3000000', 'XAF', '4577.73', '0.03', 'EUR', '655.347543'), </v>
      </c>
    </row>
    <row r="309" spans="2:22" ht="30" x14ac:dyDescent="0.25">
      <c r="B309">
        <f t="shared" si="40"/>
        <v>2021</v>
      </c>
      <c r="C309">
        <f t="shared" si="41"/>
        <v>11</v>
      </c>
      <c r="D309" t="str">
        <f t="shared" si="42"/>
        <v>2021 11</v>
      </c>
      <c r="E309">
        <v>13</v>
      </c>
      <c r="F309" s="2">
        <v>44529</v>
      </c>
      <c r="G309">
        <v>470</v>
      </c>
      <c r="H309" t="s">
        <v>133</v>
      </c>
      <c r="I309" s="3">
        <f t="shared" si="43"/>
        <v>601.45000000000005</v>
      </c>
      <c r="J309" s="3">
        <f t="shared" si="44"/>
        <v>3.01</v>
      </c>
      <c r="K309" t="s">
        <v>61</v>
      </c>
      <c r="L309" s="3">
        <f>VLOOKUP(H309,'fx rates'!$A:$B,2,0)</f>
        <v>0.78145200000000004</v>
      </c>
      <c r="M309">
        <f>SUMIFS($I$3:$I309,$E$3:$E309,$E309,$D$3:$D309,$D309)</f>
        <v>644.49</v>
      </c>
      <c r="N309" s="3">
        <f t="shared" si="45"/>
        <v>3.01</v>
      </c>
      <c r="O309" s="3" t="str">
        <f t="shared" si="46"/>
        <v/>
      </c>
      <c r="P309" t="str">
        <f>IFERROR(IF(VLOOKUP($E309,clients_special_commissions!$B:$E,3,0), "yes","no"),"no")</f>
        <v>no</v>
      </c>
      <c r="Q309" s="3" t="str">
        <f>IF($P309="yes", VLOOKUP($E309,clients_special_commissions!$B:$C,2,0),"")</f>
        <v/>
      </c>
      <c r="R309" t="str">
        <f t="shared" si="47"/>
        <v>no</v>
      </c>
      <c r="S309">
        <f>COUNTIFS($E$3:$E308,$E309,$D$3:$D308,$D309,$R$3:$R308,"yes")</f>
        <v>0</v>
      </c>
      <c r="U309" s="1" t="str">
        <f t="shared" si="48"/>
        <v xml:space="preserve">('13', '2021-11-29', '470', 'JOD', '601.45', '3.01', 'EUR', '0.781452'), </v>
      </c>
      <c r="V309" s="1" t="str">
        <f t="shared" si="49"/>
        <v xml:space="preserve">('42', '2021-06-09', '1338', 'ERN', '80.96', '0.05',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'0.04',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'0.05',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'0.05',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'0.05',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'0.04',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'0.04',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'0.05', 'EUR', '1954.4451'), ('17', '2021-08-25', '20292', 'CLP', '23.24', '0.12', 'EUR', '873.489326'), ('38', '2021-08-25', '174', 'GIP', '209.76', '1.05', 'EUR', '0.829546'), ('39', '2021-08-25', '366', 'MOP', '41.3', '0.21', 'EUR', '8.862674'), ('10', '2021-08-26', '229650', 'MMK', '117.51', '0.05',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'0.04', 'EUR', '1.874163'), ('11', '2021-09-09', '10206', 'UAH', '315.83', '1.58', 'EUR', '32.315341'), ('15', '2021-09-10', '300000', 'VND', '11.91', '0.06', 'EUR', '25207.144586'), ('42', '2021-09-11', '26370', 'XPF', '221.19', '0.05',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('13', '2021-09-27', '4638', 'ETB', '82.2', '0.42', 'EUR', '56.424061'), ('37', '2021-09-29', '612', 'BND', '409.96', '2.05', 'EUR', '1.492847'), ('51', '2021-10-01', '894', 'MOP', '100.88', '0.51', 'EUR', '8.862674'), ('45', '2021-10-02', '1254', 'SCR', '78.97', '0.4', 'EUR', '15.881424'), ('47', '2021-10-02', '212808', 'IRR', '4.57', '0.05', 'EUR', '46606.318821'), ('20', '2021-10-03', '209238', 'VND', '8.31', '0.05', 'EUR', '25207.144586'), ('17', '2021-10-04', '13416', 'AOA', '26.83', '0.14', 'EUR', '500.075352'), ('41', '2021-10-05', '4139', 'GHS', '502.07', '2.52', 'EUR', '8.24399'), ('44', '2021-10-05', '206706', 'CDF', '94.03', '0.48', 'EUR', '2198.419411'), ('50', '2021-10-06', '18666', 'SOS', '29.36', '0.15', 'EUR', '635.850516'), ('7', '2021-10-06', '1026', 'CUC', '930.9', '4.66', 'EUR', '1.102163'), ('21', '2021-10-08', '912', 'MYR', '196.11', '0.99', 'EUR', '4.650478'), ('6', '2021-10-08', '29940', 'HTG', '259.51', '1.3', 'EUR', '115.372538'), ('36', '2021-10-09', '1146', 'QAR', '285.64', '1.43', 'EUR', '4.012181'), ('6', '2021-10-09', '6678', 'ISK', '46.98', '0.24', 'EUR', '142.166545'), ('29', '2021-10-10', '270', 'GIP', '325.48', '1.63', 'EUR', '0.829546'), ('25', '2021-10-10', '14754', 'BDT', '155.68', '0.78', 'EUR', '94.772749'), ('48', '2021-10-12', '15936', 'DZD', '101.37', '0.51', 'EUR', '157.210934'), ('43', '2021-10-13', '10398', 'KMF', '21.11', '0.11', 'EUR', '492.671632'), ('36', '2021-10-15', '29034', 'INR', '346.16', '1.74', 'EUR', '83.874727'), ('45', '2021-10-15', '18042', 'KPW', '18.2', '0.1', 'EUR', '991.624722'), ('18', '2021-10-15', '1236', 'BAM', '632.46', '3.17', 'EUR', '1.954297'), ('30', '2021-10-16', '25494', 'CUP', '898.56', '4.5', 'EUR', '28.372254'), ('10', '2021-10-16', '924', 'BBD', '419.15', '0.05', 'EUR', '2.204495'), ('33', '2021-10-16', '12720', 'NPR', '94.98', '0.48', 'EUR', '133.929141'), ('46', '2021-10-17', '264', 'NZD', '166.49', '0.84', 'EUR', '1.585768'), ('40', '2021-10-17', '1284', 'BND', '860.11', '4.31', 'EUR', '1.492847'), ('6', '2021-10-18', '828', 'HRK', '109.38', '0.55', 'EUR', '7.570559'), ('22', '2021-10-18', '300', 'EUR', '300', '1.5', 'EUR', '1'), ('46', '2021-10-18', '23256', 'ISK', '163.59', '0.82', 'EUR', '142.166545'), ('51', '2021-10-18', '205488', 'UZS', '16.25', '0.09', 'EUR', '12650.208197'), ('5', '2021-10-19', '15168', 'MRU', '378.04', '1.9', 'EUR', '40.122998'), ('18', '2021-10-19', '1068', 'TOP', '428.65', '2.15', 'EUR', '2.491572'), ('14', '2021-10-19', '220', 'BHD', '529.16', '2.65', 'EUR', '0.415761'), ('48', '2021-10-19', '2351', 'MYR', '505.54', '2.53', 'EUR', '4.650478'), ('46', '2021-10-20', '7524', 'RUB', '64.43', '0.33', 'EUR', '116.791701'), ('16', '2021-10-21', '16854', 'VUV', '135.2', '0.68', 'EUR', '124.667135'), ('30', '2021-10-22', '26826', 'NPR', '200.3', '1.01', 'EUR', '133.929141'), ('2', '2021-10-22', '84', 'XDR', '106', '0.53', 'EUR', '0.792507'), ('42', '2021-10-22', '3000', 'BBD', '1360.86', '0.05', 'EUR', '2.204495'), ('42', '2021-10-23', '9000', 'ZMW', '463.25', '0.03', 'EUR', '19.428104'), ('28', '2021-10-23', '3.3', 'EUR', '3.3', '0.05', 'EUR', '1'), ('48', '2021-10-23', '5000', 'GHS', '606.51', '3.04', 'EUR', '8.24399'), ('25', '2021-10-23', '71472', 'TZS', '27.97', '0.14', 'EUR', '2556.186953'), ('3', '2021-10-23', '164184', 'IRR', '3.53', '0.05', 'EUR', '46606.318821'), ('14', '2021-10-24', '1482', 'MOP', '167.22', '0.84', 'EUR', '8.862674'), ('40', '2021-10-24', '800', 'BHD', '1924.19', '9.63', 'EUR', '0.415761'), ('9', '2021-10-24', '27090', 'SDG', '55.07', '0.04', 'EUR', '491.956154'), ('43', '2021-10-24', '18492', 'THB', '500.59', '2.51', 'EUR', '36.941107'), ('35', '2021-10-26', '27588', 'KPW', '27.83', '0.14', 'EUR', '991.624722'), ('25', '2021-10-26', '15246', 'NAD', '932.41', '4.67', 'EUR', '16.351249'), ('46', '2021-10-27', '8000', 'TTD', '1071.62', '5.36', 'EUR', '7.465375'), ('47', '2021-10-27', '154224', 'IQD', '96.14', '0.49', 'EUR', '1604.167841'), ('32', '2021-10-28', '1188', 'PAB', '1077.23', '5.39', 'EUR', '1.102838'), ('17', '2021-10-28', '648', 'CNH', '92.16', '0.47', 'EUR', '7.031894'), ('10', '2021-10-28', '5784', 'NPR', '43.19', '0.05', 'EUR', '133.929141'), ('32', '2021-10-29', '15504', 'MXN', '693.84', '0.03', 'EUR', '22.345389'), ('32', '2021-10-31', '666', 'EUR', '666', '0.03', 'EUR', '1'), ('22', '2021-11-02', '498', 'XDR', '628.39', '3.15', 'EUR', '0.792507'), ('44', '2021-11-02', '324', 'EUR', '324', '1.62', 'EUR', '1'), ('16', '2021-11-02', '430', 'FKP', '518.37', '2.6', 'EUR', '0.82953'), ('7', '2021-11-03', '248', 'BHD', '596.5', '2.99', 'EUR', '0.415761'), ('51', '2021-11-03', '292', 'KWD', '871.43', '4.36', 'EUR', '0.335084'), ('51', '2021-11-03', '6933', 'TWD', '220.35', '1.11', 'EUR', '31.464479'), ('27', '2021-11-03', '23214', 'CZK', '941.82', '4.71', 'EUR', '24.648029'), ('39', '2021-11-04', '492', 'GGP', '592.69', '2.97', 'EUR', '0.830114'), ('3', '2021-11-04', '17076', 'INR', '203.59', '1.02', 'EUR', '83.874727'), ('17', '2021-11-04', '21516', 'MZN', '305.89', '1.53', 'EUR', '70.339138'), ('33', '2021-11-05', '103458', 'BIF', '45.9', '0.23', 'EUR', '2254.103215'), ('31', '2021-11-05', '3876', 'ZAR', '237.6', '1.19', 'EUR', '16.313404'), ('9', '2021-11-06', '1410', 'BSD', '1278.69', '0.04', 'EUR', '1.102693'), ('16', '2021-11-06', '636', 'IMP', '766.7', '3.84', 'EUR', '0.829536'), ('48', '2021-11-07', '564', 'NZD', '355.67', '1.78', 'EUR', '1.585768'), ('13', '2021-11-07', '3246', 'PKR', '16.25', '0.09', 'EUR', '199.753961'), ('30', '2021-11-08', '8940', 'SZL', '547.16', '2.74', 'EUR', '16.339208'), ('41', '2021-11-08', '19338', 'DJF', '98.83', '0.5', 'EUR', '195.674933'), ('47', '2021-11-08', '1488', 'WST', '518.61', '2.6', 'EUR', '2.869237'), ('20', '2021-11-09', '13290', 'MXN', '594.76', '0.05', 'EUR', '22.345389'), ('27', '2021-11-09', '11151', 'GTQ', '1317.54', '6.59', 'EUR', '8.463558'), ('34', '2021-11-09', '19140', 'ETB', '339.22', '1.7', 'EUR', '56.424061'), ('45', '2021-11-10', '450', 'EUR', '450', '2.25', 'EUR', '1'), ('10', '2021-11-10', '1008', 'TND', '310.67', '0.05', 'EUR', '3.244663'), ('48', '2021-11-11', '1182', 'KYD', '1289.54', '6.45', 'EUR', '0.916606'), ('23', '2021-11-11', '210', 'JOD', '268.74', '1.35', 'EUR', '0.781452'), ('2', '2021-11-12', '426', 'BZD', '192.22', '0.97', 'EUR', '2.216262'), ('42', '2021-11-12', '13230', 'AFN', '137.19', '0.05', 'EUR', '96.442519'), ('20', '2021-11-12', '360000', 'STD', '15.24', '0.05', 'EUR', '23626.253177'), ('4', '2021-11-14', '96936', 'LBP', '58.32', '0.3', 'EUR', '1662.155418'), ('17', '2021-11-14', '618', 'MYR', '132.89', '0.67', 'EUR', '4.650478'), ('1', '2021-11-14', '210060', 'BIF', '93.2', '0.47', 'EUR', '2254.103215'), ('4', '2021-11-15', '11958', 'VUV', '95.92', '0.48', 'EUR', '124.667135'), ('38', '2021-11-15', '115626', 'IDR', '7.32', '0.05', 'EUR', '15813.590125'), ('9', '2021-11-17', '29526', 'MXN', '1321.35', '0.03', 'EUR', '22.345389'), ('13', '2021-11-20', '23394', 'CLP', '26.79', '0.14', 'EUR', '873.489326'), ('16', '2021-11-20', '12000', 'ZAR', '735.6', '0.03', 'EUR', '16.313404'), ('48', '2021-11-21', '179472', 'PYG', '23.43', '0.03', 'EUR', '7661.556068'), ('8', '2021-11-21', '840', 'MOP', '94.78', '0.48', 'EUR', '8.862674'), ('31', '2021-11-21', '18042', 'XOF', '27.54', '0.14', 'EUR', '655.347265'), ('18', '2021-11-23', '342', 'TMT', '88.67', '0.45', 'EUR', '3.857137'), ('29', '2021-11-23', '588', 'DKK', '79.11', '0.4', 'EUR', '7.433242'), ('37', '2021-11-23', '90', 'EUR', '90', '0.45', 'EUR', '1'), ('33', '2021-11-23', '858', 'AUD', '580.16', '2.91', 'EUR', '1.478916'), ('51', '2021-11-24', '60000', 'THB', '1624.21', '0.03', 'EUR', '36.941107'), ('8', '2021-11-25', '1176', 'NZD', '741.6', '3.71', 'EUR', '1.585768'), ('10', '2021-11-26', '29568', 'BIF', '13.12', '0.05', 'EUR', '2254.103215'), ('29', '2021-11-26', '708', 'BMD', '641.91', '3.21', 'EUR', '1.102961'), ('15', '2021-11-27', '1008', 'LSL', '61.7', '0.31', 'EUR', '16.337136'), ('12', '2021-11-27', '846', 'EUR', '846', '4.23', 'EUR', '1'), ('45', '2021-11-27', '828', 'SEK', '79.64', '0.4', 'EUR', '10.396958'), ('17', '2021-11-28', '591', 'BHD', '1421.49', '7.11', 'EUR', '0.415761'), ('27', '2021-11-29', '3000000', 'XAF', '4577.73', '0.03', 'EUR', '655.347543'), ('13', '2021-11-29', '470', 'JOD', '601.45', '3.01', 'EUR', '0.781452'), </v>
      </c>
    </row>
    <row r="310" spans="2:22" ht="30" x14ac:dyDescent="0.25">
      <c r="B310">
        <f t="shared" si="40"/>
        <v>2021</v>
      </c>
      <c r="C310">
        <f t="shared" si="41"/>
        <v>12</v>
      </c>
      <c r="D310" t="str">
        <f t="shared" si="42"/>
        <v>2021 12</v>
      </c>
      <c r="E310">
        <v>8</v>
      </c>
      <c r="F310" s="2">
        <v>44531</v>
      </c>
      <c r="G310">
        <v>15996</v>
      </c>
      <c r="H310" t="s">
        <v>165</v>
      </c>
      <c r="I310" s="3">
        <f t="shared" si="43"/>
        <v>34.949999999999996</v>
      </c>
      <c r="J310" s="3">
        <f t="shared" si="44"/>
        <v>0.18000000000000002</v>
      </c>
      <c r="K310" t="s">
        <v>61</v>
      </c>
      <c r="L310" s="3">
        <f>VLOOKUP(H310,'fx rates'!$A:$B,2,0)</f>
        <v>457.789064</v>
      </c>
      <c r="M310">
        <f>SUMIFS($I$3:$I310,$E$3:$E310,$E310,$D$3:$D310,$D310)</f>
        <v>34.949999999999996</v>
      </c>
      <c r="N310" s="3">
        <f t="shared" si="45"/>
        <v>0.18000000000000002</v>
      </c>
      <c r="O310" s="3" t="str">
        <f t="shared" si="46"/>
        <v/>
      </c>
      <c r="P310" t="str">
        <f>IFERROR(IF(VLOOKUP($E310,clients_special_commissions!$B:$E,3,0), "yes","no"),"no")</f>
        <v>no</v>
      </c>
      <c r="Q310" s="3" t="str">
        <f>IF($P310="yes", VLOOKUP($E310,clients_special_commissions!$B:$C,2,0),"")</f>
        <v/>
      </c>
      <c r="R310" t="str">
        <f t="shared" si="47"/>
        <v>no</v>
      </c>
      <c r="S310">
        <f>COUNTIFS($E$3:$E309,$E310,$D$3:$D309,$D310,$R$3:$R309,"yes")</f>
        <v>0</v>
      </c>
      <c r="U310" s="1" t="str">
        <f t="shared" si="48"/>
        <v xml:space="preserve">('8', '2021-12-01', '15996', 'NGN', '34.95', '0.18', 'EUR', '457.789064'), </v>
      </c>
      <c r="V310" s="1" t="str">
        <f t="shared" si="49"/>
        <v xml:space="preserve">('42', '2021-06-09', '1338', 'ERN', '80.96', '0.05',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'0.04',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'0.05',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'0.05',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'0.05',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'0.04',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'0.04',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'0.05', 'EUR', '1954.4451'), ('17', '2021-08-25', '20292', 'CLP', '23.24', '0.12', 'EUR', '873.489326'), ('38', '2021-08-25', '174', 'GIP', '209.76', '1.05', 'EUR', '0.829546'), ('39', '2021-08-25', '366', 'MOP', '41.3', '0.21', 'EUR', '8.862674'), ('10', '2021-08-26', '229650', 'MMK', '117.51', '0.05',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'0.04', 'EUR', '1.874163'), ('11', '2021-09-09', '10206', 'UAH', '315.83', '1.58', 'EUR', '32.315341'), ('15', '2021-09-10', '300000', 'VND', '11.91', '0.06', 'EUR', '25207.144586'), ('42', '2021-09-11', '26370', 'XPF', '221.19', '0.05',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('13', '2021-09-27', '4638', 'ETB', '82.2', '0.42', 'EUR', '56.424061'), ('37', '2021-09-29', '612', 'BND', '409.96', '2.05', 'EUR', '1.492847'), ('51', '2021-10-01', '894', 'MOP', '100.88', '0.51', 'EUR', '8.862674'), ('45', '2021-10-02', '1254', 'SCR', '78.97', '0.4', 'EUR', '15.881424'), ('47', '2021-10-02', '212808', 'IRR', '4.57', '0.05', 'EUR', '46606.318821'), ('20', '2021-10-03', '209238', 'VND', '8.31', '0.05', 'EUR', '25207.144586'), ('17', '2021-10-04', '13416', 'AOA', '26.83', '0.14', 'EUR', '500.075352'), ('41', '2021-10-05', '4139', 'GHS', '502.07', '2.52', 'EUR', '8.24399'), ('44', '2021-10-05', '206706', 'CDF', '94.03', '0.48', 'EUR', '2198.419411'), ('50', '2021-10-06', '18666', 'SOS', '29.36', '0.15', 'EUR', '635.850516'), ('7', '2021-10-06', '1026', 'CUC', '930.9', '4.66', 'EUR', '1.102163'), ('21', '2021-10-08', '912', 'MYR', '196.11', '0.99', 'EUR', '4.650478'), ('6', '2021-10-08', '29940', 'HTG', '259.51', '1.3', 'EUR', '115.372538'), ('36', '2021-10-09', '1146', 'QAR', '285.64', '1.43', 'EUR', '4.012181'), ('6', '2021-10-09', '6678', 'ISK', '46.98', '0.24', 'EUR', '142.166545'), ('29', '2021-10-10', '270', 'GIP', '325.48', '1.63', 'EUR', '0.829546'), ('25', '2021-10-10', '14754', 'BDT', '155.68', '0.78', 'EUR', '94.772749'), ('48', '2021-10-12', '15936', 'DZD', '101.37', '0.51', 'EUR', '157.210934'), ('43', '2021-10-13', '10398', 'KMF', '21.11', '0.11', 'EUR', '492.671632'), ('36', '2021-10-15', '29034', 'INR', '346.16', '1.74', 'EUR', '83.874727'), ('45', '2021-10-15', '18042', 'KPW', '18.2', '0.1', 'EUR', '991.624722'), ('18', '2021-10-15', '1236', 'BAM', '632.46', '3.17', 'EUR', '1.954297'), ('30', '2021-10-16', '25494', 'CUP', '898.56', '4.5', 'EUR', '28.372254'), ('10', '2021-10-16', '924', 'BBD', '419.15', '0.05', 'EUR', '2.204495'), ('33', '2021-10-16', '12720', 'NPR', '94.98', '0.48', 'EUR', '133.929141'), ('46', '2021-10-17', '264', 'NZD', '166.49', '0.84', 'EUR', '1.585768'), ('40', '2021-10-17', '1284', 'BND', '860.11', '4.31', 'EUR', '1.492847'), ('6', '2021-10-18', '828', 'HRK', '109.38', '0.55', 'EUR', '7.570559'), ('22', '2021-10-18', '300', 'EUR', '300', '1.5', 'EUR', '1'), ('46', '2021-10-18', '23256', 'ISK', '163.59', '0.82', 'EUR', '142.166545'), ('51', '2021-10-18', '205488', 'UZS', '16.25', '0.09', 'EUR', '12650.208197'), ('5', '2021-10-19', '15168', 'MRU', '378.04', '1.9', 'EUR', '40.122998'), ('18', '2021-10-19', '1068', 'TOP', '428.65', '2.15', 'EUR', '2.491572'), ('14', '2021-10-19', '220', 'BHD', '529.16', '2.65', 'EUR', '0.415761'), ('48', '2021-10-19', '2351', 'MYR', '505.54', '2.53', 'EUR', '4.650478'), ('46', '2021-10-20', '7524', 'RUB', '64.43', '0.33', 'EUR', '116.791701'), ('16', '2021-10-21', '16854', 'VUV', '135.2', '0.68', 'EUR', '124.667135'), ('30', '2021-10-22', '26826', 'NPR', '200.3', '1.01', 'EUR', '133.929141'), ('2', '2021-10-22', '84', 'XDR', '106', '0.53', 'EUR', '0.792507'), ('42', '2021-10-22', '3000', 'BBD', '1360.86', '0.05', 'EUR', '2.204495'), ('42', '2021-10-23', '9000', 'ZMW', '463.25', '0.03', 'EUR', '19.428104'), ('28', '2021-10-23', '3.3', 'EUR', '3.3', '0.05', 'EUR', '1'), ('48', '2021-10-23', '5000', 'GHS', '606.51', '3.04', 'EUR', '8.24399'), ('25', '2021-10-23', '71472', 'TZS', '27.97', '0.14', 'EUR', '2556.186953'), ('3', '2021-10-23', '164184', 'IRR', '3.53', '0.05', 'EUR', '46606.318821'), ('14', '2021-10-24', '1482', 'MOP', '167.22', '0.84', 'EUR', '8.862674'), ('40', '2021-10-24', '800', 'BHD', '1924.19', '9.63', 'EUR', '0.415761'), ('9', '2021-10-24', '27090', 'SDG', '55.07', '0.04', 'EUR', '491.956154'), ('43', '2021-10-24', '18492', 'THB', '500.59', '2.51', 'EUR', '36.941107'), ('35', '2021-10-26', '27588', 'KPW', '27.83', '0.14', 'EUR', '991.624722'), ('25', '2021-10-26', '15246', 'NAD', '932.41', '4.67', 'EUR', '16.351249'), ('46', '2021-10-27', '8000', 'TTD', '1071.62', '5.36', 'EUR', '7.465375'), ('47', '2021-10-27', '154224', 'IQD', '96.14', '0.49', 'EUR', '1604.167841'), ('32', '2021-10-28', '1188', 'PAB', '1077.23', '5.39', 'EUR', '1.102838'), ('17', '2021-10-28', '648', 'CNH', '92.16', '0.47', 'EUR', '7.031894'), ('10', '2021-10-28', '5784', 'NPR', '43.19', '0.05', 'EUR', '133.929141'), ('32', '2021-10-29', '15504', 'MXN', '693.84', '0.03', 'EUR', '22.345389'), ('32', '2021-10-31', '666', 'EUR', '666', '0.03', 'EUR', '1'), ('22', '2021-11-02', '498', 'XDR', '628.39', '3.15', 'EUR', '0.792507'), ('44', '2021-11-02', '324', 'EUR', '324', '1.62', 'EUR', '1'), ('16', '2021-11-02', '430', 'FKP', '518.37', '2.6', 'EUR', '0.82953'), ('7', '2021-11-03', '248', 'BHD', '596.5', '2.99', 'EUR', '0.415761'), ('51', '2021-11-03', '292', 'KWD', '871.43', '4.36', 'EUR', '0.335084'), ('51', '2021-11-03', '6933', 'TWD', '220.35', '1.11', 'EUR', '31.464479'), ('27', '2021-11-03', '23214', 'CZK', '941.82', '4.71', 'EUR', '24.648029'), ('39', '2021-11-04', '492', 'GGP', '592.69', '2.97', 'EUR', '0.830114'), ('3', '2021-11-04', '17076', 'INR', '203.59', '1.02', 'EUR', '83.874727'), ('17', '2021-11-04', '21516', 'MZN', '305.89', '1.53', 'EUR', '70.339138'), ('33', '2021-11-05', '103458', 'BIF', '45.9', '0.23', 'EUR', '2254.103215'), ('31', '2021-11-05', '3876', 'ZAR', '237.6', '1.19', 'EUR', '16.313404'), ('9', '2021-11-06', '1410', 'BSD', '1278.69', '0.04', 'EUR', '1.102693'), ('16', '2021-11-06', '636', 'IMP', '766.7', '3.84', 'EUR', '0.829536'), ('48', '2021-11-07', '564', 'NZD', '355.67', '1.78', 'EUR', '1.585768'), ('13', '2021-11-07', '3246', 'PKR', '16.25', '0.09', 'EUR', '199.753961'), ('30', '2021-11-08', '8940', 'SZL', '547.16', '2.74', 'EUR', '16.339208'), ('41', '2021-11-08', '19338', 'DJF', '98.83', '0.5', 'EUR', '195.674933'), ('47', '2021-11-08', '1488', 'WST', '518.61', '2.6', 'EUR', '2.869237'), ('20', '2021-11-09', '13290', 'MXN', '594.76', '0.05', 'EUR', '22.345389'), ('27', '2021-11-09', '11151', 'GTQ', '1317.54', '6.59', 'EUR', '8.463558'), ('34', '2021-11-09', '19140', 'ETB', '339.22', '1.7', 'EUR', '56.424061'), ('45', '2021-11-10', '450', 'EUR', '450', '2.25', 'EUR', '1'), ('10', '2021-11-10', '1008', 'TND', '310.67', '0.05', 'EUR', '3.244663'), ('48', '2021-11-11', '1182', 'KYD', '1289.54', '6.45', 'EUR', '0.916606'), ('23', '2021-11-11', '210', 'JOD', '268.74', '1.35', 'EUR', '0.781452'), ('2', '2021-11-12', '426', 'BZD', '192.22', '0.97', 'EUR', '2.216262'), ('42', '2021-11-12', '13230', 'AFN', '137.19', '0.05', 'EUR', '96.442519'), ('20', '2021-11-12', '360000', 'STD', '15.24', '0.05', 'EUR', '23626.253177'), ('4', '2021-11-14', '96936', 'LBP', '58.32', '0.3', 'EUR', '1662.155418'), ('17', '2021-11-14', '618', 'MYR', '132.89', '0.67', 'EUR', '4.650478'), ('1', '2021-11-14', '210060', 'BIF', '93.2', '0.47', 'EUR', '2254.103215'), ('4', '2021-11-15', '11958', 'VUV', '95.92', '0.48', 'EUR', '124.667135'), ('38', '2021-11-15', '115626', 'IDR', '7.32', '0.05', 'EUR', '15813.590125'), ('9', '2021-11-17', '29526', 'MXN', '1321.35', '0.03', 'EUR', '22.345389'), ('13', '2021-11-20', '23394', 'CLP', '26.79', '0.14', 'EUR', '873.489326'), ('16', '2021-11-20', '12000', 'ZAR', '735.6', '0.03', 'EUR', '16.313404'), ('48', '2021-11-21', '179472', 'PYG', '23.43', '0.03', 'EUR', '7661.556068'), ('8', '2021-11-21', '840', 'MOP', '94.78', '0.48', 'EUR', '8.862674'), ('31', '2021-11-21', '18042', 'XOF', '27.54', '0.14', 'EUR', '655.347265'), ('18', '2021-11-23', '342', 'TMT', '88.67', '0.45', 'EUR', '3.857137'), ('29', '2021-11-23', '588', 'DKK', '79.11', '0.4', 'EUR', '7.433242'), ('37', '2021-11-23', '90', 'EUR', '90', '0.45', 'EUR', '1'), ('33', '2021-11-23', '858', 'AUD', '580.16', '2.91', 'EUR', '1.478916'), ('51', '2021-11-24', '60000', 'THB', '1624.21', '0.03', 'EUR', '36.941107'), ('8', '2021-11-25', '1176', 'NZD', '741.6', '3.71', 'EUR', '1.585768'), ('10', '2021-11-26', '29568', 'BIF', '13.12', '0.05', 'EUR', '2254.103215'), ('29', '2021-11-26', '708', 'BMD', '641.91', '3.21', 'EUR', '1.102961'), ('15', '2021-11-27', '1008', 'LSL', '61.7', '0.31', 'EUR', '16.337136'), ('12', '2021-11-27', '846', 'EUR', '846', '4.23', 'EUR', '1'), ('45', '2021-11-27', '828', 'SEK', '79.64', '0.4', 'EUR', '10.396958'), ('17', '2021-11-28', '591', 'BHD', '1421.49', '7.11', 'EUR', '0.415761'), ('27', '2021-11-29', '3000000', 'XAF', '4577.73', '0.03', 'EUR', '655.347543'), ('13', '2021-11-29', '470', 'JOD', '601.45', '3.01', 'EUR', '0.781452'), ('8', '2021-12-01', '15996', 'NGN', '34.95', '0.18', 'EUR', '457.789064'), </v>
      </c>
    </row>
    <row r="311" spans="2:22" ht="30" x14ac:dyDescent="0.25">
      <c r="B311">
        <f t="shared" si="40"/>
        <v>2021</v>
      </c>
      <c r="C311">
        <f t="shared" si="41"/>
        <v>12</v>
      </c>
      <c r="D311" t="str">
        <f t="shared" si="42"/>
        <v>2021 12</v>
      </c>
      <c r="E311">
        <v>9</v>
      </c>
      <c r="F311" s="2">
        <v>44531</v>
      </c>
      <c r="G311">
        <v>6690</v>
      </c>
      <c r="H311" t="s">
        <v>134</v>
      </c>
      <c r="I311" s="3">
        <f t="shared" si="43"/>
        <v>50.15</v>
      </c>
      <c r="J311" s="3">
        <f t="shared" si="44"/>
        <v>0.04</v>
      </c>
      <c r="K311" t="s">
        <v>61</v>
      </c>
      <c r="L311" s="3">
        <f>VLOOKUP(H311,'fx rates'!$A:$B,2,0)</f>
        <v>133.40840499999999</v>
      </c>
      <c r="M311">
        <f>SUMIFS($I$3:$I311,$E$3:$E311,$E311,$D$3:$D311,$D311)</f>
        <v>50.15</v>
      </c>
      <c r="N311" s="3">
        <f t="shared" si="45"/>
        <v>0.26</v>
      </c>
      <c r="O311" s="3" t="str">
        <f t="shared" si="46"/>
        <v/>
      </c>
      <c r="P311" t="str">
        <f>IFERROR(IF(VLOOKUP($E311,clients_special_commissions!$B:$E,3,0), "yes","no"),"no")</f>
        <v>yes</v>
      </c>
      <c r="Q311" s="3">
        <f>IF($P311="yes", VLOOKUP($E311,clients_special_commissions!$B:$C,2,0),"")</f>
        <v>0.04</v>
      </c>
      <c r="R311" t="str">
        <f t="shared" si="47"/>
        <v>no</v>
      </c>
      <c r="S311">
        <f>COUNTIFS($E$3:$E310,$E311,$D$3:$D310,$D311,$R$3:$R310,"yes")</f>
        <v>0</v>
      </c>
      <c r="U311" s="1" t="str">
        <f t="shared" si="48"/>
        <v xml:space="preserve">('9', '2021-12-01', '6690', 'JPY', '50.15', '0.04', 'EUR', '133.408405'), </v>
      </c>
      <c r="V311" s="1" t="str">
        <f t="shared" si="49"/>
        <v xml:space="preserve">('42', '2021-06-09', '1338', 'ERN', '80.96', '0.05',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'0.04',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'0.05',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'0.05',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'0.05',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'0.04',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'0.04',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'0.05', 'EUR', '1954.4451'), ('17', '2021-08-25', '20292', 'CLP', '23.24', '0.12', 'EUR', '873.489326'), ('38', '2021-08-25', '174', 'GIP', '209.76', '1.05', 'EUR', '0.829546'), ('39', '2021-08-25', '366', 'MOP', '41.3', '0.21', 'EUR', '8.862674'), ('10', '2021-08-26', '229650', 'MMK', '117.51', '0.05',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'0.04', 'EUR', '1.874163'), ('11', '2021-09-09', '10206', 'UAH', '315.83', '1.58', 'EUR', '32.315341'), ('15', '2021-09-10', '300000', 'VND', '11.91', '0.06', 'EUR', '25207.144586'), ('42', '2021-09-11', '26370', 'XPF', '221.19', '0.05',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('13', '2021-09-27', '4638', 'ETB', '82.2', '0.42', 'EUR', '56.424061'), ('37', '2021-09-29', '612', 'BND', '409.96', '2.05', 'EUR', '1.492847'), ('51', '2021-10-01', '894', 'MOP', '100.88', '0.51', 'EUR', '8.862674'), ('45', '2021-10-02', '1254', 'SCR', '78.97', '0.4', 'EUR', '15.881424'), ('47', '2021-10-02', '212808', 'IRR', '4.57', '0.05', 'EUR', '46606.318821'), ('20', '2021-10-03', '209238', 'VND', '8.31', '0.05', 'EUR', '25207.144586'), ('17', '2021-10-04', '13416', 'AOA', '26.83', '0.14', 'EUR', '500.075352'), ('41', '2021-10-05', '4139', 'GHS', '502.07', '2.52', 'EUR', '8.24399'), ('44', '2021-10-05', '206706', 'CDF', '94.03', '0.48', 'EUR', '2198.419411'), ('50', '2021-10-06', '18666', 'SOS', '29.36', '0.15', 'EUR', '635.850516'), ('7', '2021-10-06', '1026', 'CUC', '930.9', '4.66', 'EUR', '1.102163'), ('21', '2021-10-08', '912', 'MYR', '196.11', '0.99', 'EUR', '4.650478'), ('6', '2021-10-08', '29940', 'HTG', '259.51', '1.3', 'EUR', '115.372538'), ('36', '2021-10-09', '1146', 'QAR', '285.64', '1.43', 'EUR', '4.012181'), ('6', '2021-10-09', '6678', 'ISK', '46.98', '0.24', 'EUR', '142.166545'), ('29', '2021-10-10', '270', 'GIP', '325.48', '1.63', 'EUR', '0.829546'), ('25', '2021-10-10', '14754', 'BDT', '155.68', '0.78', 'EUR', '94.772749'), ('48', '2021-10-12', '15936', 'DZD', '101.37', '0.51', 'EUR', '157.210934'), ('43', '2021-10-13', '10398', 'KMF', '21.11', '0.11', 'EUR', '492.671632'), ('36', '2021-10-15', '29034', 'INR', '346.16', '1.74', 'EUR', '83.874727'), ('45', '2021-10-15', '18042', 'KPW', '18.2', '0.1', 'EUR', '991.624722'), ('18', '2021-10-15', '1236', 'BAM', '632.46', '3.17', 'EUR', '1.954297'), ('30', '2021-10-16', '25494', 'CUP', '898.56', '4.5', 'EUR', '28.372254'), ('10', '2021-10-16', '924', 'BBD', '419.15', '0.05', 'EUR', '2.204495'), ('33', '2021-10-16', '12720', 'NPR', '94.98', '0.48', 'EUR', '133.929141'), ('46', '2021-10-17', '264', 'NZD', '166.49', '0.84', 'EUR', '1.585768'), ('40', '2021-10-17', '1284', 'BND', '860.11', '4.31', 'EUR', '1.492847'), ('6', '2021-10-18', '828', 'HRK', '109.38', '0.55', 'EUR', '7.570559'), ('22', '2021-10-18', '300', 'EUR', '300', '1.5', 'EUR', '1'), ('46', '2021-10-18', '23256', 'ISK', '163.59', '0.82', 'EUR', '142.166545'), ('51', '2021-10-18', '205488', 'UZS', '16.25', '0.09', 'EUR', '12650.208197'), ('5', '2021-10-19', '15168', 'MRU', '378.04', '1.9', 'EUR', '40.122998'), ('18', '2021-10-19', '1068', 'TOP', '428.65', '2.15', 'EUR', '2.491572'), ('14', '2021-10-19', '220', 'BHD', '529.16', '2.65', 'EUR', '0.415761'), ('48', '2021-10-19', '2351', 'MYR', '505.54', '2.53', 'EUR', '4.650478'), ('46', '2021-10-20', '7524', 'RUB', '64.43', '0.33', 'EUR', '116.791701'), ('16', '2021-10-21', '16854', 'VUV', '135.2', '0.68', 'EUR', '124.667135'), ('30', '2021-10-22', '26826', 'NPR', '200.3', '1.01', 'EUR', '133.929141'), ('2', '2021-10-22', '84', 'XDR', '106', '0.53', 'EUR', '0.792507'), ('42', '2021-10-22', '3000', 'BBD', '1360.86', '0.05', 'EUR', '2.204495'), ('42', '2021-10-23', '9000', 'ZMW', '463.25', '0.03', 'EUR', '19.428104'), ('28', '2021-10-23', '3.3', 'EUR', '3.3', '0.05', 'EUR', '1'), ('48', '2021-10-23', '5000', 'GHS', '606.51', '3.04', 'EUR', '8.24399'), ('25', '2021-10-23', '71472', 'TZS', '27.97', '0.14', 'EUR', '2556.186953'), ('3', '2021-10-23', '164184', 'IRR', '3.53', '0.05', 'EUR', '46606.318821'), ('14', '2021-10-24', '1482', 'MOP', '167.22', '0.84', 'EUR', '8.862674'), ('40', '2021-10-24', '800', 'BHD', '1924.19', '9.63', 'EUR', '0.415761'), ('9', '2021-10-24', '27090', 'SDG', '55.07', '0.04', 'EUR', '491.956154'), ('43', '2021-10-24', '18492', 'THB', '500.59', '2.51', 'EUR', '36.941107'), ('35', '2021-10-26', '27588', 'KPW', '27.83', '0.14', 'EUR', '991.624722'), ('25', '2021-10-26', '15246', 'NAD', '932.41', '4.67', 'EUR', '16.351249'), ('46', '2021-10-27', '8000', 'TTD', '1071.62', '5.36', 'EUR', '7.465375'), ('47', '2021-10-27', '154224', 'IQD', '96.14', '0.49', 'EUR', '1604.167841'), ('32', '2021-10-28', '1188', 'PAB', '1077.23', '5.39', 'EUR', '1.102838'), ('17', '2021-10-28', '648', 'CNH', '92.16', '0.47', 'EUR', '7.031894'), ('10', '2021-10-28', '5784', 'NPR', '43.19', '0.05', 'EUR', '133.929141'), ('32', '2021-10-29', '15504', 'MXN', '693.84', '0.03', 'EUR', '22.345389'), ('32', '2021-10-31', '666', 'EUR', '666', '0.03', 'EUR', '1'), ('22', '2021-11-02', '498', 'XDR', '628.39', '3.15', 'EUR', '0.792507'), ('44', '2021-11-02', '324', 'EUR', '324', '1.62', 'EUR', '1'), ('16', '2021-11-02', '430', 'FKP', '518.37', '2.6', 'EUR', '0.82953'), ('7', '2021-11-03', '248', 'BHD', '596.5', '2.99', 'EUR', '0.415761'), ('51', '2021-11-03', '292', 'KWD', '871.43', '4.36', 'EUR', '0.335084'), ('51', '2021-11-03', '6933', 'TWD', '220.35', '1.11', 'EUR', '31.464479'), ('27', '2021-11-03', '23214', 'CZK', '941.82', '4.71', 'EUR', '24.648029'), ('39', '2021-11-04', '492', 'GGP', '592.69', '2.97', 'EUR', '0.830114'), ('3', '2021-11-04', '17076', 'INR', '203.59', '1.02', 'EUR', '83.874727'), ('17', '2021-11-04', '21516', 'MZN', '305.89', '1.53', 'EUR', '70.339138'), ('33', '2021-11-05', '103458', 'BIF', '45.9', '0.23', 'EUR', '2254.103215'), ('31', '2021-11-05', '3876', 'ZAR', '237.6', '1.19', 'EUR', '16.313404'), ('9', '2021-11-06', '1410', 'BSD', '1278.69', '0.04', 'EUR', '1.102693'), ('16', '2021-11-06', '636', 'IMP', '766.7', '3.84', 'EUR', '0.829536'), ('48', '2021-11-07', '564', 'NZD', '355.67', '1.78', 'EUR', '1.585768'), ('13', '2021-11-07', '3246', 'PKR', '16.25', '0.09', 'EUR', '199.753961'), ('30', '2021-11-08', '8940', 'SZL', '547.16', '2.74', 'EUR', '16.339208'), ('41', '2021-11-08', '19338', 'DJF', '98.83', '0.5', 'EUR', '195.674933'), ('47', '2021-11-08', '1488', 'WST', '518.61', '2.6', 'EUR', '2.869237'), ('20', '2021-11-09', '13290', 'MXN', '594.76', '0.05', 'EUR', '22.345389'), ('27', '2021-11-09', '11151', 'GTQ', '1317.54', '6.59', 'EUR', '8.463558'), ('34', '2021-11-09', '19140', 'ETB', '339.22', '1.7', 'EUR', '56.424061'), ('45', '2021-11-10', '450', 'EUR', '450', '2.25', 'EUR', '1'), ('10', '2021-11-10', '1008', 'TND', '310.67', '0.05', 'EUR', '3.244663'), ('48', '2021-11-11', '1182', 'KYD', '1289.54', '6.45', 'EUR', '0.916606'), ('23', '2021-11-11', '210', 'JOD', '268.74', '1.35', 'EUR', '0.781452'), ('2', '2021-11-12', '426', 'BZD', '192.22', '0.97', 'EUR', '2.216262'), ('42', '2021-11-12', '13230', 'AFN', '137.19', '0.05', 'EUR', '96.442519'), ('20', '2021-11-12', '360000', 'STD', '15.24', '0.05', 'EUR', '23626.253177'), ('4', '2021-11-14', '96936', 'LBP', '58.32', '0.3', 'EUR', '1662.155418'), ('17', '2021-11-14', '618', 'MYR', '132.89', '0.67', 'EUR', '4.650478'), ('1', '2021-11-14', '210060', 'BIF', '93.2', '0.47', 'EUR', '2254.103215'), ('4', '2021-11-15', '11958', 'VUV', '95.92', '0.48', 'EUR', '124.667135'), ('38', '2021-11-15', '115626', 'IDR', '7.32', '0.05', 'EUR', '15813.590125'), ('9', '2021-11-17', '29526', 'MXN', '1321.35', '0.03', 'EUR', '22.345389'), ('13', '2021-11-20', '23394', 'CLP', '26.79', '0.14', 'EUR', '873.489326'), ('16', '2021-11-20', '12000', 'ZAR', '735.6', '0.03', 'EUR', '16.313404'), ('48', '2021-11-21', '179472', 'PYG', '23.43', '0.03', 'EUR', '7661.556068'), ('8', '2021-11-21', '840', 'MOP', '94.78', '0.48', 'EUR', '8.862674'), ('31', '2021-11-21', '18042', 'XOF', '27.54', '0.14', 'EUR', '655.347265'), ('18', '2021-11-23', '342', 'TMT', '88.67', '0.45', 'EUR', '3.857137'), ('29', '2021-11-23', '588', 'DKK', '79.11', '0.4', 'EUR', '7.433242'), ('37', '2021-11-23', '90', 'EUR', '90', '0.45', 'EUR', '1'), ('33', '2021-11-23', '858', 'AUD', '580.16', '2.91', 'EUR', '1.478916'), ('51', '2021-11-24', '60000', 'THB', '1624.21', '0.03', 'EUR', '36.941107'), ('8', '2021-11-25', '1176', 'NZD', '741.6', '3.71', 'EUR', '1.585768'), ('10', '2021-11-26', '29568', 'BIF', '13.12', '0.05', 'EUR', '2254.103215'), ('29', '2021-11-26', '708', 'BMD', '641.91', '3.21', 'EUR', '1.102961'), ('15', '2021-11-27', '1008', 'LSL', '61.7', '0.31', 'EUR', '16.337136'), ('12', '2021-11-27', '846', 'EUR', '846', '4.23', 'EUR', '1'), ('45', '2021-11-27', '828', 'SEK', '79.64', '0.4', 'EUR', '10.396958'), ('17', '2021-11-28', '591', 'BHD', '1421.49', '7.11', 'EUR', '0.415761'), ('27', '2021-11-29', '3000000', 'XAF', '4577.73', '0.03', 'EUR', '655.347543'), ('13', '2021-11-29', '470', 'JOD', '601.45', '3.01', 'EUR', '0.781452'), ('8', '2021-12-01', '15996', 'NGN', '34.95', '0.18', 'EUR', '457.789064'), ('9', '2021-12-01', '6690', 'JPY', '50.15', '0.04', 'EUR', '133.408405'), </v>
      </c>
    </row>
    <row r="312" spans="2:22" ht="30" x14ac:dyDescent="0.25">
      <c r="B312">
        <f t="shared" si="40"/>
        <v>2021</v>
      </c>
      <c r="C312">
        <f t="shared" si="41"/>
        <v>12</v>
      </c>
      <c r="D312" t="str">
        <f t="shared" si="42"/>
        <v>2021 12</v>
      </c>
      <c r="E312">
        <v>44</v>
      </c>
      <c r="F312" s="2">
        <v>44532</v>
      </c>
      <c r="G312">
        <v>18318</v>
      </c>
      <c r="H312" t="s">
        <v>139</v>
      </c>
      <c r="I312" s="3">
        <f t="shared" si="43"/>
        <v>18.48</v>
      </c>
      <c r="J312" s="3">
        <f t="shared" si="44"/>
        <v>9.9999999999999992E-2</v>
      </c>
      <c r="K312" t="s">
        <v>61</v>
      </c>
      <c r="L312" s="3">
        <f>VLOOKUP(H312,'fx rates'!$A:$B,2,0)</f>
        <v>991.62472200000002</v>
      </c>
      <c r="M312">
        <f>SUMIFS($I$3:$I312,$E$3:$E312,$E312,$D$3:$D312,$D312)</f>
        <v>18.48</v>
      </c>
      <c r="N312" s="3">
        <f t="shared" si="45"/>
        <v>9.9999999999999992E-2</v>
      </c>
      <c r="O312" s="3" t="str">
        <f t="shared" si="46"/>
        <v/>
      </c>
      <c r="P312" t="str">
        <f>IFERROR(IF(VLOOKUP($E312,clients_special_commissions!$B:$E,3,0), "yes","no"),"no")</f>
        <v>no</v>
      </c>
      <c r="Q312" s="3" t="str">
        <f>IF($P312="yes", VLOOKUP($E312,clients_special_commissions!$B:$C,2,0),"")</f>
        <v/>
      </c>
      <c r="R312" t="str">
        <f t="shared" si="47"/>
        <v>no</v>
      </c>
      <c r="S312">
        <f>COUNTIFS($E$3:$E311,$E312,$D$3:$D311,$D312,$R$3:$R311,"yes")</f>
        <v>0</v>
      </c>
      <c r="U312" s="1" t="str">
        <f t="shared" si="48"/>
        <v xml:space="preserve">('44', '2021-12-02', '18318', 'KPW', '18.48', '0.1', 'EUR', '991.624722'), </v>
      </c>
      <c r="V312" s="1" t="str">
        <f t="shared" si="49"/>
        <v xml:space="preserve">('42', '2021-06-09', '1338', 'ERN', '80.96', '0.05',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'0.04',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'0.05',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'0.05',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'0.05',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'0.04',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'0.04',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'0.05', 'EUR', '1954.4451'), ('17', '2021-08-25', '20292', 'CLP', '23.24', '0.12', 'EUR', '873.489326'), ('38', '2021-08-25', '174', 'GIP', '209.76', '1.05', 'EUR', '0.829546'), ('39', '2021-08-25', '366', 'MOP', '41.3', '0.21', 'EUR', '8.862674'), ('10', '2021-08-26', '229650', 'MMK', '117.51', '0.05',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'0.04', 'EUR', '1.874163'), ('11', '2021-09-09', '10206', 'UAH', '315.83', '1.58', 'EUR', '32.315341'), ('15', '2021-09-10', '300000', 'VND', '11.91', '0.06', 'EUR', '25207.144586'), ('42', '2021-09-11', '26370', 'XPF', '221.19', '0.05',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('13', '2021-09-27', '4638', 'ETB', '82.2', '0.42', 'EUR', '56.424061'), ('37', '2021-09-29', '612', 'BND', '409.96', '2.05', 'EUR', '1.492847'), ('51', '2021-10-01', '894', 'MOP', '100.88', '0.51', 'EUR', '8.862674'), ('45', '2021-10-02', '1254', 'SCR', '78.97', '0.4', 'EUR', '15.881424'), ('47', '2021-10-02', '212808', 'IRR', '4.57', '0.05', 'EUR', '46606.318821'), ('20', '2021-10-03', '209238', 'VND', '8.31', '0.05', 'EUR', '25207.144586'), ('17', '2021-10-04', '13416', 'AOA', '26.83', '0.14', 'EUR', '500.075352'), ('41', '2021-10-05', '4139', 'GHS', '502.07', '2.52', 'EUR', '8.24399'), ('44', '2021-10-05', '206706', 'CDF', '94.03', '0.48', 'EUR', '2198.419411'), ('50', '2021-10-06', '18666', 'SOS', '29.36', '0.15', 'EUR', '635.850516'), ('7', '2021-10-06', '1026', 'CUC', '930.9', '4.66', 'EUR', '1.102163'), ('21', '2021-10-08', '912', 'MYR', '196.11', '0.99', 'EUR', '4.650478'), ('6', '2021-10-08', '29940', 'HTG', '259.51', '1.3', 'EUR', '115.372538'), ('36', '2021-10-09', '1146', 'QAR', '285.64', '1.43', 'EUR', '4.012181'), ('6', '2021-10-09', '6678', 'ISK', '46.98', '0.24', 'EUR', '142.166545'), ('29', '2021-10-10', '270', 'GIP', '325.48', '1.63', 'EUR', '0.829546'), ('25', '2021-10-10', '14754', 'BDT', '155.68', '0.78', 'EUR', '94.772749'), ('48', '2021-10-12', '15936', 'DZD', '101.37', '0.51', 'EUR', '157.210934'), ('43', '2021-10-13', '10398', 'KMF', '21.11', '0.11', 'EUR', '492.671632'), ('36', '2021-10-15', '29034', 'INR', '346.16', '1.74', 'EUR', '83.874727'), ('45', '2021-10-15', '18042', 'KPW', '18.2', '0.1', 'EUR', '991.624722'), ('18', '2021-10-15', '1236', 'BAM', '632.46', '3.17', 'EUR', '1.954297'), ('30', '2021-10-16', '25494', 'CUP', '898.56', '4.5', 'EUR', '28.372254'), ('10', '2021-10-16', '924', 'BBD', '419.15', '0.05', 'EUR', '2.204495'), ('33', '2021-10-16', '12720', 'NPR', '94.98', '0.48', 'EUR', '133.929141'), ('46', '2021-10-17', '264', 'NZD', '166.49', '0.84', 'EUR', '1.585768'), ('40', '2021-10-17', '1284', 'BND', '860.11', '4.31', 'EUR', '1.492847'), ('6', '2021-10-18', '828', 'HRK', '109.38', '0.55', 'EUR', '7.570559'), ('22', '2021-10-18', '300', 'EUR', '300', '1.5', 'EUR', '1'), ('46', '2021-10-18', '23256', 'ISK', '163.59', '0.82', 'EUR', '142.166545'), ('51', '2021-10-18', '205488', 'UZS', '16.25', '0.09', 'EUR', '12650.208197'), ('5', '2021-10-19', '15168', 'MRU', '378.04', '1.9', 'EUR', '40.122998'), ('18', '2021-10-19', '1068', 'TOP', '428.65', '2.15', 'EUR', '2.491572'), ('14', '2021-10-19', '220', 'BHD', '529.16', '2.65', 'EUR', '0.415761'), ('48', '2021-10-19', '2351', 'MYR', '505.54', '2.53', 'EUR', '4.650478'), ('46', '2021-10-20', '7524', 'RUB', '64.43', '0.33', 'EUR', '116.791701'), ('16', '2021-10-21', '16854', 'VUV', '135.2', '0.68', 'EUR', '124.667135'), ('30', '2021-10-22', '26826', 'NPR', '200.3', '1.01', 'EUR', '133.929141'), ('2', '2021-10-22', '84', 'XDR', '106', '0.53', 'EUR', '0.792507'), ('42', '2021-10-22', '3000', 'BBD', '1360.86', '0.05', 'EUR', '2.204495'), ('42', '2021-10-23', '9000', 'ZMW', '463.25', '0.03', 'EUR', '19.428104'), ('28', '2021-10-23', '3.3', 'EUR', '3.3', '0.05', 'EUR', '1'), ('48', '2021-10-23', '5000', 'GHS', '606.51', '3.04', 'EUR', '8.24399'), ('25', '2021-10-23', '71472', 'TZS', '27.97', '0.14', 'EUR', '2556.186953'), ('3', '2021-10-23', '164184', 'IRR', '3.53', '0.05', 'EUR', '46606.318821'), ('14', '2021-10-24', '1482', 'MOP', '167.22', '0.84', 'EUR', '8.862674'), ('40', '2021-10-24', '800', 'BHD', '1924.19', '9.63', 'EUR', '0.415761'), ('9', '2021-10-24', '27090', 'SDG', '55.07', '0.04', 'EUR', '491.956154'), ('43', '2021-10-24', '18492', 'THB', '500.59', '2.51', 'EUR', '36.941107'), ('35', '2021-10-26', '27588', 'KPW', '27.83', '0.14', 'EUR', '991.624722'), ('25', '2021-10-26', '15246', 'NAD', '932.41', '4.67', 'EUR', '16.351249'), ('46', '2021-10-27', '8000', 'TTD', '1071.62', '5.36', 'EUR', '7.465375'), ('47', '2021-10-27', '154224', 'IQD', '96.14', '0.49', 'EUR', '1604.167841'), ('32', '2021-10-28', '1188', 'PAB', '1077.23', '5.39', 'EUR', '1.102838'), ('17', '2021-10-28', '648', 'CNH', '92.16', '0.47', 'EUR', '7.031894'), ('10', '2021-10-28', '5784', 'NPR', '43.19', '0.05', 'EUR', '133.929141'), ('32', '2021-10-29', '15504', 'MXN', '693.84', '0.03', 'EUR', '22.345389'), ('32', '2021-10-31', '666', 'EUR', '666', '0.03', 'EUR', '1'), ('22', '2021-11-02', '498', 'XDR', '628.39', '3.15', 'EUR', '0.792507'), ('44', '2021-11-02', '324', 'EUR', '324', '1.62', 'EUR', '1'), ('16', '2021-11-02', '430', 'FKP', '518.37', '2.6', 'EUR', '0.82953'), ('7', '2021-11-03', '248', 'BHD', '596.5', '2.99', 'EUR', '0.415761'), ('51', '2021-11-03', '292', 'KWD', '871.43', '4.36', 'EUR', '0.335084'), ('51', '2021-11-03', '6933', 'TWD', '220.35', '1.11', 'EUR', '31.464479'), ('27', '2021-11-03', '23214', 'CZK', '941.82', '4.71', 'EUR', '24.648029'), ('39', '2021-11-04', '492', 'GGP', '592.69', '2.97', 'EUR', '0.830114'), ('3', '2021-11-04', '17076', 'INR', '203.59', '1.02', 'EUR', '83.874727'), ('17', '2021-11-04', '21516', 'MZN', '305.89', '1.53', 'EUR', '70.339138'), ('33', '2021-11-05', '103458', 'BIF', '45.9', '0.23', 'EUR', '2254.103215'), ('31', '2021-11-05', '3876', 'ZAR', '237.6', '1.19', 'EUR', '16.313404'), ('9', '2021-11-06', '1410', 'BSD', '1278.69', '0.04', 'EUR', '1.102693'), ('16', '2021-11-06', '636', 'IMP', '766.7', '3.84', 'EUR', '0.829536'), ('48', '2021-11-07', '564', 'NZD', '355.67', '1.78', 'EUR', '1.585768'), ('13', '2021-11-07', '3246', 'PKR', '16.25', '0.09', 'EUR', '199.753961'), ('30', '2021-11-08', '8940', 'SZL', '547.16', '2.74', 'EUR', '16.339208'), ('41', '2021-11-08', '19338', 'DJF', '98.83', '0.5', 'EUR', '195.674933'), ('47', '2021-11-08', '1488', 'WST', '518.61', '2.6', 'EUR', '2.869237'), ('20', '2021-11-09', '13290', 'MXN', '594.76', '0.05', 'EUR', '22.345389'), ('27', '2021-11-09', '11151', 'GTQ', '1317.54', '6.59', 'EUR', '8.463558'), ('34', '2021-11-09', '19140', 'ETB', '339.22', '1.7', 'EUR', '56.424061'), ('45', '2021-11-10', '450', 'EUR', '450', '2.25', 'EUR', '1'), ('10', '2021-11-10', '1008', 'TND', '310.67', '0.05', 'EUR', '3.244663'), ('48', '2021-11-11', '1182', 'KYD', '1289.54', '6.45', 'EUR', '0.916606'), ('23', '2021-11-11', '210', 'JOD', '268.74', '1.35', 'EUR', '0.781452'), ('2', '2021-11-12', '426', 'BZD', '192.22', '0.97', 'EUR', '2.216262'), ('42', '2021-11-12', '13230', 'AFN', '137.19', '0.05', 'EUR', '96.442519'), ('20', '2021-11-12', '360000', 'STD', '15.24', '0.05', 'EUR', '23626.253177'), ('4', '2021-11-14', '96936', 'LBP', '58.32', '0.3', 'EUR', '1662.155418'), ('17', '2021-11-14', '618', 'MYR', '132.89', '0.67', 'EUR', '4.650478'), ('1', '2021-11-14', '210060', 'BIF', '93.2', '0.47', 'EUR', '2254.103215'), ('4', '2021-11-15', '11958', 'VUV', '95.92', '0.48', 'EUR', '124.667135'), ('38', '2021-11-15', '115626', 'IDR', '7.32', '0.05', 'EUR', '15813.590125'), ('9', '2021-11-17', '29526', 'MXN', '1321.35', '0.03', 'EUR', '22.345389'), ('13', '2021-11-20', '23394', 'CLP', '26.79', '0.14', 'EUR', '873.489326'), ('16', '2021-11-20', '12000', 'ZAR', '735.6', '0.03', 'EUR', '16.313404'), ('48', '2021-11-21', '179472', 'PYG', '23.43', '0.03', 'EUR', '7661.556068'), ('8', '2021-11-21', '840', 'MOP', '94.78', '0.48', 'EUR', '8.862674'), ('31', '2021-11-21', '18042', 'XOF', '27.54', '0.14', 'EUR', '655.347265'), ('18', '2021-11-23', '342', 'TMT', '88.67', '0.45', 'EUR', '3.857137'), ('29', '2021-11-23', '588', 'DKK', '79.11', '0.4', 'EUR', '7.433242'), ('37', '2021-11-23', '90', 'EUR', '90', '0.45', 'EUR', '1'), ('33', '2021-11-23', '858', 'AUD', '580.16', '2.91', 'EUR', '1.478916'), ('51', '2021-11-24', '60000', 'THB', '1624.21', '0.03', 'EUR', '36.941107'), ('8', '2021-11-25', '1176', 'NZD', '741.6', '3.71', 'EUR', '1.585768'), ('10', '2021-11-26', '29568', 'BIF', '13.12', '0.05', 'EUR', '2254.103215'), ('29', '2021-11-26', '708', 'BMD', '641.91', '3.21', 'EUR', '1.102961'), ('15', '2021-11-27', '1008', 'LSL', '61.7', '0.31', 'EUR', '16.337136'), ('12', '2021-11-27', '846', 'EUR', '846', '4.23', 'EUR', '1'), ('45', '2021-11-27', '828', 'SEK', '79.64', '0.4', 'EUR', '10.396958'), ('17', '2021-11-28', '591', 'BHD', '1421.49', '7.11', 'EUR', '0.415761'), ('27', '2021-11-29', '3000000', 'XAF', '4577.73', '0.03', 'EUR', '655.347543'), ('13', '2021-11-29', '470', 'JOD', '601.45', '3.01', 'EUR', '0.781452'), ('8', '2021-12-01', '15996', 'NGN', '34.95', '0.18', 'EUR', '457.789064'), ('9', '2021-12-01', '6690', 'JPY', '50.15', '0.04', 'EUR', '133.408405'), ('44', '2021-12-02', '18318', 'KPW', '18.48', '0.1', 'EUR', '991.624722'), </v>
      </c>
    </row>
    <row r="313" spans="2:22" ht="30" x14ac:dyDescent="0.25">
      <c r="B313">
        <f t="shared" si="40"/>
        <v>2021</v>
      </c>
      <c r="C313">
        <f t="shared" si="41"/>
        <v>12</v>
      </c>
      <c r="D313" t="str">
        <f t="shared" si="42"/>
        <v>2021 12</v>
      </c>
      <c r="E313">
        <v>28</v>
      </c>
      <c r="F313" s="2">
        <v>44533</v>
      </c>
      <c r="G313">
        <v>13752</v>
      </c>
      <c r="H313" t="s">
        <v>106</v>
      </c>
      <c r="I313" s="3">
        <f t="shared" si="43"/>
        <v>832.1</v>
      </c>
      <c r="J313" s="3">
        <f t="shared" si="44"/>
        <v>4.17</v>
      </c>
      <c r="K313" t="s">
        <v>61</v>
      </c>
      <c r="L313" s="3">
        <f>VLOOKUP(H313,'fx rates'!$A:$B,2,0)</f>
        <v>16.526866999999999</v>
      </c>
      <c r="M313">
        <f>SUMIFS($I$3:$I313,$E$3:$E313,$E313,$D$3:$D313,$D313)</f>
        <v>832.1</v>
      </c>
      <c r="N313" s="3">
        <f t="shared" si="45"/>
        <v>4.17</v>
      </c>
      <c r="O313" s="3" t="str">
        <f t="shared" si="46"/>
        <v/>
      </c>
      <c r="P313" t="str">
        <f>IFERROR(IF(VLOOKUP($E313,clients_special_commissions!$B:$E,3,0), "yes","no"),"no")</f>
        <v>no</v>
      </c>
      <c r="Q313" s="3" t="str">
        <f>IF($P313="yes", VLOOKUP($E313,clients_special_commissions!$B:$C,2,0),"")</f>
        <v/>
      </c>
      <c r="R313" t="str">
        <f t="shared" si="47"/>
        <v>no</v>
      </c>
      <c r="S313">
        <f>COUNTIFS($E$3:$E312,$E313,$D$3:$D312,$D313,$R$3:$R312,"yes")</f>
        <v>0</v>
      </c>
      <c r="U313" s="1" t="str">
        <f t="shared" si="48"/>
        <v xml:space="preserve">('28', '2021-12-03', '13752', 'ERN', '832.1', '4.17', 'EUR', '16.526867'), </v>
      </c>
      <c r="V313" s="1" t="str">
        <f t="shared" si="49"/>
        <v xml:space="preserve">('42', '2021-06-09', '1338', 'ERN', '80.96', '0.05',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'0.04',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'0.05',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'0.05',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'0.05',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'0.04',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'0.04',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'0.05', 'EUR', '1954.4451'), ('17', '2021-08-25', '20292', 'CLP', '23.24', '0.12', 'EUR', '873.489326'), ('38', '2021-08-25', '174', 'GIP', '209.76', '1.05', 'EUR', '0.829546'), ('39', '2021-08-25', '366', 'MOP', '41.3', '0.21', 'EUR', '8.862674'), ('10', '2021-08-26', '229650', 'MMK', '117.51', '0.05',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'0.04', 'EUR', '1.874163'), ('11', '2021-09-09', '10206', 'UAH', '315.83', '1.58', 'EUR', '32.315341'), ('15', '2021-09-10', '300000', 'VND', '11.91', '0.06', 'EUR', '25207.144586'), ('42', '2021-09-11', '26370', 'XPF', '221.19', '0.05',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('13', '2021-09-27', '4638', 'ETB', '82.2', '0.42', 'EUR', '56.424061'), ('37', '2021-09-29', '612', 'BND', '409.96', '2.05', 'EUR', '1.492847'), ('51', '2021-10-01', '894', 'MOP', '100.88', '0.51', 'EUR', '8.862674'), ('45', '2021-10-02', '1254', 'SCR', '78.97', '0.4', 'EUR', '15.881424'), ('47', '2021-10-02', '212808', 'IRR', '4.57', '0.05', 'EUR', '46606.318821'), ('20', '2021-10-03', '209238', 'VND', '8.31', '0.05', 'EUR', '25207.144586'), ('17', '2021-10-04', '13416', 'AOA', '26.83', '0.14', 'EUR', '500.075352'), ('41', '2021-10-05', '4139', 'GHS', '502.07', '2.52', 'EUR', '8.24399'), ('44', '2021-10-05', '206706', 'CDF', '94.03', '0.48', 'EUR', '2198.419411'), ('50', '2021-10-06', '18666', 'SOS', '29.36', '0.15', 'EUR', '635.850516'), ('7', '2021-10-06', '1026', 'CUC', '930.9', '4.66', 'EUR', '1.102163'), ('21', '2021-10-08', '912', 'MYR', '196.11', '0.99', 'EUR', '4.650478'), ('6', '2021-10-08', '29940', 'HTG', '259.51', '1.3', 'EUR', '115.372538'), ('36', '2021-10-09', '1146', 'QAR', '285.64', '1.43', 'EUR', '4.012181'), ('6', '2021-10-09', '6678', 'ISK', '46.98', '0.24', 'EUR', '142.166545'), ('29', '2021-10-10', '270', 'GIP', '325.48', '1.63', 'EUR', '0.829546'), ('25', '2021-10-10', '14754', 'BDT', '155.68', '0.78', 'EUR', '94.772749'), ('48', '2021-10-12', '15936', 'DZD', '101.37', '0.51', 'EUR', '157.210934'), ('43', '2021-10-13', '10398', 'KMF', '21.11', '0.11', 'EUR', '492.671632'), ('36', '2021-10-15', '29034', 'INR', '346.16', '1.74', 'EUR', '83.874727'), ('45', '2021-10-15', '18042', 'KPW', '18.2', '0.1', 'EUR', '991.624722'), ('18', '2021-10-15', '1236', 'BAM', '632.46', '3.17', 'EUR', '1.954297'), ('30', '2021-10-16', '25494', 'CUP', '898.56', '4.5', 'EUR', '28.372254'), ('10', '2021-10-16', '924', 'BBD', '419.15', '0.05', 'EUR', '2.204495'), ('33', '2021-10-16', '12720', 'NPR', '94.98', '0.48', 'EUR', '133.929141'), ('46', '2021-10-17', '264', 'NZD', '166.49', '0.84', 'EUR', '1.585768'), ('40', '2021-10-17', '1284', 'BND', '860.11', '4.31', 'EUR', '1.492847'), ('6', '2021-10-18', '828', 'HRK', '109.38', '0.55', 'EUR', '7.570559'), ('22', '2021-10-18', '300', 'EUR', '300', '1.5', 'EUR', '1'), ('46', '2021-10-18', '23256', 'ISK', '163.59', '0.82', 'EUR', '142.166545'), ('51', '2021-10-18', '205488', 'UZS', '16.25', '0.09', 'EUR', '12650.208197'), ('5', '2021-10-19', '15168', 'MRU', '378.04', '1.9', 'EUR', '40.122998'), ('18', '2021-10-19', '1068', 'TOP', '428.65', '2.15', 'EUR', '2.491572'), ('14', '2021-10-19', '220', 'BHD', '529.16', '2.65', 'EUR', '0.415761'), ('48', '2021-10-19', '2351', 'MYR', '505.54', '2.53', 'EUR', '4.650478'), ('46', '2021-10-20', '7524', 'RUB', '64.43', '0.33', 'EUR', '116.791701'), ('16', '2021-10-21', '16854', 'VUV', '135.2', '0.68', 'EUR', '124.667135'), ('30', '2021-10-22', '26826', 'NPR', '200.3', '1.01', 'EUR', '133.929141'), ('2', '2021-10-22', '84', 'XDR', '106', '0.53', 'EUR', '0.792507'), ('42', '2021-10-22', '3000', 'BBD', '1360.86', '0.05', 'EUR', '2.204495'), ('42', '2021-10-23', '9000', 'ZMW', '463.25', '0.03', 'EUR', '19.428104'), ('28', '2021-10-23', '3.3', 'EUR', '3.3', '0.05', 'EUR', '1'), ('48', '2021-10-23', '5000', 'GHS', '606.51', '3.04', 'EUR', '8.24399'), ('25', '2021-10-23', '71472', 'TZS', '27.97', '0.14', 'EUR', '2556.186953'), ('3', '2021-10-23', '164184', 'IRR', '3.53', '0.05', 'EUR', '46606.318821'), ('14', '2021-10-24', '1482', 'MOP', '167.22', '0.84', 'EUR', '8.862674'), ('40', '2021-10-24', '800', 'BHD', '1924.19', '9.63', 'EUR', '0.415761'), ('9', '2021-10-24', '27090', 'SDG', '55.07', '0.04', 'EUR', '491.956154'), ('43', '2021-10-24', '18492', 'THB', '500.59', '2.51', 'EUR', '36.941107'), ('35', '2021-10-26', '27588', 'KPW', '27.83', '0.14', 'EUR', '991.624722'), ('25', '2021-10-26', '15246', 'NAD', '932.41', '4.67', 'EUR', '16.351249'), ('46', '2021-10-27', '8000', 'TTD', '1071.62', '5.36', 'EUR', '7.465375'), ('47', '2021-10-27', '154224', 'IQD', '96.14', '0.49', 'EUR', '1604.167841'), ('32', '2021-10-28', '1188', 'PAB', '1077.23', '5.39', 'EUR', '1.102838'), ('17', '2021-10-28', '648', 'CNH', '92.16', '0.47', 'EUR', '7.031894'), ('10', '2021-10-28', '5784', 'NPR', '43.19', '0.05', 'EUR', '133.929141'), ('32', '2021-10-29', '15504', 'MXN', '693.84', '0.03', 'EUR', '22.345389'), ('32', '2021-10-31', '666', 'EUR', '666', '0.03', 'EUR', '1'), ('22', '2021-11-02', '498', 'XDR', '628.39', '3.15', 'EUR', '0.792507'), ('44', '2021-11-02', '324', 'EUR', '324', '1.62', 'EUR', '1'), ('16', '2021-11-02', '430', 'FKP', '518.37', '2.6', 'EUR', '0.82953'), ('7', '2021-11-03', '248', 'BHD', '596.5', '2.99', 'EUR', '0.415761'), ('51', '2021-11-03', '292', 'KWD', '871.43', '4.36', 'EUR', '0.335084'), ('51', '2021-11-03', '6933', 'TWD', '220.35', '1.11', 'EUR', '31.464479'), ('27', '2021-11-03', '23214', 'CZK', '941.82', '4.71', 'EUR', '24.648029'), ('39', '2021-11-04', '492', 'GGP', '592.69', '2.97', 'EUR', '0.830114'), ('3', '2021-11-04', '17076', 'INR', '203.59', '1.02', 'EUR', '83.874727'), ('17', '2021-11-04', '21516', 'MZN', '305.89', '1.53', 'EUR', '70.339138'), ('33', '2021-11-05', '103458', 'BIF', '45.9', '0.23', 'EUR', '2254.103215'), ('31', '2021-11-05', '3876', 'ZAR', '237.6', '1.19', 'EUR', '16.313404'), ('9', '2021-11-06', '1410', 'BSD', '1278.69', '0.04', 'EUR', '1.102693'), ('16', '2021-11-06', '636', 'IMP', '766.7', '3.84', 'EUR', '0.829536'), ('48', '2021-11-07', '564', 'NZD', '355.67', '1.78', 'EUR', '1.585768'), ('13', '2021-11-07', '3246', 'PKR', '16.25', '0.09', 'EUR', '199.753961'), ('30', '2021-11-08', '8940', 'SZL', '547.16', '2.74', 'EUR', '16.339208'), ('41', '2021-11-08', '19338', 'DJF', '98.83', '0.5', 'EUR', '195.674933'), ('47', '2021-11-08', '1488', 'WST', '518.61', '2.6', 'EUR', '2.869237'), ('20', '2021-11-09', '13290', 'MXN', '594.76', '0.05', 'EUR', '22.345389'), ('27', '2021-11-09', '11151', 'GTQ', '1317.54', '6.59', 'EUR', '8.463558'), ('34', '2021-11-09', '19140', 'ETB', '339.22', '1.7', 'EUR', '56.424061'), ('45', '2021-11-10', '450', 'EUR', '450', '2.25', 'EUR', '1'), ('10', '2021-11-10', '1008', 'TND', '310.67', '0.05', 'EUR', '3.244663'), ('48', '2021-11-11', '1182', 'KYD', '1289.54', '6.45', 'EUR', '0.916606'), ('23', '2021-11-11', '210', 'JOD', '268.74', '1.35', 'EUR', '0.781452'), ('2', '2021-11-12', '426', 'BZD', '192.22', '0.97', 'EUR', '2.216262'), ('42', '2021-11-12', '13230', 'AFN', '137.19', '0.05', 'EUR', '96.442519'), ('20', '2021-11-12', '360000', 'STD', '15.24', '0.05', 'EUR', '23626.253177'), ('4', '2021-11-14', '96936', 'LBP', '58.32', '0.3', 'EUR', '1662.155418'), ('17', '2021-11-14', '618', 'MYR', '132.89', '0.67', 'EUR', '4.650478'), ('1', '2021-11-14', '210060', 'BIF', '93.2', '0.47', 'EUR', '2254.103215'), ('4', '2021-11-15', '11958', 'VUV', '95.92', '0.48', 'EUR', '124.667135'), ('38', '2021-11-15', '115626', 'IDR', '7.32', '0.05', 'EUR', '15813.590125'), ('9', '2021-11-17', '29526', 'MXN', '1321.35', '0.03', 'EUR', '22.345389'), ('13', '2021-11-20', '23394', 'CLP', '26.79', '0.14', 'EUR', '873.489326'), ('16', '2021-11-20', '12000', 'ZAR', '735.6', '0.03', 'EUR', '16.313404'), ('48', '2021-11-21', '179472', 'PYG', '23.43', '0.03', 'EUR', '7661.556068'), ('8', '2021-11-21', '840', 'MOP', '94.78', '0.48', 'EUR', '8.862674'), ('31', '2021-11-21', '18042', 'XOF', '27.54', '0.14', 'EUR', '655.347265'), ('18', '2021-11-23', '342', 'TMT', '88.67', '0.45', 'EUR', '3.857137'), ('29', '2021-11-23', '588', 'DKK', '79.11', '0.4', 'EUR', '7.433242'), ('37', '2021-11-23', '90', 'EUR', '90', '0.45', 'EUR', '1'), ('33', '2021-11-23', '858', 'AUD', '580.16', '2.91', 'EUR', '1.478916'), ('51', '2021-11-24', '60000', 'THB', '1624.21', '0.03', 'EUR', '36.941107'), ('8', '2021-11-25', '1176', 'NZD', '741.6', '3.71', 'EUR', '1.585768'), ('10', '2021-11-26', '29568', 'BIF', '13.12', '0.05', 'EUR', '2254.103215'), ('29', '2021-11-26', '708', 'BMD', '641.91', '3.21', 'EUR', '1.102961'), ('15', '2021-11-27', '1008', 'LSL', '61.7', '0.31', 'EUR', '16.337136'), ('12', '2021-11-27', '846', 'EUR', '846', '4.23', 'EUR', '1'), ('45', '2021-11-27', '828', 'SEK', '79.64', '0.4', 'EUR', '10.396958'), ('17', '2021-11-28', '591', 'BHD', '1421.49', '7.11', 'EUR', '0.415761'), ('27', '2021-11-29', '3000000', 'XAF', '4577.73', '0.03', 'EUR', '655.347543'), ('13', '2021-11-29', '470', 'JOD', '601.45', '3.01', 'EUR', '0.781452'), ('8', '2021-12-01', '15996', 'NGN', '34.95', '0.18', 'EUR', '457.789064'), ('9', '2021-12-01', '6690', 'JPY', '50.15', '0.04', 'EUR', '133.408405'), ('44', '2021-12-02', '18318', 'KPW', '18.48', '0.1', 'EUR', '991.624722'), ('28', '2021-12-03', '13752', 'ERN', '832.1', '4.17', 'EUR', '16.526867'), </v>
      </c>
    </row>
    <row r="314" spans="2:22" ht="30" x14ac:dyDescent="0.25">
      <c r="B314">
        <f t="shared" si="40"/>
        <v>2021</v>
      </c>
      <c r="C314">
        <f t="shared" si="41"/>
        <v>12</v>
      </c>
      <c r="D314" t="str">
        <f t="shared" si="42"/>
        <v>2021 12</v>
      </c>
      <c r="E314">
        <v>35</v>
      </c>
      <c r="F314" s="2">
        <v>44534</v>
      </c>
      <c r="G314">
        <v>15132</v>
      </c>
      <c r="H314" t="s">
        <v>84</v>
      </c>
      <c r="I314" s="3">
        <f t="shared" si="43"/>
        <v>180.78</v>
      </c>
      <c r="J314" s="3">
        <f t="shared" si="44"/>
        <v>0.91</v>
      </c>
      <c r="K314" t="s">
        <v>61</v>
      </c>
      <c r="L314" s="3">
        <f>VLOOKUP(H314,'fx rates'!$A:$B,2,0)</f>
        <v>83.704624999999993</v>
      </c>
      <c r="M314">
        <f>SUMIFS($I$3:$I314,$E$3:$E314,$E314,$D$3:$D314,$D314)</f>
        <v>180.78</v>
      </c>
      <c r="N314" s="3">
        <f t="shared" si="45"/>
        <v>0.91</v>
      </c>
      <c r="O314" s="3" t="str">
        <f t="shared" si="46"/>
        <v/>
      </c>
      <c r="P314" t="str">
        <f>IFERROR(IF(VLOOKUP($E314,clients_special_commissions!$B:$E,3,0), "yes","no"),"no")</f>
        <v>no</v>
      </c>
      <c r="Q314" s="3" t="str">
        <f>IF($P314="yes", VLOOKUP($E314,clients_special_commissions!$B:$C,2,0),"")</f>
        <v/>
      </c>
      <c r="R314" t="str">
        <f t="shared" si="47"/>
        <v>no</v>
      </c>
      <c r="S314">
        <f>COUNTIFS($E$3:$E313,$E314,$D$3:$D313,$D314,$R$3:$R313,"yes")</f>
        <v>0</v>
      </c>
      <c r="U314" s="1" t="str">
        <f t="shared" si="48"/>
        <v xml:space="preserve">('35', '2021-12-04', '15132', 'BTN', '180.78', '0.91', 'EUR', '83.704625'), </v>
      </c>
      <c r="V314" s="1" t="str">
        <f t="shared" si="49"/>
        <v xml:space="preserve">('42', '2021-06-09', '1338', 'ERN', '80.96', '0.05',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'0.04',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'0.05',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'0.05',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'0.05',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'0.04',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'0.04',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'0.05', 'EUR', '1954.4451'), ('17', '2021-08-25', '20292', 'CLP', '23.24', '0.12', 'EUR', '873.489326'), ('38', '2021-08-25', '174', 'GIP', '209.76', '1.05', 'EUR', '0.829546'), ('39', '2021-08-25', '366', 'MOP', '41.3', '0.21', 'EUR', '8.862674'), ('10', '2021-08-26', '229650', 'MMK', '117.51', '0.05',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'0.04', 'EUR', '1.874163'), ('11', '2021-09-09', '10206', 'UAH', '315.83', '1.58', 'EUR', '32.315341'), ('15', '2021-09-10', '300000', 'VND', '11.91', '0.06', 'EUR', '25207.144586'), ('42', '2021-09-11', '26370', 'XPF', '221.19', '0.05',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('13', '2021-09-27', '4638', 'ETB', '82.2', '0.42', 'EUR', '56.424061'), ('37', '2021-09-29', '612', 'BND', '409.96', '2.05', 'EUR', '1.492847'), ('51', '2021-10-01', '894', 'MOP', '100.88', '0.51', 'EUR', '8.862674'), ('45', '2021-10-02', '1254', 'SCR', '78.97', '0.4', 'EUR', '15.881424'), ('47', '2021-10-02', '212808', 'IRR', '4.57', '0.05', 'EUR', '46606.318821'), ('20', '2021-10-03', '209238', 'VND', '8.31', '0.05', 'EUR', '25207.144586'), ('17', '2021-10-04', '13416', 'AOA', '26.83', '0.14', 'EUR', '500.075352'), ('41', '2021-10-05', '4139', 'GHS', '502.07', '2.52', 'EUR', '8.24399'), ('44', '2021-10-05', '206706', 'CDF', '94.03', '0.48', 'EUR', '2198.419411'), ('50', '2021-10-06', '18666', 'SOS', '29.36', '0.15', 'EUR', '635.850516'), ('7', '2021-10-06', '1026', 'CUC', '930.9', '4.66', 'EUR', '1.102163'), ('21', '2021-10-08', '912', 'MYR', '196.11', '0.99', 'EUR', '4.650478'), ('6', '2021-10-08', '29940', 'HTG', '259.51', '1.3', 'EUR', '115.372538'), ('36', '2021-10-09', '1146', 'QAR', '285.64', '1.43', 'EUR', '4.012181'), ('6', '2021-10-09', '6678', 'ISK', '46.98', '0.24', 'EUR', '142.166545'), ('29', '2021-10-10', '270', 'GIP', '325.48', '1.63', 'EUR', '0.829546'), ('25', '2021-10-10', '14754', 'BDT', '155.68', '0.78', 'EUR', '94.772749'), ('48', '2021-10-12', '15936', 'DZD', '101.37', '0.51', 'EUR', '157.210934'), ('43', '2021-10-13', '10398', 'KMF', '21.11', '0.11', 'EUR', '492.671632'), ('36', '2021-10-15', '29034', 'INR', '346.16', '1.74', 'EUR', '83.874727'), ('45', '2021-10-15', '18042', 'KPW', '18.2', '0.1', 'EUR', '991.624722'), ('18', '2021-10-15', '1236', 'BAM', '632.46', '3.17', 'EUR', '1.954297'), ('30', '2021-10-16', '25494', 'CUP', '898.56', '4.5', 'EUR', '28.372254'), ('10', '2021-10-16', '924', 'BBD', '419.15', '0.05', 'EUR', '2.204495'), ('33', '2021-10-16', '12720', 'NPR', '94.98', '0.48', 'EUR', '133.929141'), ('46', '2021-10-17', '264', 'NZD', '166.49', '0.84', 'EUR', '1.585768'), ('40', '2021-10-17', '1284', 'BND', '860.11', '4.31', 'EUR', '1.492847'), ('6', '2021-10-18', '828', 'HRK', '109.38', '0.55', 'EUR', '7.570559'), ('22', '2021-10-18', '300', 'EUR', '300', '1.5', 'EUR', '1'), ('46', '2021-10-18', '23256', 'ISK', '163.59', '0.82', 'EUR', '142.166545'), ('51', '2021-10-18', '205488', 'UZS', '16.25', '0.09', 'EUR', '12650.208197'), ('5', '2021-10-19', '15168', 'MRU', '378.04', '1.9', 'EUR', '40.122998'), ('18', '2021-10-19', '1068', 'TOP', '428.65', '2.15', 'EUR', '2.491572'), ('14', '2021-10-19', '220', 'BHD', '529.16', '2.65', 'EUR', '0.415761'), ('48', '2021-10-19', '2351', 'MYR', '505.54', '2.53', 'EUR', '4.650478'), ('46', '2021-10-20', '7524', 'RUB', '64.43', '0.33', 'EUR', '116.791701'), ('16', '2021-10-21', '16854', 'VUV', '135.2', '0.68', 'EUR', '124.667135'), ('30', '2021-10-22', '26826', 'NPR', '200.3', '1.01', 'EUR', '133.929141'), ('2', '2021-10-22', '84', 'XDR', '106', '0.53', 'EUR', '0.792507'), ('42', '2021-10-22', '3000', 'BBD', '1360.86', '0.05', 'EUR', '2.204495'), ('42', '2021-10-23', '9000', 'ZMW', '463.25', '0.03', 'EUR', '19.428104'), ('28', '2021-10-23', '3.3', 'EUR', '3.3', '0.05', 'EUR', '1'), ('48', '2021-10-23', '5000', 'GHS', '606.51', '3.04', 'EUR', '8.24399'), ('25', '2021-10-23', '71472', 'TZS', '27.97', '0.14', 'EUR', '2556.186953'), ('3', '2021-10-23', '164184', 'IRR', '3.53', '0.05', 'EUR', '46606.318821'), ('14', '2021-10-24', '1482', 'MOP', '167.22', '0.84', 'EUR', '8.862674'), ('40', '2021-10-24', '800', 'BHD', '1924.19', '9.63', 'EUR', '0.415761'), ('9', '2021-10-24', '27090', 'SDG', '55.07', '0.04', 'EUR', '491.956154'), ('43', '2021-10-24', '18492', 'THB', '500.59', '2.51', 'EUR', '36.941107'), ('35', '2021-10-26', '27588', 'KPW', '27.83', '0.14', 'EUR', '991.624722'), ('25', '2021-10-26', '15246', 'NAD', '932.41', '4.67', 'EUR', '16.351249'), ('46', '2021-10-27', '8000', 'TTD', '1071.62', '5.36', 'EUR', '7.465375'), ('47', '2021-10-27', '154224', 'IQD', '96.14', '0.49', 'EUR', '1604.167841'), ('32', '2021-10-28', '1188', 'PAB', '1077.23', '5.39', 'EUR', '1.102838'), ('17', '2021-10-28', '648', 'CNH', '92.16', '0.47', 'EUR', '7.031894'), ('10', '2021-10-28', '5784', 'NPR', '43.19', '0.05', 'EUR', '133.929141'), ('32', '2021-10-29', '15504', 'MXN', '693.84', '0.03', 'EUR', '22.345389'), ('32', '2021-10-31', '666', 'EUR', '666', '0.03', 'EUR', '1'), ('22', '2021-11-02', '498', 'XDR', '628.39', '3.15', 'EUR', '0.792507'), ('44', '2021-11-02', '324', 'EUR', '324', '1.62', 'EUR', '1'), ('16', '2021-11-02', '430', 'FKP', '518.37', '2.6', 'EUR', '0.82953'), ('7', '2021-11-03', '248', 'BHD', '596.5', '2.99', 'EUR', '0.415761'), ('51', '2021-11-03', '292', 'KWD', '871.43', '4.36', 'EUR', '0.335084'), ('51', '2021-11-03', '6933', 'TWD', '220.35', '1.11', 'EUR', '31.464479'), ('27', '2021-11-03', '23214', 'CZK', '941.82', '4.71', 'EUR', '24.648029'), ('39', '2021-11-04', '492', 'GGP', '592.69', '2.97', 'EUR', '0.830114'), ('3', '2021-11-04', '17076', 'INR', '203.59', '1.02', 'EUR', '83.874727'), ('17', '2021-11-04', '21516', 'MZN', '305.89', '1.53', 'EUR', '70.339138'), ('33', '2021-11-05', '103458', 'BIF', '45.9', '0.23', 'EUR', '2254.103215'), ('31', '2021-11-05', '3876', 'ZAR', '237.6', '1.19', 'EUR', '16.313404'), ('9', '2021-11-06', '1410', 'BSD', '1278.69', '0.04', 'EUR', '1.102693'), ('16', '2021-11-06', '636', 'IMP', '766.7', '3.84', 'EUR', '0.829536'), ('48', '2021-11-07', '564', 'NZD', '355.67', '1.78', 'EUR', '1.585768'), ('13', '2021-11-07', '3246', 'PKR', '16.25', '0.09', 'EUR', '199.753961'), ('30', '2021-11-08', '8940', 'SZL', '547.16', '2.74', 'EUR', '16.339208'), ('41', '2021-11-08', '19338', 'DJF', '98.83', '0.5', 'EUR', '195.674933'), ('47', '2021-11-08', '1488', 'WST', '518.61', '2.6', 'EUR', '2.869237'), ('20', '2021-11-09', '13290', 'MXN', '594.76', '0.05', 'EUR', '22.345389'), ('27', '2021-11-09', '11151', 'GTQ', '1317.54', '6.59', 'EUR', '8.463558'), ('34', '2021-11-09', '19140', 'ETB', '339.22', '1.7', 'EUR', '56.424061'), ('45', '2021-11-10', '450', 'EUR', '450', '2.25', 'EUR', '1'), ('10', '2021-11-10', '1008', 'TND', '310.67', '0.05', 'EUR', '3.244663'), ('48', '2021-11-11', '1182', 'KYD', '1289.54', '6.45', 'EUR', '0.916606'), ('23', '2021-11-11', '210', 'JOD', '268.74', '1.35', 'EUR', '0.781452'), ('2', '2021-11-12', '426', 'BZD', '192.22', '0.97', 'EUR', '2.216262'), ('42', '2021-11-12', '13230', 'AFN', '137.19', '0.05', 'EUR', '96.442519'), ('20', '2021-11-12', '360000', 'STD', '15.24', '0.05', 'EUR', '23626.253177'), ('4', '2021-11-14', '96936', 'LBP', '58.32', '0.3', 'EUR', '1662.155418'), ('17', '2021-11-14', '618', 'MYR', '132.89', '0.67', 'EUR', '4.650478'), ('1', '2021-11-14', '210060', 'BIF', '93.2', '0.47', 'EUR', '2254.103215'), ('4', '2021-11-15', '11958', 'VUV', '95.92', '0.48', 'EUR', '124.667135'), ('38', '2021-11-15', '115626', 'IDR', '7.32', '0.05', 'EUR', '15813.590125'), ('9', '2021-11-17', '29526', 'MXN', '1321.35', '0.03', 'EUR', '22.345389'), ('13', '2021-11-20', '23394', 'CLP', '26.79', '0.14', 'EUR', '873.489326'), ('16', '2021-11-20', '12000', 'ZAR', '735.6', '0.03', 'EUR', '16.313404'), ('48', '2021-11-21', '179472', 'PYG', '23.43', '0.03', 'EUR', '7661.556068'), ('8', '2021-11-21', '840', 'MOP', '94.78', '0.48', 'EUR', '8.862674'), ('31', '2021-11-21', '18042', 'XOF', '27.54', '0.14', 'EUR', '655.347265'), ('18', '2021-11-23', '342', 'TMT', '88.67', '0.45', 'EUR', '3.857137'), ('29', '2021-11-23', '588', 'DKK', '79.11', '0.4', 'EUR', '7.433242'), ('37', '2021-11-23', '90', 'EUR', '90', '0.45', 'EUR', '1'), ('33', '2021-11-23', '858', 'AUD', '580.16', '2.91', 'EUR', '1.478916'), ('51', '2021-11-24', '60000', 'THB', '1624.21', '0.03', 'EUR', '36.941107'), ('8', '2021-11-25', '1176', 'NZD', '741.6', '3.71', 'EUR', '1.585768'), ('10', '2021-11-26', '29568', 'BIF', '13.12', '0.05', 'EUR', '2254.103215'), ('29', '2021-11-26', '708', 'BMD', '641.91', '3.21', 'EUR', '1.102961'), ('15', '2021-11-27', '1008', 'LSL', '61.7', '0.31', 'EUR', '16.337136'), ('12', '2021-11-27', '846', 'EUR', '846', '4.23', 'EUR', '1'), ('45', '2021-11-27', '828', 'SEK', '79.64', '0.4', 'EUR', '10.396958'), ('17', '2021-11-28', '591', 'BHD', '1421.49', '7.11', 'EUR', '0.415761'), ('27', '2021-11-29', '3000000', 'XAF', '4577.73', '0.03', 'EUR', '655.347543'), ('13', '2021-11-29', '470', 'JOD', '601.45', '3.01', 'EUR', '0.781452'), ('8', '2021-12-01', '15996', 'NGN', '34.95', '0.18', 'EUR', '457.789064'), ('9', '2021-12-01', '6690', 'JPY', '50.15', '0.04', 'EUR', '133.408405'), ('44', '2021-12-02', '18318', 'KPW', '18.48', '0.1', 'EUR', '991.624722'), ('28', '2021-12-03', '13752', 'ERN', '832.1', '4.17', 'EUR', '16.526867'), ('35', '2021-12-04', '15132', 'BTN', '180.78', '0.91', 'EUR', '83.704625'), </v>
      </c>
    </row>
    <row r="315" spans="2:22" ht="30" x14ac:dyDescent="0.25">
      <c r="B315">
        <f t="shared" si="40"/>
        <v>2021</v>
      </c>
      <c r="C315">
        <f t="shared" si="41"/>
        <v>12</v>
      </c>
      <c r="D315" t="str">
        <f t="shared" si="42"/>
        <v>2021 12</v>
      </c>
      <c r="E315">
        <v>40</v>
      </c>
      <c r="F315" s="2">
        <v>44534</v>
      </c>
      <c r="G315">
        <v>6702</v>
      </c>
      <c r="H315" t="s">
        <v>121</v>
      </c>
      <c r="I315" s="3">
        <f t="shared" si="43"/>
        <v>885.28</v>
      </c>
      <c r="J315" s="3">
        <f t="shared" si="44"/>
        <v>4.43</v>
      </c>
      <c r="K315" t="s">
        <v>61</v>
      </c>
      <c r="L315" s="3">
        <f>VLOOKUP(H315,'fx rates'!$A:$B,2,0)</f>
        <v>7.5705590000000003</v>
      </c>
      <c r="M315">
        <f>SUMIFS($I$3:$I315,$E$3:$E315,$E315,$D$3:$D315,$D315)</f>
        <v>885.28</v>
      </c>
      <c r="N315" s="3">
        <f t="shared" si="45"/>
        <v>4.43</v>
      </c>
      <c r="O315" s="3" t="str">
        <f t="shared" si="46"/>
        <v/>
      </c>
      <c r="P315" t="str">
        <f>IFERROR(IF(VLOOKUP($E315,clients_special_commissions!$B:$E,3,0), "yes","no"),"no")</f>
        <v>no</v>
      </c>
      <c r="Q315" s="3" t="str">
        <f>IF($P315="yes", VLOOKUP($E315,clients_special_commissions!$B:$C,2,0),"")</f>
        <v/>
      </c>
      <c r="R315" t="str">
        <f t="shared" si="47"/>
        <v>no</v>
      </c>
      <c r="S315">
        <f>COUNTIFS($E$3:$E314,$E315,$D$3:$D314,$D315,$R$3:$R314,"yes")</f>
        <v>0</v>
      </c>
      <c r="U315" s="1" t="str">
        <f t="shared" si="48"/>
        <v xml:space="preserve">('40', '2021-12-04', '6702', 'HRK', '885.28', '4.43', 'EUR', '7.570559'), </v>
      </c>
      <c r="V315" s="1" t="str">
        <f t="shared" si="49"/>
        <v xml:space="preserve">('42', '2021-06-09', '1338', 'ERN', '80.96', '0.05',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'0.04',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'0.05',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'0.05',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'0.05',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'0.04',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'0.04',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'0.05', 'EUR', '1954.4451'), ('17', '2021-08-25', '20292', 'CLP', '23.24', '0.12', 'EUR', '873.489326'), ('38', '2021-08-25', '174', 'GIP', '209.76', '1.05', 'EUR', '0.829546'), ('39', '2021-08-25', '366', 'MOP', '41.3', '0.21', 'EUR', '8.862674'), ('10', '2021-08-26', '229650', 'MMK', '117.51', '0.05',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'0.04', 'EUR', '1.874163'), ('11', '2021-09-09', '10206', 'UAH', '315.83', '1.58', 'EUR', '32.315341'), ('15', '2021-09-10', '300000', 'VND', '11.91', '0.06', 'EUR', '25207.144586'), ('42', '2021-09-11', '26370', 'XPF', '221.19', '0.05',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('13', '2021-09-27', '4638', 'ETB', '82.2', '0.42', 'EUR', '56.424061'), ('37', '2021-09-29', '612', 'BND', '409.96', '2.05', 'EUR', '1.492847'), ('51', '2021-10-01', '894', 'MOP', '100.88', '0.51', 'EUR', '8.862674'), ('45', '2021-10-02', '1254', 'SCR', '78.97', '0.4', 'EUR', '15.881424'), ('47', '2021-10-02', '212808', 'IRR', '4.57', '0.05', 'EUR', '46606.318821'), ('20', '2021-10-03', '209238', 'VND', '8.31', '0.05', 'EUR', '25207.144586'), ('17', '2021-10-04', '13416', 'AOA', '26.83', '0.14', 'EUR', '500.075352'), ('41', '2021-10-05', '4139', 'GHS', '502.07', '2.52', 'EUR', '8.24399'), ('44', '2021-10-05', '206706', 'CDF', '94.03', '0.48', 'EUR', '2198.419411'), ('50', '2021-10-06', '18666', 'SOS', '29.36', '0.15', 'EUR', '635.850516'), ('7', '2021-10-06', '1026', 'CUC', '930.9', '4.66', 'EUR', '1.102163'), ('21', '2021-10-08', '912', 'MYR', '196.11', '0.99', 'EUR', '4.650478'), ('6', '2021-10-08', '29940', 'HTG', '259.51', '1.3', 'EUR', '115.372538'), ('36', '2021-10-09', '1146', 'QAR', '285.64', '1.43', 'EUR', '4.012181'), ('6', '2021-10-09', '6678', 'ISK', '46.98', '0.24', 'EUR', '142.166545'), ('29', '2021-10-10', '270', 'GIP', '325.48', '1.63', 'EUR', '0.829546'), ('25', '2021-10-10', '14754', 'BDT', '155.68', '0.78', 'EUR', '94.772749'), ('48', '2021-10-12', '15936', 'DZD', '101.37', '0.51', 'EUR', '157.210934'), ('43', '2021-10-13', '10398', 'KMF', '21.11', '0.11', 'EUR', '492.671632'), ('36', '2021-10-15', '29034', 'INR', '346.16', '1.74', 'EUR', '83.874727'), ('45', '2021-10-15', '18042', 'KPW', '18.2', '0.1', 'EUR', '991.624722'), ('18', '2021-10-15', '1236', 'BAM', '632.46', '3.17', 'EUR', '1.954297'), ('30', '2021-10-16', '25494', 'CUP', '898.56', '4.5', 'EUR', '28.372254'), ('10', '2021-10-16', '924', 'BBD', '419.15', '0.05', 'EUR', '2.204495'), ('33', '2021-10-16', '12720', 'NPR', '94.98', '0.48', 'EUR', '133.929141'), ('46', '2021-10-17', '264', 'NZD', '166.49', '0.84', 'EUR', '1.585768'), ('40', '2021-10-17', '1284', 'BND', '860.11', '4.31', 'EUR', '1.492847'), ('6', '2021-10-18', '828', 'HRK', '109.38', '0.55', 'EUR', '7.570559'), ('22', '2021-10-18', '300', 'EUR', '300', '1.5', 'EUR', '1'), ('46', '2021-10-18', '23256', 'ISK', '163.59', '0.82', 'EUR', '142.166545'), ('51', '2021-10-18', '205488', 'UZS', '16.25', '0.09', 'EUR', '12650.208197'), ('5', '2021-10-19', '15168', 'MRU', '378.04', '1.9', 'EUR', '40.122998'), ('18', '2021-10-19', '1068', 'TOP', '428.65', '2.15', 'EUR', '2.491572'), ('14', '2021-10-19', '220', 'BHD', '529.16', '2.65', 'EUR', '0.415761'), ('48', '2021-10-19', '2351', 'MYR', '505.54', '2.53', 'EUR', '4.650478'), ('46', '2021-10-20', '7524', 'RUB', '64.43', '0.33', 'EUR', '116.791701'), ('16', '2021-10-21', '16854', 'VUV', '135.2', '0.68', 'EUR', '124.667135'), ('30', '2021-10-22', '26826', 'NPR', '200.3', '1.01', 'EUR', '133.929141'), ('2', '2021-10-22', '84', 'XDR', '106', '0.53', 'EUR', '0.792507'), ('42', '2021-10-22', '3000', 'BBD', '1360.86', '0.05', 'EUR', '2.204495'), ('42', '2021-10-23', '9000', 'ZMW', '463.25', '0.03', 'EUR', '19.428104'), ('28', '2021-10-23', '3.3', 'EUR', '3.3', '0.05', 'EUR', '1'), ('48', '2021-10-23', '5000', 'GHS', '606.51', '3.04', 'EUR', '8.24399'), ('25', '2021-10-23', '71472', 'TZS', '27.97', '0.14', 'EUR', '2556.186953'), ('3', '2021-10-23', '164184', 'IRR', '3.53', '0.05', 'EUR', '46606.318821'), ('14', '2021-10-24', '1482', 'MOP', '167.22', '0.84', 'EUR', '8.862674'), ('40', '2021-10-24', '800', 'BHD', '1924.19', '9.63', 'EUR', '0.415761'), ('9', '2021-10-24', '27090', 'SDG', '55.07', '0.04', 'EUR', '491.956154'), ('43', '2021-10-24', '18492', 'THB', '500.59', '2.51', 'EUR', '36.941107'), ('35', '2021-10-26', '27588', 'KPW', '27.83', '0.14', 'EUR', '991.624722'), ('25', '2021-10-26', '15246', 'NAD', '932.41', '4.67', 'EUR', '16.351249'), ('46', '2021-10-27', '8000', 'TTD', '1071.62', '5.36', 'EUR', '7.465375'), ('47', '2021-10-27', '154224', 'IQD', '96.14', '0.49', 'EUR', '1604.167841'), ('32', '2021-10-28', '1188', 'PAB', '1077.23', '5.39', 'EUR', '1.102838'), ('17', '2021-10-28', '648', 'CNH', '92.16', '0.47', 'EUR', '7.031894'), ('10', '2021-10-28', '5784', 'NPR', '43.19', '0.05', 'EUR', '133.929141'), ('32', '2021-10-29', '15504', 'MXN', '693.84', '0.03', 'EUR', '22.345389'), ('32', '2021-10-31', '666', 'EUR', '666', '0.03', 'EUR', '1'), ('22', '2021-11-02', '498', 'XDR', '628.39', '3.15', 'EUR', '0.792507'), ('44', '2021-11-02', '324', 'EUR', '324', '1.62', 'EUR', '1'), ('16', '2021-11-02', '430', 'FKP', '518.37', '2.6', 'EUR', '0.82953'), ('7', '2021-11-03', '248', 'BHD', '596.5', '2.99', 'EUR', '0.415761'), ('51', '2021-11-03', '292', 'KWD', '871.43', '4.36', 'EUR', '0.335084'), ('51', '2021-11-03', '6933', 'TWD', '220.35', '1.11', 'EUR', '31.464479'), ('27', '2021-11-03', '23214', 'CZK', '941.82', '4.71', 'EUR', '24.648029'), ('39', '2021-11-04', '492', 'GGP', '592.69', '2.97', 'EUR', '0.830114'), ('3', '2021-11-04', '17076', 'INR', '203.59', '1.02', 'EUR', '83.874727'), ('17', '2021-11-04', '21516', 'MZN', '305.89', '1.53', 'EUR', '70.339138'), ('33', '2021-11-05', '103458', 'BIF', '45.9', '0.23', 'EUR', '2254.103215'), ('31', '2021-11-05', '3876', 'ZAR', '237.6', '1.19', 'EUR', '16.313404'), ('9', '2021-11-06', '1410', 'BSD', '1278.69', '0.04', 'EUR', '1.102693'), ('16', '2021-11-06', '636', 'IMP', '766.7', '3.84', 'EUR', '0.829536'), ('48', '2021-11-07', '564', 'NZD', '355.67', '1.78', 'EUR', '1.585768'), ('13', '2021-11-07', '3246', 'PKR', '16.25', '0.09', 'EUR', '199.753961'), ('30', '2021-11-08', '8940', 'SZL', '547.16', '2.74', 'EUR', '16.339208'), ('41', '2021-11-08', '19338', 'DJF', '98.83', '0.5', 'EUR', '195.674933'), ('47', '2021-11-08', '1488', 'WST', '518.61', '2.6', 'EUR', '2.869237'), ('20', '2021-11-09', '13290', 'MXN', '594.76', '0.05', 'EUR', '22.345389'), ('27', '2021-11-09', '11151', 'GTQ', '1317.54', '6.59', 'EUR', '8.463558'), ('34', '2021-11-09', '19140', 'ETB', '339.22', '1.7', 'EUR', '56.424061'), ('45', '2021-11-10', '450', 'EUR', '450', '2.25', 'EUR', '1'), ('10', '2021-11-10', '1008', 'TND', '310.67', '0.05', 'EUR', '3.244663'), ('48', '2021-11-11', '1182', 'KYD', '1289.54', '6.45', 'EUR', '0.916606'), ('23', '2021-11-11', '210', 'JOD', '268.74', '1.35', 'EUR', '0.781452'), ('2', '2021-11-12', '426', 'BZD', '192.22', '0.97', 'EUR', '2.216262'), ('42', '2021-11-12', '13230', 'AFN', '137.19', '0.05', 'EUR', '96.442519'), ('20', '2021-11-12', '360000', 'STD', '15.24', '0.05', 'EUR', '23626.253177'), ('4', '2021-11-14', '96936', 'LBP', '58.32', '0.3', 'EUR', '1662.155418'), ('17', '2021-11-14', '618', 'MYR', '132.89', '0.67', 'EUR', '4.650478'), ('1', '2021-11-14', '210060', 'BIF', '93.2', '0.47', 'EUR', '2254.103215'), ('4', '2021-11-15', '11958', 'VUV', '95.92', '0.48', 'EUR', '124.667135'), ('38', '2021-11-15', '115626', 'IDR', '7.32', '0.05', 'EUR', '15813.590125'), ('9', '2021-11-17', '29526', 'MXN', '1321.35', '0.03', 'EUR', '22.345389'), ('13', '2021-11-20', '23394', 'CLP', '26.79', '0.14', 'EUR', '873.489326'), ('16', '2021-11-20', '12000', 'ZAR', '735.6', '0.03', 'EUR', '16.313404'), ('48', '2021-11-21', '179472', 'PYG', '23.43', '0.03', 'EUR', '7661.556068'), ('8', '2021-11-21', '840', 'MOP', '94.78', '0.48', 'EUR', '8.862674'), ('31', '2021-11-21', '18042', 'XOF', '27.54', '0.14', 'EUR', '655.347265'), ('18', '2021-11-23', '342', 'TMT', '88.67', '0.45', 'EUR', '3.857137'), ('29', '2021-11-23', '588', 'DKK', '79.11', '0.4', 'EUR', '7.433242'), ('37', '2021-11-23', '90', 'EUR', '90', '0.45', 'EUR', '1'), ('33', '2021-11-23', '858', 'AUD', '580.16', '2.91', 'EUR', '1.478916'), ('51', '2021-11-24', '60000', 'THB', '1624.21', '0.03', 'EUR', '36.941107'), ('8', '2021-11-25', '1176', 'NZD', '741.6', '3.71', 'EUR', '1.585768'), ('10', '2021-11-26', '29568', 'BIF', '13.12', '0.05', 'EUR', '2254.103215'), ('29', '2021-11-26', '708', 'BMD', '641.91', '3.21', 'EUR', '1.102961'), ('15', '2021-11-27', '1008', 'LSL', '61.7', '0.31', 'EUR', '16.337136'), ('12', '2021-11-27', '846', 'EUR', '846', '4.23', 'EUR', '1'), ('45', '2021-11-27', '828', 'SEK', '79.64', '0.4', 'EUR', '10.396958'), ('17', '2021-11-28', '591', 'BHD', '1421.49', '7.11', 'EUR', '0.415761'), ('27', '2021-11-29', '3000000', 'XAF', '4577.73', '0.03', 'EUR', '655.347543'), ('13', '2021-11-29', '470', 'JOD', '601.45', '3.01', 'EUR', '0.781452'), ('8', '2021-12-01', '15996', 'NGN', '34.95', '0.18', 'EUR', '457.789064'), ('9', '2021-12-01', '6690', 'JPY', '50.15', '0.04', 'EUR', '133.408405'), ('44', '2021-12-02', '18318', 'KPW', '18.48', '0.1', 'EUR', '991.624722'), ('28', '2021-12-03', '13752', 'ERN', '832.1', '4.17', 'EUR', '16.526867'), ('35', '2021-12-04', '15132', 'BTN', '180.78', '0.91', 'EUR', '83.704625'), ('40', '2021-12-04', '6702', 'HRK', '885.28', '4.43', 'EUR', '7.570559'), </v>
      </c>
    </row>
    <row r="316" spans="2:22" ht="30" x14ac:dyDescent="0.25">
      <c r="B316">
        <f t="shared" si="40"/>
        <v>2021</v>
      </c>
      <c r="C316">
        <f t="shared" si="41"/>
        <v>12</v>
      </c>
      <c r="D316" t="str">
        <f t="shared" si="42"/>
        <v>2021 12</v>
      </c>
      <c r="E316">
        <v>44</v>
      </c>
      <c r="F316" s="2">
        <v>44534</v>
      </c>
      <c r="G316">
        <v>26352</v>
      </c>
      <c r="H316" t="s">
        <v>180</v>
      </c>
      <c r="I316" s="3">
        <f t="shared" si="43"/>
        <v>224.03</v>
      </c>
      <c r="J316" s="3">
        <f t="shared" si="44"/>
        <v>1.1300000000000001</v>
      </c>
      <c r="K316" t="s">
        <v>61</v>
      </c>
      <c r="L316" s="3">
        <f>VLOOKUP(H316,'fx rates'!$A:$B,2,0)</f>
        <v>117.629636</v>
      </c>
      <c r="M316">
        <f>SUMIFS($I$3:$I316,$E$3:$E316,$E316,$D$3:$D316,$D316)</f>
        <v>242.51</v>
      </c>
      <c r="N316" s="3">
        <f t="shared" si="45"/>
        <v>1.1300000000000001</v>
      </c>
      <c r="O316" s="3" t="str">
        <f t="shared" si="46"/>
        <v/>
      </c>
      <c r="P316" t="str">
        <f>IFERROR(IF(VLOOKUP($E316,clients_special_commissions!$B:$E,3,0), "yes","no"),"no")</f>
        <v>no</v>
      </c>
      <c r="Q316" s="3" t="str">
        <f>IF($P316="yes", VLOOKUP($E316,clients_special_commissions!$B:$C,2,0),"")</f>
        <v/>
      </c>
      <c r="R316" t="str">
        <f t="shared" si="47"/>
        <v>no</v>
      </c>
      <c r="S316">
        <f>COUNTIFS($E$3:$E315,$E316,$D$3:$D315,$D316,$R$3:$R315,"yes")</f>
        <v>0</v>
      </c>
      <c r="U316" s="1" t="str">
        <f t="shared" si="48"/>
        <v xml:space="preserve">('44', '2021-12-04', '26352', 'RSD', '224.03', '1.13', 'EUR', '117.629636'), </v>
      </c>
      <c r="V316" s="1" t="str">
        <f t="shared" si="49"/>
        <v xml:space="preserve">('42', '2021-06-09', '1338', 'ERN', '80.96', '0.05',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'0.04',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'0.05',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'0.05',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'0.05',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'0.04',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'0.04',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'0.05', 'EUR', '1954.4451'), ('17', '2021-08-25', '20292', 'CLP', '23.24', '0.12', 'EUR', '873.489326'), ('38', '2021-08-25', '174', 'GIP', '209.76', '1.05', 'EUR', '0.829546'), ('39', '2021-08-25', '366', 'MOP', '41.3', '0.21', 'EUR', '8.862674'), ('10', '2021-08-26', '229650', 'MMK', '117.51', '0.05',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'0.04', 'EUR', '1.874163'), ('11', '2021-09-09', '10206', 'UAH', '315.83', '1.58', 'EUR', '32.315341'), ('15', '2021-09-10', '300000', 'VND', '11.91', '0.06', 'EUR', '25207.144586'), ('42', '2021-09-11', '26370', 'XPF', '221.19', '0.05',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('13', '2021-09-27', '4638', 'ETB', '82.2', '0.42', 'EUR', '56.424061'), ('37', '2021-09-29', '612', 'BND', '409.96', '2.05', 'EUR', '1.492847'), ('51', '2021-10-01', '894', 'MOP', '100.88', '0.51', 'EUR', '8.862674'), ('45', '2021-10-02', '1254', 'SCR', '78.97', '0.4', 'EUR', '15.881424'), ('47', '2021-10-02', '212808', 'IRR', '4.57', '0.05', 'EUR', '46606.318821'), ('20', '2021-10-03', '209238', 'VND', '8.31', '0.05', 'EUR', '25207.144586'), ('17', '2021-10-04', '13416', 'AOA', '26.83', '0.14', 'EUR', '500.075352'), ('41', '2021-10-05', '4139', 'GHS', '502.07', '2.52', 'EUR', '8.24399'), ('44', '2021-10-05', '206706', 'CDF', '94.03', '0.48', 'EUR', '2198.419411'), ('50', '2021-10-06', '18666', 'SOS', '29.36', '0.15', 'EUR', '635.850516'), ('7', '2021-10-06', '1026', 'CUC', '930.9', '4.66', 'EUR', '1.102163'), ('21', '2021-10-08', '912', 'MYR', '196.11', '0.99', 'EUR', '4.650478'), ('6', '2021-10-08', '29940', 'HTG', '259.51', '1.3', 'EUR', '115.372538'), ('36', '2021-10-09', '1146', 'QAR', '285.64', '1.43', 'EUR', '4.012181'), ('6', '2021-10-09', '6678', 'ISK', '46.98', '0.24', 'EUR', '142.166545'), ('29', '2021-10-10', '270', 'GIP', '325.48', '1.63', 'EUR', '0.829546'), ('25', '2021-10-10', '14754', 'BDT', '155.68', '0.78', 'EUR', '94.772749'), ('48', '2021-10-12', '15936', 'DZD', '101.37', '0.51', 'EUR', '157.210934'), ('43', '2021-10-13', '10398', 'KMF', '21.11', '0.11', 'EUR', '492.671632'), ('36', '2021-10-15', '29034', 'INR', '346.16', '1.74', 'EUR', '83.874727'), ('45', '2021-10-15', '18042', 'KPW', '18.2', '0.1', 'EUR', '991.624722'), ('18', '2021-10-15', '1236', 'BAM', '632.46', '3.17', 'EUR', '1.954297'), ('30', '2021-10-16', '25494', 'CUP', '898.56', '4.5', 'EUR', '28.372254'), ('10', '2021-10-16', '924', 'BBD', '419.15', '0.05', 'EUR', '2.204495'), ('33', '2021-10-16', '12720', 'NPR', '94.98', '0.48', 'EUR', '133.929141'), ('46', '2021-10-17', '264', 'NZD', '166.49', '0.84', 'EUR', '1.585768'), ('40', '2021-10-17', '1284', 'BND', '860.11', '4.31', 'EUR', '1.492847'), ('6', '2021-10-18', '828', 'HRK', '109.38', '0.55', 'EUR', '7.570559'), ('22', '2021-10-18', '300', 'EUR', '300', '1.5', 'EUR', '1'), ('46', '2021-10-18', '23256', 'ISK', '163.59', '0.82', 'EUR', '142.166545'), ('51', '2021-10-18', '205488', 'UZS', '16.25', '0.09', 'EUR', '12650.208197'), ('5', '2021-10-19', '15168', 'MRU', '378.04', '1.9', 'EUR', '40.122998'), ('18', '2021-10-19', '1068', 'TOP', '428.65', '2.15', 'EUR', '2.491572'), ('14', '2021-10-19', '220', 'BHD', '529.16', '2.65', 'EUR', '0.415761'), ('48', '2021-10-19', '2351', 'MYR', '505.54', '2.53', 'EUR', '4.650478'), ('46', '2021-10-20', '7524', 'RUB', '64.43', '0.33', 'EUR', '116.791701'), ('16', '2021-10-21', '16854', 'VUV', '135.2', '0.68', 'EUR', '124.667135'), ('30', '2021-10-22', '26826', 'NPR', '200.3', '1.01', 'EUR', '133.929141'), ('2', '2021-10-22', '84', 'XDR', '106', '0.53', 'EUR', '0.792507'), ('42', '2021-10-22', '3000', 'BBD', '1360.86', '0.05', 'EUR', '2.204495'), ('42', '2021-10-23', '9000', 'ZMW', '463.25', '0.03', 'EUR', '19.428104'), ('28', '2021-10-23', '3.3', 'EUR', '3.3', '0.05', 'EUR', '1'), ('48', '2021-10-23', '5000', 'GHS', '606.51', '3.04', 'EUR', '8.24399'), ('25', '2021-10-23', '71472', 'TZS', '27.97', '0.14', 'EUR', '2556.186953'), ('3', '2021-10-23', '164184', 'IRR', '3.53', '0.05', 'EUR', '46606.318821'), ('14', '2021-10-24', '1482', 'MOP', '167.22', '0.84', 'EUR', '8.862674'), ('40', '2021-10-24', '800', 'BHD', '1924.19', '9.63', 'EUR', '0.415761'), ('9', '2021-10-24', '27090', 'SDG', '55.07', '0.04', 'EUR', '491.956154'), ('43', '2021-10-24', '18492', 'THB', '500.59', '2.51', 'EUR', '36.941107'), ('35', '2021-10-26', '27588', 'KPW', '27.83', '0.14', 'EUR', '991.624722'), ('25', '2021-10-26', '15246', 'NAD', '932.41', '4.67', 'EUR', '16.351249'), ('46', '2021-10-27', '8000', 'TTD', '1071.62', '5.36', 'EUR', '7.465375'), ('47', '2021-10-27', '154224', 'IQD', '96.14', '0.49', 'EUR', '1604.167841'), ('32', '2021-10-28', '1188', 'PAB', '1077.23', '5.39', 'EUR', '1.102838'), ('17', '2021-10-28', '648', 'CNH', '92.16', '0.47', 'EUR', '7.031894'), ('10', '2021-10-28', '5784', 'NPR', '43.19', '0.05', 'EUR', '133.929141'), ('32', '2021-10-29', '15504', 'MXN', '693.84', '0.03', 'EUR', '22.345389'), ('32', '2021-10-31', '666', 'EUR', '666', '0.03', 'EUR', '1'), ('22', '2021-11-02', '498', 'XDR', '628.39', '3.15', 'EUR', '0.792507'), ('44', '2021-11-02', '324', 'EUR', '324', '1.62', 'EUR', '1'), ('16', '2021-11-02', '430', 'FKP', '518.37', '2.6', 'EUR', '0.82953'), ('7', '2021-11-03', '248', 'BHD', '596.5', '2.99', 'EUR', '0.415761'), ('51', '2021-11-03', '292', 'KWD', '871.43', '4.36', 'EUR', '0.335084'), ('51', '2021-11-03', '6933', 'TWD', '220.35', '1.11', 'EUR', '31.464479'), ('27', '2021-11-03', '23214', 'CZK', '941.82', '4.71', 'EUR', '24.648029'), ('39', '2021-11-04', '492', 'GGP', '592.69', '2.97', 'EUR', '0.830114'), ('3', '2021-11-04', '17076', 'INR', '203.59', '1.02', 'EUR', '83.874727'), ('17', '2021-11-04', '21516', 'MZN', '305.89', '1.53', 'EUR', '70.339138'), ('33', '2021-11-05', '103458', 'BIF', '45.9', '0.23', 'EUR', '2254.103215'), ('31', '2021-11-05', '3876', 'ZAR', '237.6', '1.19', 'EUR', '16.313404'), ('9', '2021-11-06', '1410', 'BSD', '1278.69', '0.04', 'EUR', '1.102693'), ('16', '2021-11-06', '636', 'IMP', '766.7', '3.84', 'EUR', '0.829536'), ('48', '2021-11-07', '564', 'NZD', '355.67', '1.78', 'EUR', '1.585768'), ('13', '2021-11-07', '3246', 'PKR', '16.25', '0.09', 'EUR', '199.753961'), ('30', '2021-11-08', '8940', 'SZL', '547.16', '2.74', 'EUR', '16.339208'), ('41', '2021-11-08', '19338', 'DJF', '98.83', '0.5', 'EUR', '195.674933'), ('47', '2021-11-08', '1488', 'WST', '518.61', '2.6', 'EUR', '2.869237'), ('20', '2021-11-09', '13290', 'MXN', '594.76', '0.05', 'EUR', '22.345389'), ('27', '2021-11-09', '11151', 'GTQ', '1317.54', '6.59', 'EUR', '8.463558'), ('34', '2021-11-09', '19140', 'ETB', '339.22', '1.7', 'EUR', '56.424061'), ('45', '2021-11-10', '450', 'EUR', '450', '2.25', 'EUR', '1'), ('10', '2021-11-10', '1008', 'TND', '310.67', '0.05', 'EUR', '3.244663'), ('48', '2021-11-11', '1182', 'KYD', '1289.54', '6.45', 'EUR', '0.916606'), ('23', '2021-11-11', '210', 'JOD', '268.74', '1.35', 'EUR', '0.781452'), ('2', '2021-11-12', '426', 'BZD', '192.22', '0.97', 'EUR', '2.216262'), ('42', '2021-11-12', '13230', 'AFN', '137.19', '0.05', 'EUR', '96.442519'), ('20', '2021-11-12', '360000', 'STD', '15.24', '0.05', 'EUR', '23626.253177'), ('4', '2021-11-14', '96936', 'LBP', '58.32', '0.3', 'EUR', '1662.155418'), ('17', '2021-11-14', '618', 'MYR', '132.89', '0.67', 'EUR', '4.650478'), ('1', '2021-11-14', '210060', 'BIF', '93.2', '0.47', 'EUR', '2254.103215'), ('4', '2021-11-15', '11958', 'VUV', '95.92', '0.48', 'EUR', '124.667135'), ('38', '2021-11-15', '115626', 'IDR', '7.32', '0.05', 'EUR', '15813.590125'), ('9', '2021-11-17', '29526', 'MXN', '1321.35', '0.03', 'EUR', '22.345389'), ('13', '2021-11-20', '23394', 'CLP', '26.79', '0.14', 'EUR', '873.489326'), ('16', '2021-11-20', '12000', 'ZAR', '735.6', '0.03', 'EUR', '16.313404'), ('48', '2021-11-21', '179472', 'PYG', '23.43', '0.03', 'EUR', '7661.556068'), ('8', '2021-11-21', '840', 'MOP', '94.78', '0.48', 'EUR', '8.862674'), ('31', '2021-11-21', '18042', 'XOF', '27.54', '0.14', 'EUR', '655.347265'), ('18', '2021-11-23', '342', 'TMT', '88.67', '0.45', 'EUR', '3.857137'), ('29', '2021-11-23', '588', 'DKK', '79.11', '0.4', 'EUR', '7.433242'), ('37', '2021-11-23', '90', 'EUR', '90', '0.45', 'EUR', '1'), ('33', '2021-11-23', '858', 'AUD', '580.16', '2.91', 'EUR', '1.478916'), ('51', '2021-11-24', '60000', 'THB', '1624.21', '0.03', 'EUR', '36.941107'), ('8', '2021-11-25', '1176', 'NZD', '741.6', '3.71', 'EUR', '1.585768'), ('10', '2021-11-26', '29568', 'BIF', '13.12', '0.05', 'EUR', '2254.103215'), ('29', '2021-11-26', '708', 'BMD', '641.91', '3.21', 'EUR', '1.102961'), ('15', '2021-11-27', '1008', 'LSL', '61.7', '0.31', 'EUR', '16.337136'), ('12', '2021-11-27', '846', 'EUR', '846', '4.23', 'EUR', '1'), ('45', '2021-11-27', '828', 'SEK', '79.64', '0.4', 'EUR', '10.396958'), ('17', '2021-11-28', '591', 'BHD', '1421.49', '7.11', 'EUR', '0.415761'), ('27', '2021-11-29', '3000000', 'XAF', '4577.73', '0.03', 'EUR', '655.347543'), ('13', '2021-11-29', '470', 'JOD', '601.45', '3.01', 'EUR', '0.781452'), ('8', '2021-12-01', '15996', 'NGN', '34.95', '0.18', 'EUR', '457.789064'), ('9', '2021-12-01', '6690', 'JPY', '50.15', '0.04', 'EUR', '133.408405'), ('44', '2021-12-02', '18318', 'KPW', '18.48', '0.1', 'EUR', '991.624722'), ('28', '2021-12-03', '13752', 'ERN', '832.1', '4.17', 'EUR', '16.526867'), ('35', '2021-12-04', '15132', 'BTN', '180.78', '0.91', 'EUR', '83.704625'), ('40', '2021-12-04', '6702', 'HRK', '885.28', '4.43', 'EUR', '7.570559'), ('44', '2021-12-04', '26352', 'RSD', '224.03', '1.13', 'EUR', '117.629636'), </v>
      </c>
    </row>
    <row r="317" spans="2:22" ht="30" x14ac:dyDescent="0.25">
      <c r="B317">
        <f t="shared" si="40"/>
        <v>2021</v>
      </c>
      <c r="C317">
        <f t="shared" si="41"/>
        <v>12</v>
      </c>
      <c r="D317" t="str">
        <f t="shared" si="42"/>
        <v>2021 12</v>
      </c>
      <c r="E317">
        <v>33</v>
      </c>
      <c r="F317" s="2">
        <v>44536</v>
      </c>
      <c r="G317">
        <v>654</v>
      </c>
      <c r="H317" t="s">
        <v>202</v>
      </c>
      <c r="I317" s="3">
        <f t="shared" si="43"/>
        <v>201.57</v>
      </c>
      <c r="J317" s="3">
        <f t="shared" si="44"/>
        <v>1.01</v>
      </c>
      <c r="K317" t="s">
        <v>61</v>
      </c>
      <c r="L317" s="3">
        <f>VLOOKUP(H317,'fx rates'!$A:$B,2,0)</f>
        <v>3.2446630000000001</v>
      </c>
      <c r="M317">
        <f>SUMIFS($I$3:$I317,$E$3:$E317,$E317,$D$3:$D317,$D317)</f>
        <v>201.57</v>
      </c>
      <c r="N317" s="3">
        <f t="shared" si="45"/>
        <v>1.01</v>
      </c>
      <c r="O317" s="3" t="str">
        <f t="shared" si="46"/>
        <v/>
      </c>
      <c r="P317" t="str">
        <f>IFERROR(IF(VLOOKUP($E317,clients_special_commissions!$B:$E,3,0), "yes","no"),"no")</f>
        <v>no</v>
      </c>
      <c r="Q317" s="3" t="str">
        <f>IF($P317="yes", VLOOKUP($E317,clients_special_commissions!$B:$C,2,0),"")</f>
        <v/>
      </c>
      <c r="R317" t="str">
        <f t="shared" si="47"/>
        <v>no</v>
      </c>
      <c r="S317">
        <f>COUNTIFS($E$3:$E316,$E317,$D$3:$D316,$D317,$R$3:$R316,"yes")</f>
        <v>0</v>
      </c>
      <c r="U317" s="1" t="str">
        <f t="shared" si="48"/>
        <v xml:space="preserve">('33', '2021-12-06', '654', 'TND', '201.57', '1.01', 'EUR', '3.244663'), </v>
      </c>
      <c r="V317" s="1" t="str">
        <f t="shared" si="49"/>
        <v xml:space="preserve">('42', '2021-06-09', '1338', 'ERN', '80.96', '0.05',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'0.04',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'0.05',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'0.05',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'0.05',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'0.04',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'0.04',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'0.05', 'EUR', '1954.4451'), ('17', '2021-08-25', '20292', 'CLP', '23.24', '0.12', 'EUR', '873.489326'), ('38', '2021-08-25', '174', 'GIP', '209.76', '1.05', 'EUR', '0.829546'), ('39', '2021-08-25', '366', 'MOP', '41.3', '0.21', 'EUR', '8.862674'), ('10', '2021-08-26', '229650', 'MMK', '117.51', '0.05',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'0.04', 'EUR', '1.874163'), ('11', '2021-09-09', '10206', 'UAH', '315.83', '1.58', 'EUR', '32.315341'), ('15', '2021-09-10', '300000', 'VND', '11.91', '0.06', 'EUR', '25207.144586'), ('42', '2021-09-11', '26370', 'XPF', '221.19', '0.05',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('13', '2021-09-27', '4638', 'ETB', '82.2', '0.42', 'EUR', '56.424061'), ('37', '2021-09-29', '612', 'BND', '409.96', '2.05', 'EUR', '1.492847'), ('51', '2021-10-01', '894', 'MOP', '100.88', '0.51', 'EUR', '8.862674'), ('45', '2021-10-02', '1254', 'SCR', '78.97', '0.4', 'EUR', '15.881424'), ('47', '2021-10-02', '212808', 'IRR', '4.57', '0.05', 'EUR', '46606.318821'), ('20', '2021-10-03', '209238', 'VND', '8.31', '0.05', 'EUR', '25207.144586'), ('17', '2021-10-04', '13416', 'AOA', '26.83', '0.14', 'EUR', '500.075352'), ('41', '2021-10-05', '4139', 'GHS', '502.07', '2.52', 'EUR', '8.24399'), ('44', '2021-10-05', '206706', 'CDF', '94.03', '0.48', 'EUR', '2198.419411'), ('50', '2021-10-06', '18666', 'SOS', '29.36', '0.15', 'EUR', '635.850516'), ('7', '2021-10-06', '1026', 'CUC', '930.9', '4.66', 'EUR', '1.102163'), ('21', '2021-10-08', '912', 'MYR', '196.11', '0.99', 'EUR', '4.650478'), ('6', '2021-10-08', '29940', 'HTG', '259.51', '1.3', 'EUR', '115.372538'), ('36', '2021-10-09', '1146', 'QAR', '285.64', '1.43', 'EUR', '4.012181'), ('6', '2021-10-09', '6678', 'ISK', '46.98', '0.24', 'EUR', '142.166545'), ('29', '2021-10-10', '270', 'GIP', '325.48', '1.63', 'EUR', '0.829546'), ('25', '2021-10-10', '14754', 'BDT', '155.68', '0.78', 'EUR', '94.772749'), ('48', '2021-10-12', '15936', 'DZD', '101.37', '0.51', 'EUR', '157.210934'), ('43', '2021-10-13', '10398', 'KMF', '21.11', '0.11', 'EUR', '492.671632'), ('36', '2021-10-15', '29034', 'INR', '346.16', '1.74', 'EUR', '83.874727'), ('45', '2021-10-15', '18042', 'KPW', '18.2', '0.1', 'EUR', '991.624722'), ('18', '2021-10-15', '1236', 'BAM', '632.46', '3.17', 'EUR', '1.954297'), ('30', '2021-10-16', '25494', 'CUP', '898.56', '4.5', 'EUR', '28.372254'), ('10', '2021-10-16', '924', 'BBD', '419.15', '0.05', 'EUR', '2.204495'), ('33', '2021-10-16', '12720', 'NPR', '94.98', '0.48', 'EUR', '133.929141'), ('46', '2021-10-17', '264', 'NZD', '166.49', '0.84', 'EUR', '1.585768'), ('40', '2021-10-17', '1284', 'BND', '860.11', '4.31', 'EUR', '1.492847'), ('6', '2021-10-18', '828', 'HRK', '109.38', '0.55', 'EUR', '7.570559'), ('22', '2021-10-18', '300', 'EUR', '300', '1.5', 'EUR', '1'), ('46', '2021-10-18', '23256', 'ISK', '163.59', '0.82', 'EUR', '142.166545'), ('51', '2021-10-18', '205488', 'UZS', '16.25', '0.09', 'EUR', '12650.208197'), ('5', '2021-10-19', '15168', 'MRU', '378.04', '1.9', 'EUR', '40.122998'), ('18', '2021-10-19', '1068', 'TOP', '428.65', '2.15', 'EUR', '2.491572'), ('14', '2021-10-19', '220', 'BHD', '529.16', '2.65', 'EUR', '0.415761'), ('48', '2021-10-19', '2351', 'MYR', '505.54', '2.53', 'EUR', '4.650478'), ('46', '2021-10-20', '7524', 'RUB', '64.43', '0.33', 'EUR', '116.791701'), ('16', '2021-10-21', '16854', 'VUV', '135.2', '0.68', 'EUR', '124.667135'), ('30', '2021-10-22', '26826', 'NPR', '200.3', '1.01', 'EUR', '133.929141'), ('2', '2021-10-22', '84', 'XDR', '106', '0.53', 'EUR', '0.792507'), ('42', '2021-10-22', '3000', 'BBD', '1360.86', '0.05', 'EUR', '2.204495'), ('42', '2021-10-23', '9000', 'ZMW', '463.25', '0.03', 'EUR', '19.428104'), ('28', '2021-10-23', '3.3', 'EUR', '3.3', '0.05', 'EUR', '1'), ('48', '2021-10-23', '5000', 'GHS', '606.51', '3.04', 'EUR', '8.24399'), ('25', '2021-10-23', '71472', 'TZS', '27.97', '0.14', 'EUR', '2556.186953'), ('3', '2021-10-23', '164184', 'IRR', '3.53', '0.05', 'EUR', '46606.318821'), ('14', '2021-10-24', '1482', 'MOP', '167.22', '0.84', 'EUR', '8.862674'), ('40', '2021-10-24', '800', 'BHD', '1924.19', '9.63', 'EUR', '0.415761'), ('9', '2021-10-24', '27090', 'SDG', '55.07', '0.04', 'EUR', '491.956154'), ('43', '2021-10-24', '18492', 'THB', '500.59', '2.51', 'EUR', '36.941107'), ('35', '2021-10-26', '27588', 'KPW', '27.83', '0.14', 'EUR', '991.624722'), ('25', '2021-10-26', '15246', 'NAD', '932.41', '4.67', 'EUR', '16.351249'), ('46', '2021-10-27', '8000', 'TTD', '1071.62', '5.36', 'EUR', '7.465375'), ('47', '2021-10-27', '154224', 'IQD', '96.14', '0.49', 'EUR', '1604.167841'), ('32', '2021-10-28', '1188', 'PAB', '1077.23', '5.39', 'EUR', '1.102838'), ('17', '2021-10-28', '648', 'CNH', '92.16', '0.47', 'EUR', '7.031894'), ('10', '2021-10-28', '5784', 'NPR', '43.19', '0.05', 'EUR', '133.929141'), ('32', '2021-10-29', '15504', 'MXN', '693.84', '0.03', 'EUR', '22.345389'), ('32', '2021-10-31', '666', 'EUR', '666', '0.03', 'EUR', '1'), ('22', '2021-11-02', '498', 'XDR', '628.39', '3.15', 'EUR', '0.792507'), ('44', '2021-11-02', '324', 'EUR', '324', '1.62', 'EUR', '1'), ('16', '2021-11-02', '430', 'FKP', '518.37', '2.6', 'EUR', '0.82953'), ('7', '2021-11-03', '248', 'BHD', '596.5', '2.99', 'EUR', '0.415761'), ('51', '2021-11-03', '292', 'KWD', '871.43', '4.36', 'EUR', '0.335084'), ('51', '2021-11-03', '6933', 'TWD', '220.35', '1.11', 'EUR', '31.464479'), ('27', '2021-11-03', '23214', 'CZK', '941.82', '4.71', 'EUR', '24.648029'), ('39', '2021-11-04', '492', 'GGP', '592.69', '2.97', 'EUR', '0.830114'), ('3', '2021-11-04', '17076', 'INR', '203.59', '1.02', 'EUR', '83.874727'), ('17', '2021-11-04', '21516', 'MZN', '305.89', '1.53', 'EUR', '70.339138'), ('33', '2021-11-05', '103458', 'BIF', '45.9', '0.23', 'EUR', '2254.103215'), ('31', '2021-11-05', '3876', 'ZAR', '237.6', '1.19', 'EUR', '16.313404'), ('9', '2021-11-06', '1410', 'BSD', '1278.69', '0.04', 'EUR', '1.102693'), ('16', '2021-11-06', '636', 'IMP', '766.7', '3.84', 'EUR', '0.829536'), ('48', '2021-11-07', '564', 'NZD', '355.67', '1.78', 'EUR', '1.585768'), ('13', '2021-11-07', '3246', 'PKR', '16.25', '0.09', 'EUR', '199.753961'), ('30', '2021-11-08', '8940', 'SZL', '547.16', '2.74', 'EUR', '16.339208'), ('41', '2021-11-08', '19338', 'DJF', '98.83', '0.5', 'EUR', '195.674933'), ('47', '2021-11-08', '1488', 'WST', '518.61', '2.6', 'EUR', '2.869237'), ('20', '2021-11-09', '13290', 'MXN', '594.76', '0.05', 'EUR', '22.345389'), ('27', '2021-11-09', '11151', 'GTQ', '1317.54', '6.59', 'EUR', '8.463558'), ('34', '2021-11-09', '19140', 'ETB', '339.22', '1.7', 'EUR', '56.424061'), ('45', '2021-11-10', '450', 'EUR', '450', '2.25', 'EUR', '1'), ('10', '2021-11-10', '1008', 'TND', '310.67', '0.05', 'EUR', '3.244663'), ('48', '2021-11-11', '1182', 'KYD', '1289.54', '6.45', 'EUR', '0.916606'), ('23', '2021-11-11', '210', 'JOD', '268.74', '1.35', 'EUR', '0.781452'), ('2', '2021-11-12', '426', 'BZD', '192.22', '0.97', 'EUR', '2.216262'), ('42', '2021-11-12', '13230', 'AFN', '137.19', '0.05', 'EUR', '96.442519'), ('20', '2021-11-12', '360000', 'STD', '15.24', '0.05', 'EUR', '23626.253177'), ('4', '2021-11-14', '96936', 'LBP', '58.32', '0.3', 'EUR', '1662.155418'), ('17', '2021-11-14', '618', 'MYR', '132.89', '0.67', 'EUR', '4.650478'), ('1', '2021-11-14', '210060', 'BIF', '93.2', '0.47', 'EUR', '2254.103215'), ('4', '2021-11-15', '11958', 'VUV', '95.92', '0.48', 'EUR', '124.667135'), ('38', '2021-11-15', '115626', 'IDR', '7.32', '0.05', 'EUR', '15813.590125'), ('9', '2021-11-17', '29526', 'MXN', '1321.35', '0.03', 'EUR', '22.345389'), ('13', '2021-11-20', '23394', 'CLP', '26.79', '0.14', 'EUR', '873.489326'), ('16', '2021-11-20', '12000', 'ZAR', '735.6', '0.03', 'EUR', '16.313404'), ('48', '2021-11-21', '179472', 'PYG', '23.43', '0.03', 'EUR', '7661.556068'), ('8', '2021-11-21', '840', 'MOP', '94.78', '0.48', 'EUR', '8.862674'), ('31', '2021-11-21', '18042', 'XOF', '27.54', '0.14', 'EUR', '655.347265'), ('18', '2021-11-23', '342', 'TMT', '88.67', '0.45', 'EUR', '3.857137'), ('29', '2021-11-23', '588', 'DKK', '79.11', '0.4', 'EUR', '7.433242'), ('37', '2021-11-23', '90', 'EUR', '90', '0.45', 'EUR', '1'), ('33', '2021-11-23', '858', 'AUD', '580.16', '2.91', 'EUR', '1.478916'), ('51', '2021-11-24', '60000', 'THB', '1624.21', '0.03', 'EUR', '36.941107'), ('8', '2021-11-25', '1176', 'NZD', '741.6', '3.71', 'EUR', '1.585768'), ('10', '2021-11-26', '29568', 'BIF', '13.12', '0.05', 'EUR', '2254.103215'), ('29', '2021-11-26', '708', 'BMD', '641.91', '3.21', 'EUR', '1.102961'), ('15', '2021-11-27', '1008', 'LSL', '61.7', '0.31', 'EUR', '16.337136'), ('12', '2021-11-27', '846', 'EUR', '846', '4.23', 'EUR', '1'), ('45', '2021-11-27', '828', 'SEK', '79.64', '0.4', 'EUR', '10.396958'), ('17', '2021-11-28', '591', 'BHD', '1421.49', '7.11', 'EUR', '0.415761'), ('27', '2021-11-29', '3000000', 'XAF', '4577.73', '0.03', 'EUR', '655.347543'), ('13', '2021-11-29', '470', 'JOD', '601.45', '3.01', 'EUR', '0.781452'), ('8', '2021-12-01', '15996', 'NGN', '34.95', '0.18', 'EUR', '457.789064'), ('9', '2021-12-01', '6690', 'JPY', '50.15', '0.04', 'EUR', '133.408405'), ('44', '2021-12-02', '18318', 'KPW', '18.48', '0.1', 'EUR', '991.624722'), ('28', '2021-12-03', '13752', 'ERN', '832.1', '4.17', 'EUR', '16.526867'), ('35', '2021-12-04', '15132', 'BTN', '180.78', '0.91', 'EUR', '83.704625'), ('40', '2021-12-04', '6702', 'HRK', '885.28', '4.43', 'EUR', '7.570559'), ('44', '2021-12-04', '26352', 'RSD', '224.03', '1.13', 'EUR', '117.629636'), ('33', '2021-12-06', '654', 'TND', '201.57', '1.01', 'EUR', '3.244663'), </v>
      </c>
    </row>
    <row r="318" spans="2:22" ht="30" x14ac:dyDescent="0.25">
      <c r="B318">
        <f t="shared" si="40"/>
        <v>2021</v>
      </c>
      <c r="C318">
        <f t="shared" si="41"/>
        <v>12</v>
      </c>
      <c r="D318" t="str">
        <f t="shared" si="42"/>
        <v>2021 12</v>
      </c>
      <c r="E318">
        <v>41</v>
      </c>
      <c r="F318" s="2">
        <v>44537</v>
      </c>
      <c r="G318">
        <v>1176</v>
      </c>
      <c r="H318" t="s">
        <v>185</v>
      </c>
      <c r="I318" s="3">
        <f t="shared" si="43"/>
        <v>74.050000000000011</v>
      </c>
      <c r="J318" s="3">
        <f t="shared" si="44"/>
        <v>0.38</v>
      </c>
      <c r="K318" t="s">
        <v>61</v>
      </c>
      <c r="L318" s="3">
        <f>VLOOKUP(H318,'fx rates'!$A:$B,2,0)</f>
        <v>15.881424000000001</v>
      </c>
      <c r="M318">
        <f>SUMIFS($I$3:$I318,$E$3:$E318,$E318,$D$3:$D318,$D318)</f>
        <v>74.050000000000011</v>
      </c>
      <c r="N318" s="3">
        <f t="shared" si="45"/>
        <v>0.38</v>
      </c>
      <c r="O318" s="3" t="str">
        <f t="shared" si="46"/>
        <v/>
      </c>
      <c r="P318" t="str">
        <f>IFERROR(IF(VLOOKUP($E318,clients_special_commissions!$B:$E,3,0), "yes","no"),"no")</f>
        <v>no</v>
      </c>
      <c r="Q318" s="3" t="str">
        <f>IF($P318="yes", VLOOKUP($E318,clients_special_commissions!$B:$C,2,0),"")</f>
        <v/>
      </c>
      <c r="R318" t="str">
        <f t="shared" si="47"/>
        <v>no</v>
      </c>
      <c r="S318">
        <f>COUNTIFS($E$3:$E317,$E318,$D$3:$D317,$D318,$R$3:$R317,"yes")</f>
        <v>0</v>
      </c>
      <c r="U318" s="1" t="str">
        <f t="shared" si="48"/>
        <v xml:space="preserve">('41', '2021-12-07', '1176', 'SCR', '74.05', '0.38', 'EUR', '15.881424'), </v>
      </c>
      <c r="V318" s="1" t="str">
        <f t="shared" si="49"/>
        <v xml:space="preserve">('42', '2021-06-09', '1338', 'ERN', '80.96', '0.05',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'0.04',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'0.05',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'0.05',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'0.05',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'0.04',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'0.04',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'0.05', 'EUR', '1954.4451'), ('17', '2021-08-25', '20292', 'CLP', '23.24', '0.12', 'EUR', '873.489326'), ('38', '2021-08-25', '174', 'GIP', '209.76', '1.05', 'EUR', '0.829546'), ('39', '2021-08-25', '366', 'MOP', '41.3', '0.21', 'EUR', '8.862674'), ('10', '2021-08-26', '229650', 'MMK', '117.51', '0.05',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'0.04', 'EUR', '1.874163'), ('11', '2021-09-09', '10206', 'UAH', '315.83', '1.58', 'EUR', '32.315341'), ('15', '2021-09-10', '300000', 'VND', '11.91', '0.06', 'EUR', '25207.144586'), ('42', '2021-09-11', '26370', 'XPF', '221.19', '0.05',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('13', '2021-09-27', '4638', 'ETB', '82.2', '0.42', 'EUR', '56.424061'), ('37', '2021-09-29', '612', 'BND', '409.96', '2.05', 'EUR', '1.492847'), ('51', '2021-10-01', '894', 'MOP', '100.88', '0.51', 'EUR', '8.862674'), ('45', '2021-10-02', '1254', 'SCR', '78.97', '0.4', 'EUR', '15.881424'), ('47', '2021-10-02', '212808', 'IRR', '4.57', '0.05', 'EUR', '46606.318821'), ('20', '2021-10-03', '209238', 'VND', '8.31', '0.05', 'EUR', '25207.144586'), ('17', '2021-10-04', '13416', 'AOA', '26.83', '0.14', 'EUR', '500.075352'), ('41', '2021-10-05', '4139', 'GHS', '502.07', '2.52', 'EUR', '8.24399'), ('44', '2021-10-05', '206706', 'CDF', '94.03', '0.48', 'EUR', '2198.419411'), ('50', '2021-10-06', '18666', 'SOS', '29.36', '0.15', 'EUR', '635.850516'), ('7', '2021-10-06', '1026', 'CUC', '930.9', '4.66', 'EUR', '1.102163'), ('21', '2021-10-08', '912', 'MYR', '196.11', '0.99', 'EUR', '4.650478'), ('6', '2021-10-08', '29940', 'HTG', '259.51', '1.3', 'EUR', '115.372538'), ('36', '2021-10-09', '1146', 'QAR', '285.64', '1.43', 'EUR', '4.012181'), ('6', '2021-10-09', '6678', 'ISK', '46.98', '0.24', 'EUR', '142.166545'), ('29', '2021-10-10', '270', 'GIP', '325.48', '1.63', 'EUR', '0.829546'), ('25', '2021-10-10', '14754', 'BDT', '155.68', '0.78', 'EUR', '94.772749'), ('48', '2021-10-12', '15936', 'DZD', '101.37', '0.51', 'EUR', '157.210934'), ('43', '2021-10-13', '10398', 'KMF', '21.11', '0.11', 'EUR', '492.671632'), ('36', '2021-10-15', '29034', 'INR', '346.16', '1.74', 'EUR', '83.874727'), ('45', '2021-10-15', '18042', 'KPW', '18.2', '0.1', 'EUR', '991.624722'), ('18', '2021-10-15', '1236', 'BAM', '632.46', '3.17', 'EUR', '1.954297'), ('30', '2021-10-16', '25494', 'CUP', '898.56', '4.5', 'EUR', '28.372254'), ('10', '2021-10-16', '924', 'BBD', '419.15', '0.05', 'EUR', '2.204495'), ('33', '2021-10-16', '12720', 'NPR', '94.98', '0.48', 'EUR', '133.929141'), ('46', '2021-10-17', '264', 'NZD', '166.49', '0.84', 'EUR', '1.585768'), ('40', '2021-10-17', '1284', 'BND', '860.11', '4.31', 'EUR', '1.492847'), ('6', '2021-10-18', '828', 'HRK', '109.38', '0.55', 'EUR', '7.570559'), ('22', '2021-10-18', '300', 'EUR', '300', '1.5', 'EUR', '1'), ('46', '2021-10-18', '23256', 'ISK', '163.59', '0.82', 'EUR', '142.166545'), ('51', '2021-10-18', '205488', 'UZS', '16.25', '0.09', 'EUR', '12650.208197'), ('5', '2021-10-19', '15168', 'MRU', '378.04', '1.9', 'EUR', '40.122998'), ('18', '2021-10-19', '1068', 'TOP', '428.65', '2.15', 'EUR', '2.491572'), ('14', '2021-10-19', '220', 'BHD', '529.16', '2.65', 'EUR', '0.415761'), ('48', '2021-10-19', '2351', 'MYR', '505.54', '2.53', 'EUR', '4.650478'), ('46', '2021-10-20', '7524', 'RUB', '64.43', '0.33', 'EUR', '116.791701'), ('16', '2021-10-21', '16854', 'VUV', '135.2', '0.68', 'EUR', '124.667135'), ('30', '2021-10-22', '26826', 'NPR', '200.3', '1.01', 'EUR', '133.929141'), ('2', '2021-10-22', '84', 'XDR', '106', '0.53', 'EUR', '0.792507'), ('42', '2021-10-22', '3000', 'BBD', '1360.86', '0.05', 'EUR', '2.204495'), ('42', '2021-10-23', '9000', 'ZMW', '463.25', '0.03', 'EUR', '19.428104'), ('28', '2021-10-23', '3.3', 'EUR', '3.3', '0.05', 'EUR', '1'), ('48', '2021-10-23', '5000', 'GHS', '606.51', '3.04', 'EUR', '8.24399'), ('25', '2021-10-23', '71472', 'TZS', '27.97', '0.14', 'EUR', '2556.186953'), ('3', '2021-10-23', '164184', 'IRR', '3.53', '0.05', 'EUR', '46606.318821'), ('14', '2021-10-24', '1482', 'MOP', '167.22', '0.84', 'EUR', '8.862674'), ('40', '2021-10-24', '800', 'BHD', '1924.19', '9.63', 'EUR', '0.415761'), ('9', '2021-10-24', '27090', 'SDG', '55.07', '0.04', 'EUR', '491.956154'), ('43', '2021-10-24', '18492', 'THB', '500.59', '2.51', 'EUR', '36.941107'), ('35', '2021-10-26', '27588', 'KPW', '27.83', '0.14', 'EUR', '991.624722'), ('25', '2021-10-26', '15246', 'NAD', '932.41', '4.67', 'EUR', '16.351249'), ('46', '2021-10-27', '8000', 'TTD', '1071.62', '5.36', 'EUR', '7.465375'), ('47', '2021-10-27', '154224', 'IQD', '96.14', '0.49', 'EUR', '1604.167841'), ('32', '2021-10-28', '1188', 'PAB', '1077.23', '5.39', 'EUR', '1.102838'), ('17', '2021-10-28', '648', 'CNH', '92.16', '0.47', 'EUR', '7.031894'), ('10', '2021-10-28', '5784', 'NPR', '43.19', '0.05', 'EUR', '133.929141'), ('32', '2021-10-29', '15504', 'MXN', '693.84', '0.03', 'EUR', '22.345389'), ('32', '2021-10-31', '666', 'EUR', '666', '0.03', 'EUR', '1'), ('22', '2021-11-02', '498', 'XDR', '628.39', '3.15', 'EUR', '0.792507'), ('44', '2021-11-02', '324', 'EUR', '324', '1.62', 'EUR', '1'), ('16', '2021-11-02', '430', 'FKP', '518.37', '2.6', 'EUR', '0.82953'), ('7', '2021-11-03', '248', 'BHD', '596.5', '2.99', 'EUR', '0.415761'), ('51', '2021-11-03', '292', 'KWD', '871.43', '4.36', 'EUR', '0.335084'), ('51', '2021-11-03', '6933', 'TWD', '220.35', '1.11', 'EUR', '31.464479'), ('27', '2021-11-03', '23214', 'CZK', '941.82', '4.71', 'EUR', '24.648029'), ('39', '2021-11-04', '492', 'GGP', '592.69', '2.97', 'EUR', '0.830114'), ('3', '2021-11-04', '17076', 'INR', '203.59', '1.02', 'EUR', '83.874727'), ('17', '2021-11-04', '21516', 'MZN', '305.89', '1.53', 'EUR', '70.339138'), ('33', '2021-11-05', '103458', 'BIF', '45.9', '0.23', 'EUR', '2254.103215'), ('31', '2021-11-05', '3876', 'ZAR', '237.6', '1.19', 'EUR', '16.313404'), ('9', '2021-11-06', '1410', 'BSD', '1278.69', '0.04', 'EUR', '1.102693'), ('16', '2021-11-06', '636', 'IMP', '766.7', '3.84', 'EUR', '0.829536'), ('48', '2021-11-07', '564', 'NZD', '355.67', '1.78', 'EUR', '1.585768'), ('13', '2021-11-07', '3246', 'PKR', '16.25', '0.09', 'EUR', '199.753961'), ('30', '2021-11-08', '8940', 'SZL', '547.16', '2.74', 'EUR', '16.339208'), ('41', '2021-11-08', '19338', 'DJF', '98.83', '0.5', 'EUR', '195.674933'), ('47', '2021-11-08', '1488', 'WST', '518.61', '2.6', 'EUR', '2.869237'), ('20', '2021-11-09', '13290', 'MXN', '594.76', '0.05', 'EUR', '22.345389'), ('27', '2021-11-09', '11151', 'GTQ', '1317.54', '6.59', 'EUR', '8.463558'), ('34', '2021-11-09', '19140', 'ETB', '339.22', '1.7', 'EUR', '56.424061'), ('45', '2021-11-10', '450', 'EUR', '450', '2.25', 'EUR', '1'), ('10', '2021-11-10', '1008', 'TND', '310.67', '0.05', 'EUR', '3.244663'), ('48', '2021-11-11', '1182', 'KYD', '1289.54', '6.45', 'EUR', '0.916606'), ('23', '2021-11-11', '210', 'JOD', '268.74', '1.35', 'EUR', '0.781452'), ('2', '2021-11-12', '426', 'BZD', '192.22', '0.97', 'EUR', '2.216262'), ('42', '2021-11-12', '13230', 'AFN', '137.19', '0.05', 'EUR', '96.442519'), ('20', '2021-11-12', '360000', 'STD', '15.24', '0.05', 'EUR', '23626.253177'), ('4', '2021-11-14', '96936', 'LBP', '58.32', '0.3', 'EUR', '1662.155418'), ('17', '2021-11-14', '618', 'MYR', '132.89', '0.67', 'EUR', '4.650478'), ('1', '2021-11-14', '210060', 'BIF', '93.2', '0.47', 'EUR', '2254.103215'), ('4', '2021-11-15', '11958', 'VUV', '95.92', '0.48', 'EUR', '124.667135'), ('38', '2021-11-15', '115626', 'IDR', '7.32', '0.05', 'EUR', '15813.590125'), ('9', '2021-11-17', '29526', 'MXN', '1321.35', '0.03', 'EUR', '22.345389'), ('13', '2021-11-20', '23394', 'CLP', '26.79', '0.14', 'EUR', '873.489326'), ('16', '2021-11-20', '12000', 'ZAR', '735.6', '0.03', 'EUR', '16.313404'), ('48', '2021-11-21', '179472', 'PYG', '23.43', '0.03', 'EUR', '7661.556068'), ('8', '2021-11-21', '840', 'MOP', '94.78', '0.48', 'EUR', '8.862674'), ('31', '2021-11-21', '18042', 'XOF', '27.54', '0.14', 'EUR', '655.347265'), ('18', '2021-11-23', '342', 'TMT', '88.67', '0.45', 'EUR', '3.857137'), ('29', '2021-11-23', '588', 'DKK', '79.11', '0.4', 'EUR', '7.433242'), ('37', '2021-11-23', '90', 'EUR', '90', '0.45', 'EUR', '1'), ('33', '2021-11-23', '858', 'AUD', '580.16', '2.91', 'EUR', '1.478916'), ('51', '2021-11-24', '60000', 'THB', '1624.21', '0.03', 'EUR', '36.941107'), ('8', '2021-11-25', '1176', 'NZD', '741.6', '3.71', 'EUR', '1.585768'), ('10', '2021-11-26', '29568', 'BIF', '13.12', '0.05', 'EUR', '2254.103215'), ('29', '2021-11-26', '708', 'BMD', '641.91', '3.21', 'EUR', '1.102961'), ('15', '2021-11-27', '1008', 'LSL', '61.7', '0.31', 'EUR', '16.337136'), ('12', '2021-11-27', '846', 'EUR', '846', '4.23', 'EUR', '1'), ('45', '2021-11-27', '828', 'SEK', '79.64', '0.4', 'EUR', '10.396958'), ('17', '2021-11-28', '591', 'BHD', '1421.49', '7.11', 'EUR', '0.415761'), ('27', '2021-11-29', '3000000', 'XAF', '4577.73', '0.03', 'EUR', '655.347543'), ('13', '2021-11-29', '470', 'JOD', '601.45', '3.01', 'EUR', '0.781452'), ('8', '2021-12-01', '15996', 'NGN', '34.95', '0.18', 'EUR', '457.789064'), ('9', '2021-12-01', '6690', 'JPY', '50.15', '0.04', 'EUR', '133.408405'), ('44', '2021-12-02', '18318', 'KPW', '18.48', '0.1', 'EUR', '991.624722'), ('28', '2021-12-03', '13752', 'ERN', '832.1', '4.17', 'EUR', '16.526867'), ('35', '2021-12-04', '15132', 'BTN', '180.78', '0.91', 'EUR', '83.704625'), ('40', '2021-12-04', '6702', 'HRK', '885.28', '4.43', 'EUR', '7.570559'), ('44', '2021-12-04', '26352', 'RSD', '224.03', '1.13', 'EUR', '117.629636'), ('33', '2021-12-06', '654', 'TND', '201.57', '1.01', 'EUR', '3.244663'), ('41', '2021-12-07', '1176', 'SCR', '74.05', '0.38', 'EUR', '15.881424'), </v>
      </c>
    </row>
    <row r="319" spans="2:22" ht="30" x14ac:dyDescent="0.25">
      <c r="B319">
        <f t="shared" si="40"/>
        <v>2021</v>
      </c>
      <c r="C319">
        <f t="shared" si="41"/>
        <v>12</v>
      </c>
      <c r="D319" t="str">
        <f t="shared" si="42"/>
        <v>2021 12</v>
      </c>
      <c r="E319">
        <v>11</v>
      </c>
      <c r="F319" s="2">
        <v>44538</v>
      </c>
      <c r="G319">
        <v>696</v>
      </c>
      <c r="H319" t="s">
        <v>183</v>
      </c>
      <c r="I319" s="3">
        <f t="shared" si="43"/>
        <v>168.37</v>
      </c>
      <c r="J319" s="3">
        <f t="shared" si="44"/>
        <v>0.85</v>
      </c>
      <c r="K319" t="s">
        <v>61</v>
      </c>
      <c r="L319" s="3">
        <f>VLOOKUP(H319,'fx rates'!$A:$B,2,0)</f>
        <v>4.1337679999999999</v>
      </c>
      <c r="M319">
        <f>SUMIFS($I$3:$I319,$E$3:$E319,$E319,$D$3:$D319,$D319)</f>
        <v>168.37</v>
      </c>
      <c r="N319" s="3">
        <f t="shared" si="45"/>
        <v>0.85</v>
      </c>
      <c r="O319" s="3" t="str">
        <f t="shared" si="46"/>
        <v/>
      </c>
      <c r="P319" t="str">
        <f>IFERROR(IF(VLOOKUP($E319,clients_special_commissions!$B:$E,3,0), "yes","no"),"no")</f>
        <v>no</v>
      </c>
      <c r="Q319" s="3" t="str">
        <f>IF($P319="yes", VLOOKUP($E319,clients_special_commissions!$B:$C,2,0),"")</f>
        <v/>
      </c>
      <c r="R319" t="str">
        <f t="shared" si="47"/>
        <v>no</v>
      </c>
      <c r="S319">
        <f>COUNTIFS($E$3:$E318,$E319,$D$3:$D318,$D319,$R$3:$R318,"yes")</f>
        <v>0</v>
      </c>
      <c r="U319" s="1" t="str">
        <f t="shared" si="48"/>
        <v xml:space="preserve">('11', '2021-12-08', '696', 'SAR', '168.37', '0.85', 'EUR', '4.133768'), </v>
      </c>
      <c r="V319" s="1" t="str">
        <f t="shared" si="49"/>
        <v xml:space="preserve">('42', '2021-06-09', '1338', 'ERN', '80.96', '0.05',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'0.04',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'0.05',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'0.05',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'0.05',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'0.04',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'0.04',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'0.05', 'EUR', '1954.4451'), ('17', '2021-08-25', '20292', 'CLP', '23.24', '0.12', 'EUR', '873.489326'), ('38', '2021-08-25', '174', 'GIP', '209.76', '1.05', 'EUR', '0.829546'), ('39', '2021-08-25', '366', 'MOP', '41.3', '0.21', 'EUR', '8.862674'), ('10', '2021-08-26', '229650', 'MMK', '117.51', '0.05',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'0.04', 'EUR', '1.874163'), ('11', '2021-09-09', '10206', 'UAH', '315.83', '1.58', 'EUR', '32.315341'), ('15', '2021-09-10', '300000', 'VND', '11.91', '0.06', 'EUR', '25207.144586'), ('42', '2021-09-11', '26370', 'XPF', '221.19', '0.05',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('13', '2021-09-27', '4638', 'ETB', '82.2', '0.42', 'EUR', '56.424061'), ('37', '2021-09-29', '612', 'BND', '409.96', '2.05', 'EUR', '1.492847'), ('51', '2021-10-01', '894', 'MOP', '100.88', '0.51', 'EUR', '8.862674'), ('45', '2021-10-02', '1254', 'SCR', '78.97', '0.4', 'EUR', '15.881424'), ('47', '2021-10-02', '212808', 'IRR', '4.57', '0.05', 'EUR', '46606.318821'), ('20', '2021-10-03', '209238', 'VND', '8.31', '0.05', 'EUR', '25207.144586'), ('17', '2021-10-04', '13416', 'AOA', '26.83', '0.14', 'EUR', '500.075352'), ('41', '2021-10-05', '4139', 'GHS', '502.07', '2.52', 'EUR', '8.24399'), ('44', '2021-10-05', '206706', 'CDF', '94.03', '0.48', 'EUR', '2198.419411'), ('50', '2021-10-06', '18666', 'SOS', '29.36', '0.15', 'EUR', '635.850516'), ('7', '2021-10-06', '1026', 'CUC', '930.9', '4.66', 'EUR', '1.102163'), ('21', '2021-10-08', '912', 'MYR', '196.11', '0.99', 'EUR', '4.650478'), ('6', '2021-10-08', '29940', 'HTG', '259.51', '1.3', 'EUR', '115.372538'), ('36', '2021-10-09', '1146', 'QAR', '285.64', '1.43', 'EUR', '4.012181'), ('6', '2021-10-09', '6678', 'ISK', '46.98', '0.24', 'EUR', '142.166545'), ('29', '2021-10-10', '270', 'GIP', '325.48', '1.63', 'EUR', '0.829546'), ('25', '2021-10-10', '14754', 'BDT', '155.68', '0.78', 'EUR', '94.772749'), ('48', '2021-10-12', '15936', 'DZD', '101.37', '0.51', 'EUR', '157.210934'), ('43', '2021-10-13', '10398', 'KMF', '21.11', '0.11', 'EUR', '492.671632'), ('36', '2021-10-15', '29034', 'INR', '346.16', '1.74', 'EUR', '83.874727'), ('45', '2021-10-15', '18042', 'KPW', '18.2', '0.1', 'EUR', '991.624722'), ('18', '2021-10-15', '1236', 'BAM', '632.46', '3.17', 'EUR', '1.954297'), ('30', '2021-10-16', '25494', 'CUP', '898.56', '4.5', 'EUR', '28.372254'), ('10', '2021-10-16', '924', 'BBD', '419.15', '0.05', 'EUR', '2.204495'), ('33', '2021-10-16', '12720', 'NPR', '94.98', '0.48', 'EUR', '133.929141'), ('46', '2021-10-17', '264', 'NZD', '166.49', '0.84', 'EUR', '1.585768'), ('40', '2021-10-17', '1284', 'BND', '860.11', '4.31', 'EUR', '1.492847'), ('6', '2021-10-18', '828', 'HRK', '109.38', '0.55', 'EUR', '7.570559'), ('22', '2021-10-18', '300', 'EUR', '300', '1.5', 'EUR', '1'), ('46', '2021-10-18', '23256', 'ISK', '163.59', '0.82', 'EUR', '142.166545'), ('51', '2021-10-18', '205488', 'UZS', '16.25', '0.09', 'EUR', '12650.208197'), ('5', '2021-10-19', '15168', 'MRU', '378.04', '1.9', 'EUR', '40.122998'), ('18', '2021-10-19', '1068', 'TOP', '428.65', '2.15', 'EUR', '2.491572'), ('14', '2021-10-19', '220', 'BHD', '529.16', '2.65', 'EUR', '0.415761'), ('48', '2021-10-19', '2351', 'MYR', '505.54', '2.53', 'EUR', '4.650478'), ('46', '2021-10-20', '7524', 'RUB', '64.43', '0.33', 'EUR', '116.791701'), ('16', '2021-10-21', '16854', 'VUV', '135.2', '0.68', 'EUR', '124.667135'), ('30', '2021-10-22', '26826', 'NPR', '200.3', '1.01', 'EUR', '133.929141'), ('2', '2021-10-22', '84', 'XDR', '106', '0.53', 'EUR', '0.792507'), ('42', '2021-10-22', '3000', 'BBD', '1360.86', '0.05', 'EUR', '2.204495'), ('42', '2021-10-23', '9000', 'ZMW', '463.25', '0.03', 'EUR', '19.428104'), ('28', '2021-10-23', '3.3', 'EUR', '3.3', '0.05', 'EUR', '1'), ('48', '2021-10-23', '5000', 'GHS', '606.51', '3.04', 'EUR', '8.24399'), ('25', '2021-10-23', '71472', 'TZS', '27.97', '0.14', 'EUR', '2556.186953'), ('3', '2021-10-23', '164184', 'IRR', '3.53', '0.05', 'EUR', '46606.318821'), ('14', '2021-10-24', '1482', 'MOP', '167.22', '0.84', 'EUR', '8.862674'), ('40', '2021-10-24', '800', 'BHD', '1924.19', '9.63', 'EUR', '0.415761'), ('9', '2021-10-24', '27090', 'SDG', '55.07', '0.04', 'EUR', '491.956154'), ('43', '2021-10-24', '18492', 'THB', '500.59', '2.51', 'EUR', '36.941107'), ('35', '2021-10-26', '27588', 'KPW', '27.83', '0.14', 'EUR', '991.624722'), ('25', '2021-10-26', '15246', 'NAD', '932.41', '4.67', 'EUR', '16.351249'), ('46', '2021-10-27', '8000', 'TTD', '1071.62', '5.36', 'EUR', '7.465375'), ('47', '2021-10-27', '154224', 'IQD', '96.14', '0.49', 'EUR', '1604.167841'), ('32', '2021-10-28', '1188', 'PAB', '1077.23', '5.39', 'EUR', '1.102838'), ('17', '2021-10-28', '648', 'CNH', '92.16', '0.47', 'EUR', '7.031894'), ('10', '2021-10-28', '5784', 'NPR', '43.19', '0.05', 'EUR', '133.929141'), ('32', '2021-10-29', '15504', 'MXN', '693.84', '0.03', 'EUR', '22.345389'), ('32', '2021-10-31', '666', 'EUR', '666', '0.03', 'EUR', '1'), ('22', '2021-11-02', '498', 'XDR', '628.39', '3.15', 'EUR', '0.792507'), ('44', '2021-11-02', '324', 'EUR', '324', '1.62', 'EUR', '1'), ('16', '2021-11-02', '430', 'FKP', '518.37', '2.6', 'EUR', '0.82953'), ('7', '2021-11-03', '248', 'BHD', '596.5', '2.99', 'EUR', '0.415761'), ('51', '2021-11-03', '292', 'KWD', '871.43', '4.36', 'EUR', '0.335084'), ('51', '2021-11-03', '6933', 'TWD', '220.35', '1.11', 'EUR', '31.464479'), ('27', '2021-11-03', '23214', 'CZK', '941.82', '4.71', 'EUR', '24.648029'), ('39', '2021-11-04', '492', 'GGP', '592.69', '2.97', 'EUR', '0.830114'), ('3', '2021-11-04', '17076', 'INR', '203.59', '1.02', 'EUR', '83.874727'), ('17', '2021-11-04', '21516', 'MZN', '305.89', '1.53', 'EUR', '70.339138'), ('33', '2021-11-05', '103458', 'BIF', '45.9', '0.23', 'EUR', '2254.103215'), ('31', '2021-11-05', '3876', 'ZAR', '237.6', '1.19', 'EUR', '16.313404'), ('9', '2021-11-06', '1410', 'BSD', '1278.69', '0.04', 'EUR', '1.102693'), ('16', '2021-11-06', '636', 'IMP', '766.7', '3.84', 'EUR', '0.829536'), ('48', '2021-11-07', '564', 'NZD', '355.67', '1.78', 'EUR', '1.585768'), ('13', '2021-11-07', '3246', 'PKR', '16.25', '0.09', 'EUR', '199.753961'), ('30', '2021-11-08', '8940', 'SZL', '547.16', '2.74', 'EUR', '16.339208'), ('41', '2021-11-08', '19338', 'DJF', '98.83', '0.5', 'EUR', '195.674933'), ('47', '2021-11-08', '1488', 'WST', '518.61', '2.6', 'EUR', '2.869237'), ('20', '2021-11-09', '13290', 'MXN', '594.76', '0.05', 'EUR', '22.345389'), ('27', '2021-11-09', '11151', 'GTQ', '1317.54', '6.59', 'EUR', '8.463558'), ('34', '2021-11-09', '19140', 'ETB', '339.22', '1.7', 'EUR', '56.424061'), ('45', '2021-11-10', '450', 'EUR', '450', '2.25', 'EUR', '1'), ('10', '2021-11-10', '1008', 'TND', '310.67', '0.05', 'EUR', '3.244663'), ('48', '2021-11-11', '1182', 'KYD', '1289.54', '6.45', 'EUR', '0.916606'), ('23', '2021-11-11', '210', 'JOD', '268.74', '1.35', 'EUR', '0.781452'), ('2', '2021-11-12', '426', 'BZD', '192.22', '0.97', 'EUR', '2.216262'), ('42', '2021-11-12', '13230', 'AFN', '137.19', '0.05', 'EUR', '96.442519'), ('20', '2021-11-12', '360000', 'STD', '15.24', '0.05', 'EUR', '23626.253177'), ('4', '2021-11-14', '96936', 'LBP', '58.32', '0.3', 'EUR', '1662.155418'), ('17', '2021-11-14', '618', 'MYR', '132.89', '0.67', 'EUR', '4.650478'), ('1', '2021-11-14', '210060', 'BIF', '93.2', '0.47', 'EUR', '2254.103215'), ('4', '2021-11-15', '11958', 'VUV', '95.92', '0.48', 'EUR', '124.667135'), ('38', '2021-11-15', '115626', 'IDR', '7.32', '0.05', 'EUR', '15813.590125'), ('9', '2021-11-17', '29526', 'MXN', '1321.35', '0.03', 'EUR', '22.345389'), ('13', '2021-11-20', '23394', 'CLP', '26.79', '0.14', 'EUR', '873.489326'), ('16', '2021-11-20', '12000', 'ZAR', '735.6', '0.03', 'EUR', '16.313404'), ('48', '2021-11-21', '179472', 'PYG', '23.43', '0.03', 'EUR', '7661.556068'), ('8', '2021-11-21', '840', 'MOP', '94.78', '0.48', 'EUR', '8.862674'), ('31', '2021-11-21', '18042', 'XOF', '27.54', '0.14', 'EUR', '655.347265'), ('18', '2021-11-23', '342', 'TMT', '88.67', '0.45', 'EUR', '3.857137'), ('29', '2021-11-23', '588', 'DKK', '79.11', '0.4', 'EUR', '7.433242'), ('37', '2021-11-23', '90', 'EUR', '90', '0.45', 'EUR', '1'), ('33', '2021-11-23', '858', 'AUD', '580.16', '2.91', 'EUR', '1.478916'), ('51', '2021-11-24', '60000', 'THB', '1624.21', '0.03', 'EUR', '36.941107'), ('8', '2021-11-25', '1176', 'NZD', '741.6', '3.71', 'EUR', '1.585768'), ('10', '2021-11-26', '29568', 'BIF', '13.12', '0.05', 'EUR', '2254.103215'), ('29', '2021-11-26', '708', 'BMD', '641.91', '3.21', 'EUR', '1.102961'), ('15', '2021-11-27', '1008', 'LSL', '61.7', '0.31', 'EUR', '16.337136'), ('12', '2021-11-27', '846', 'EUR', '846', '4.23', 'EUR', '1'), ('45', '2021-11-27', '828', 'SEK', '79.64', '0.4', 'EUR', '10.396958'), ('17', '2021-11-28', '591', 'BHD', '1421.49', '7.11', 'EUR', '0.415761'), ('27', '2021-11-29', '3000000', 'XAF', '4577.73', '0.03', 'EUR', '655.347543'), ('13', '2021-11-29', '470', 'JOD', '601.45', '3.01', 'EUR', '0.781452'), ('8', '2021-12-01', '15996', 'NGN', '34.95', '0.18', 'EUR', '457.789064'), ('9', '2021-12-01', '6690', 'JPY', '50.15', '0.04', 'EUR', '133.408405'), ('44', '2021-12-02', '18318', 'KPW', '18.48', '0.1', 'EUR', '991.624722'), ('28', '2021-12-03', '13752', 'ERN', '832.1', '4.17', 'EUR', '16.526867'), ('35', '2021-12-04', '15132', 'BTN', '180.78', '0.91', 'EUR', '83.704625'), ('40', '2021-12-04', '6702', 'HRK', '885.28', '4.43', 'EUR', '7.570559'), ('44', '2021-12-04', '26352', 'RSD', '224.03', '1.13', 'EUR', '117.629636'), ('33', '2021-12-06', '654', 'TND', '201.57', '1.01', 'EUR', '3.244663'), ('41', '2021-12-07', '1176', 'SCR', '74.05', '0.38', 'EUR', '15.881424'), ('11', '2021-12-08', '696', 'SAR', '168.37', '0.85', 'EUR', '4.133768'), </v>
      </c>
    </row>
    <row r="320" spans="2:22" ht="30" x14ac:dyDescent="0.25">
      <c r="B320">
        <f t="shared" si="40"/>
        <v>2021</v>
      </c>
      <c r="C320">
        <f t="shared" si="41"/>
        <v>12</v>
      </c>
      <c r="D320" t="str">
        <f t="shared" si="42"/>
        <v>2021 12</v>
      </c>
      <c r="E320">
        <v>30</v>
      </c>
      <c r="F320" s="2">
        <v>44538</v>
      </c>
      <c r="G320">
        <v>8730</v>
      </c>
      <c r="H320" t="s">
        <v>115</v>
      </c>
      <c r="I320" s="3">
        <f t="shared" si="43"/>
        <v>148.1</v>
      </c>
      <c r="J320" s="3">
        <f t="shared" si="44"/>
        <v>0.75</v>
      </c>
      <c r="K320" t="s">
        <v>61</v>
      </c>
      <c r="L320" s="3">
        <f>VLOOKUP(H320,'fx rates'!$A:$B,2,0)</f>
        <v>58.946784999999998</v>
      </c>
      <c r="M320">
        <f>SUMIFS($I$3:$I320,$E$3:$E320,$E320,$D$3:$D320,$D320)</f>
        <v>148.1</v>
      </c>
      <c r="N320" s="3">
        <f t="shared" si="45"/>
        <v>0.75</v>
      </c>
      <c r="O320" s="3" t="str">
        <f t="shared" si="46"/>
        <v/>
      </c>
      <c r="P320" t="str">
        <f>IFERROR(IF(VLOOKUP($E320,clients_special_commissions!$B:$E,3,0), "yes","no"),"no")</f>
        <v>no</v>
      </c>
      <c r="Q320" s="3" t="str">
        <f>IF($P320="yes", VLOOKUP($E320,clients_special_commissions!$B:$C,2,0),"")</f>
        <v/>
      </c>
      <c r="R320" t="str">
        <f t="shared" si="47"/>
        <v>no</v>
      </c>
      <c r="S320">
        <f>COUNTIFS($E$3:$E319,$E320,$D$3:$D319,$D320,$R$3:$R319,"yes")</f>
        <v>0</v>
      </c>
      <c r="U320" s="1" t="str">
        <f t="shared" si="48"/>
        <v xml:space="preserve">('30', '2021-12-08', '8730', 'GMD', '148.1', '0.75', 'EUR', '58.946785'), </v>
      </c>
      <c r="V320" s="1" t="str">
        <f t="shared" si="49"/>
        <v xml:space="preserve">('42', '2021-06-09', '1338', 'ERN', '80.96', '0.05',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'0.04',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'0.05',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'0.05',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'0.05',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'0.04',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'0.04',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'0.05', 'EUR', '1954.4451'), ('17', '2021-08-25', '20292', 'CLP', '23.24', '0.12', 'EUR', '873.489326'), ('38', '2021-08-25', '174', 'GIP', '209.76', '1.05', 'EUR', '0.829546'), ('39', '2021-08-25', '366', 'MOP', '41.3', '0.21', 'EUR', '8.862674'), ('10', '2021-08-26', '229650', 'MMK', '117.51', '0.05',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'0.04', 'EUR', '1.874163'), ('11', '2021-09-09', '10206', 'UAH', '315.83', '1.58', 'EUR', '32.315341'), ('15', '2021-09-10', '300000', 'VND', '11.91', '0.06', 'EUR', '25207.144586'), ('42', '2021-09-11', '26370', 'XPF', '221.19', '0.05',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('13', '2021-09-27', '4638', 'ETB', '82.2', '0.42', 'EUR', '56.424061'), ('37', '2021-09-29', '612', 'BND', '409.96', '2.05', 'EUR', '1.492847'), ('51', '2021-10-01', '894', 'MOP', '100.88', '0.51', 'EUR', '8.862674'), ('45', '2021-10-02', '1254', 'SCR', '78.97', '0.4', 'EUR', '15.881424'), ('47', '2021-10-02', '212808', 'IRR', '4.57', '0.05', 'EUR', '46606.318821'), ('20', '2021-10-03', '209238', 'VND', '8.31', '0.05', 'EUR', '25207.144586'), ('17', '2021-10-04', '13416', 'AOA', '26.83', '0.14', 'EUR', '500.075352'), ('41', '2021-10-05', '4139', 'GHS', '502.07', '2.52', 'EUR', '8.24399'), ('44', '2021-10-05', '206706', 'CDF', '94.03', '0.48', 'EUR', '2198.419411'), ('50', '2021-10-06', '18666', 'SOS', '29.36', '0.15', 'EUR', '635.850516'), ('7', '2021-10-06', '1026', 'CUC', '930.9', '4.66', 'EUR', '1.102163'), ('21', '2021-10-08', '912', 'MYR', '196.11', '0.99', 'EUR', '4.650478'), ('6', '2021-10-08', '29940', 'HTG', '259.51', '1.3', 'EUR', '115.372538'), ('36', '2021-10-09', '1146', 'QAR', '285.64', '1.43', 'EUR', '4.012181'), ('6', '2021-10-09', '6678', 'ISK', '46.98', '0.24', 'EUR', '142.166545'), ('29', '2021-10-10', '270', 'GIP', '325.48', '1.63', 'EUR', '0.829546'), ('25', '2021-10-10', '14754', 'BDT', '155.68', '0.78', 'EUR', '94.772749'), ('48', '2021-10-12', '15936', 'DZD', '101.37', '0.51', 'EUR', '157.210934'), ('43', '2021-10-13', '10398', 'KMF', '21.11', '0.11', 'EUR', '492.671632'), ('36', '2021-10-15', '29034', 'INR', '346.16', '1.74', 'EUR', '83.874727'), ('45', '2021-10-15', '18042', 'KPW', '18.2', '0.1', 'EUR', '991.624722'), ('18', '2021-10-15', '1236', 'BAM', '632.46', '3.17', 'EUR', '1.954297'), ('30', '2021-10-16', '25494', 'CUP', '898.56', '4.5', 'EUR', '28.372254'), ('10', '2021-10-16', '924', 'BBD', '419.15', '0.05', 'EUR', '2.204495'), ('33', '2021-10-16', '12720', 'NPR', '94.98', '0.48', 'EUR', '133.929141'), ('46', '2021-10-17', '264', 'NZD', '166.49', '0.84', 'EUR', '1.585768'), ('40', '2021-10-17', '1284', 'BND', '860.11', '4.31', 'EUR', '1.492847'), ('6', '2021-10-18', '828', 'HRK', '109.38', '0.55', 'EUR', '7.570559'), ('22', '2021-10-18', '300', 'EUR', '300', '1.5', 'EUR', '1'), ('46', '2021-10-18', '23256', 'ISK', '163.59', '0.82', 'EUR', '142.166545'), ('51', '2021-10-18', '205488', 'UZS', '16.25', '0.09', 'EUR', '12650.208197'), ('5', '2021-10-19', '15168', 'MRU', '378.04', '1.9', 'EUR', '40.122998'), ('18', '2021-10-19', '1068', 'TOP', '428.65', '2.15', 'EUR', '2.491572'), ('14', '2021-10-19', '220', 'BHD', '529.16', '2.65', 'EUR', '0.415761'), ('48', '2021-10-19', '2351', 'MYR', '505.54', '2.53', 'EUR', '4.650478'), ('46', '2021-10-20', '7524', 'RUB', '64.43', '0.33', 'EUR', '116.791701'), ('16', '2021-10-21', '16854', 'VUV', '135.2', '0.68', 'EUR', '124.667135'), ('30', '2021-10-22', '26826', 'NPR', '200.3', '1.01', 'EUR', '133.929141'), ('2', '2021-10-22', '84', 'XDR', '106', '0.53', 'EUR', '0.792507'), ('42', '2021-10-22', '3000', 'BBD', '1360.86', '0.05', 'EUR', '2.204495'), ('42', '2021-10-23', '9000', 'ZMW', '463.25', '0.03', 'EUR', '19.428104'), ('28', '2021-10-23', '3.3', 'EUR', '3.3', '0.05', 'EUR', '1'), ('48', '2021-10-23', '5000', 'GHS', '606.51', '3.04', 'EUR', '8.24399'), ('25', '2021-10-23', '71472', 'TZS', '27.97', '0.14', 'EUR', '2556.186953'), ('3', '2021-10-23', '164184', 'IRR', '3.53', '0.05', 'EUR', '46606.318821'), ('14', '2021-10-24', '1482', 'MOP', '167.22', '0.84', 'EUR', '8.862674'), ('40', '2021-10-24', '800', 'BHD', '1924.19', '9.63', 'EUR', '0.415761'), ('9', '2021-10-24', '27090', 'SDG', '55.07', '0.04', 'EUR', '491.956154'), ('43', '2021-10-24', '18492', 'THB', '500.59', '2.51', 'EUR', '36.941107'), ('35', '2021-10-26', '27588', 'KPW', '27.83', '0.14', 'EUR', '991.624722'), ('25', '2021-10-26', '15246', 'NAD', '932.41', '4.67', 'EUR', '16.351249'), ('46', '2021-10-27', '8000', 'TTD', '1071.62', '5.36', 'EUR', '7.465375'), ('47', '2021-10-27', '154224', 'IQD', '96.14', '0.49', 'EUR', '1604.167841'), ('32', '2021-10-28', '1188', 'PAB', '1077.23', '5.39', 'EUR', '1.102838'), ('17', '2021-10-28', '648', 'CNH', '92.16', '0.47', 'EUR', '7.031894'), ('10', '2021-10-28', '5784', 'NPR', '43.19', '0.05', 'EUR', '133.929141'), ('32', '2021-10-29', '15504', 'MXN', '693.84', '0.03', 'EUR', '22.345389'), ('32', '2021-10-31', '666', 'EUR', '666', '0.03', 'EUR', '1'), ('22', '2021-11-02', '498', 'XDR', '628.39', '3.15', 'EUR', '0.792507'), ('44', '2021-11-02', '324', 'EUR', '324', '1.62', 'EUR', '1'), ('16', '2021-11-02', '430', 'FKP', '518.37', '2.6', 'EUR', '0.82953'), ('7', '2021-11-03', '248', 'BHD', '596.5', '2.99', 'EUR', '0.415761'), ('51', '2021-11-03', '292', 'KWD', '871.43', '4.36', 'EUR', '0.335084'), ('51', '2021-11-03', '6933', 'TWD', '220.35', '1.11', 'EUR', '31.464479'), ('27', '2021-11-03', '23214', 'CZK', '941.82', '4.71', 'EUR', '24.648029'), ('39', '2021-11-04', '492', 'GGP', '592.69', '2.97', 'EUR', '0.830114'), ('3', '2021-11-04', '17076', 'INR', '203.59', '1.02', 'EUR', '83.874727'), ('17', '2021-11-04', '21516', 'MZN', '305.89', '1.53', 'EUR', '70.339138'), ('33', '2021-11-05', '103458', 'BIF', '45.9', '0.23', 'EUR', '2254.103215'), ('31', '2021-11-05', '3876', 'ZAR', '237.6', '1.19', 'EUR', '16.313404'), ('9', '2021-11-06', '1410', 'BSD', '1278.69', '0.04', 'EUR', '1.102693'), ('16', '2021-11-06', '636', 'IMP', '766.7', '3.84', 'EUR', '0.829536'), ('48', '2021-11-07', '564', 'NZD', '355.67', '1.78', 'EUR', '1.585768'), ('13', '2021-11-07', '3246', 'PKR', '16.25', '0.09', 'EUR', '199.753961'), ('30', '2021-11-08', '8940', 'SZL', '547.16', '2.74', 'EUR', '16.339208'), ('41', '2021-11-08', '19338', 'DJF', '98.83', '0.5', 'EUR', '195.674933'), ('47', '2021-11-08', '1488', 'WST', '518.61', '2.6', 'EUR', '2.869237'), ('20', '2021-11-09', '13290', 'MXN', '594.76', '0.05', 'EUR', '22.345389'), ('27', '2021-11-09', '11151', 'GTQ', '1317.54', '6.59', 'EUR', '8.463558'), ('34', '2021-11-09', '19140', 'ETB', '339.22', '1.7', 'EUR', '56.424061'), ('45', '2021-11-10', '450', 'EUR', '450', '2.25', 'EUR', '1'), ('10', '2021-11-10', '1008', 'TND', '310.67', '0.05', 'EUR', '3.244663'), ('48', '2021-11-11', '1182', 'KYD', '1289.54', '6.45', 'EUR', '0.916606'), ('23', '2021-11-11', '210', 'JOD', '268.74', '1.35', 'EUR', '0.781452'), ('2', '2021-11-12', '426', 'BZD', '192.22', '0.97', 'EUR', '2.216262'), ('42', '2021-11-12', '13230', 'AFN', '137.19', '0.05', 'EUR', '96.442519'), ('20', '2021-11-12', '360000', 'STD', '15.24', '0.05', 'EUR', '23626.253177'), ('4', '2021-11-14', '96936', 'LBP', '58.32', '0.3', 'EUR', '1662.155418'), ('17', '2021-11-14', '618', 'MYR', '132.89', '0.67', 'EUR', '4.650478'), ('1', '2021-11-14', '210060', 'BIF', '93.2', '0.47', 'EUR', '2254.103215'), ('4', '2021-11-15', '11958', 'VUV', '95.92', '0.48', 'EUR', '124.667135'), ('38', '2021-11-15', '115626', 'IDR', '7.32', '0.05', 'EUR', '15813.590125'), ('9', '2021-11-17', '29526', 'MXN', '1321.35', '0.03', 'EUR', '22.345389'), ('13', '2021-11-20', '23394', 'CLP', '26.79', '0.14', 'EUR', '873.489326'), ('16', '2021-11-20', '12000', 'ZAR', '735.6', '0.03', 'EUR', '16.313404'), ('48', '2021-11-21', '179472', 'PYG', '23.43', '0.03', 'EUR', '7661.556068'), ('8', '2021-11-21', '840', 'MOP', '94.78', '0.48', 'EUR', '8.862674'), ('31', '2021-11-21', '18042', 'XOF', '27.54', '0.14', 'EUR', '655.347265'), ('18', '2021-11-23', '342', 'TMT', '88.67', '0.45', 'EUR', '3.857137'), ('29', '2021-11-23', '588', 'DKK', '79.11', '0.4', 'EUR', '7.433242'), ('37', '2021-11-23', '90', 'EUR', '90', '0.45', 'EUR', '1'), ('33', '2021-11-23', '858', 'AUD', '580.16', '2.91', 'EUR', '1.478916'), ('51', '2021-11-24', '60000', 'THB', '1624.21', '0.03', 'EUR', '36.941107'), ('8', '2021-11-25', '1176', 'NZD', '741.6', '3.71', 'EUR', '1.585768'), ('10', '2021-11-26', '29568', 'BIF', '13.12', '0.05', 'EUR', '2254.103215'), ('29', '2021-11-26', '708', 'BMD', '641.91', '3.21', 'EUR', '1.102961'), ('15', '2021-11-27', '1008', 'LSL', '61.7', '0.31', 'EUR', '16.337136'), ('12', '2021-11-27', '846', 'EUR', '846', '4.23', 'EUR', '1'), ('45', '2021-11-27', '828', 'SEK', '79.64', '0.4', 'EUR', '10.396958'), ('17', '2021-11-28', '591', 'BHD', '1421.49', '7.11', 'EUR', '0.415761'), ('27', '2021-11-29', '3000000', 'XAF', '4577.73', '0.03', 'EUR', '655.347543'), ('13', '2021-11-29', '470', 'JOD', '601.45', '3.01', 'EUR', '0.781452'), ('8', '2021-12-01', '15996', 'NGN', '34.95', '0.18', 'EUR', '457.789064'), ('9', '2021-12-01', '6690', 'JPY', '50.15', '0.04', 'EUR', '133.408405'), ('44', '2021-12-02', '18318', 'KPW', '18.48', '0.1', 'EUR', '991.624722'), ('28', '2021-12-03', '13752', 'ERN', '832.1', '4.17', 'EUR', '16.526867'), ('35', '2021-12-04', '15132', 'BTN', '180.78', '0.91', 'EUR', '83.704625'), ('40', '2021-12-04', '6702', 'HRK', '885.28', '4.43', 'EUR', '7.570559'), ('44', '2021-12-04', '26352', 'RSD', '224.03', '1.13', 'EUR', '117.629636'), ('33', '2021-12-06', '654', 'TND', '201.57', '1.01', 'EUR', '3.244663'), ('41', '2021-12-07', '1176', 'SCR', '74.05', '0.38', 'EUR', '15.881424'), ('11', '2021-12-08', '696', 'SAR', '168.37', '0.85', 'EUR', '4.133768'), ('30', '2021-12-08', '8730', 'GMD', '148.1', '0.75', 'EUR', '58.946785'), </v>
      </c>
    </row>
    <row r="321" spans="2:22" ht="30" x14ac:dyDescent="0.25">
      <c r="B321">
        <f t="shared" si="40"/>
        <v>2021</v>
      </c>
      <c r="C321">
        <f t="shared" si="41"/>
        <v>12</v>
      </c>
      <c r="D321" t="str">
        <f t="shared" si="42"/>
        <v>2021 12</v>
      </c>
      <c r="E321">
        <v>50</v>
      </c>
      <c r="F321" s="2">
        <v>44539</v>
      </c>
      <c r="G321">
        <v>1284</v>
      </c>
      <c r="H321" t="s">
        <v>79</v>
      </c>
      <c r="I321" s="3">
        <f t="shared" si="43"/>
        <v>860.11</v>
      </c>
      <c r="J321" s="3">
        <f t="shared" si="44"/>
        <v>4.3099999999999996</v>
      </c>
      <c r="K321" t="s">
        <v>61</v>
      </c>
      <c r="L321" s="3">
        <f>VLOOKUP(H321,'fx rates'!$A:$B,2,0)</f>
        <v>1.492847</v>
      </c>
      <c r="M321">
        <f>SUMIFS($I$3:$I321,$E$3:$E321,$E321,$D$3:$D321,$D321)</f>
        <v>860.11</v>
      </c>
      <c r="N321" s="3">
        <f t="shared" si="45"/>
        <v>4.3099999999999996</v>
      </c>
      <c r="O321" s="3" t="str">
        <f t="shared" si="46"/>
        <v/>
      </c>
      <c r="P321" t="str">
        <f>IFERROR(IF(VLOOKUP($E321,clients_special_commissions!$B:$E,3,0), "yes","no"),"no")</f>
        <v>no</v>
      </c>
      <c r="Q321" s="3" t="str">
        <f>IF($P321="yes", VLOOKUP($E321,clients_special_commissions!$B:$C,2,0),"")</f>
        <v/>
      </c>
      <c r="R321" t="str">
        <f t="shared" si="47"/>
        <v>no</v>
      </c>
      <c r="S321">
        <f>COUNTIFS($E$3:$E320,$E321,$D$3:$D320,$D321,$R$3:$R320,"yes")</f>
        <v>0</v>
      </c>
      <c r="U321" s="1" t="str">
        <f t="shared" si="48"/>
        <v xml:space="preserve">('50', '2021-12-09', '1284', 'BND', '860.11', '4.31', 'EUR', '1.492847'), </v>
      </c>
      <c r="V321" s="1" t="str">
        <f t="shared" si="49"/>
        <v xml:space="preserve">('42', '2021-06-09', '1338', 'ERN', '80.96', '0.05',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'0.04',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'0.05',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'0.05',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'0.05',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'0.04',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'0.04',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'0.05', 'EUR', '1954.4451'), ('17', '2021-08-25', '20292', 'CLP', '23.24', '0.12', 'EUR', '873.489326'), ('38', '2021-08-25', '174', 'GIP', '209.76', '1.05', 'EUR', '0.829546'), ('39', '2021-08-25', '366', 'MOP', '41.3', '0.21', 'EUR', '8.862674'), ('10', '2021-08-26', '229650', 'MMK', '117.51', '0.05',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'0.04', 'EUR', '1.874163'), ('11', '2021-09-09', '10206', 'UAH', '315.83', '1.58', 'EUR', '32.315341'), ('15', '2021-09-10', '300000', 'VND', '11.91', '0.06', 'EUR', '25207.144586'), ('42', '2021-09-11', '26370', 'XPF', '221.19', '0.05',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('13', '2021-09-27', '4638', 'ETB', '82.2', '0.42', 'EUR', '56.424061'), ('37', '2021-09-29', '612', 'BND', '409.96', '2.05', 'EUR', '1.492847'), ('51', '2021-10-01', '894', 'MOP', '100.88', '0.51', 'EUR', '8.862674'), ('45', '2021-10-02', '1254', 'SCR', '78.97', '0.4', 'EUR', '15.881424'), ('47', '2021-10-02', '212808', 'IRR', '4.57', '0.05', 'EUR', '46606.318821'), ('20', '2021-10-03', '209238', 'VND', '8.31', '0.05', 'EUR', '25207.144586'), ('17', '2021-10-04', '13416', 'AOA', '26.83', '0.14', 'EUR', '500.075352'), ('41', '2021-10-05', '4139', 'GHS', '502.07', '2.52', 'EUR', '8.24399'), ('44', '2021-10-05', '206706', 'CDF', '94.03', '0.48', 'EUR', '2198.419411'), ('50', '2021-10-06', '18666', 'SOS', '29.36', '0.15', 'EUR', '635.850516'), ('7', '2021-10-06', '1026', 'CUC', '930.9', '4.66', 'EUR', '1.102163'), ('21', '2021-10-08', '912', 'MYR', '196.11', '0.99', 'EUR', '4.650478'), ('6', '2021-10-08', '29940', 'HTG', '259.51', '1.3', 'EUR', '115.372538'), ('36', '2021-10-09', '1146', 'QAR', '285.64', '1.43', 'EUR', '4.012181'), ('6', '2021-10-09', '6678', 'ISK', '46.98', '0.24', 'EUR', '142.166545'), ('29', '2021-10-10', '270', 'GIP', '325.48', '1.63', 'EUR', '0.829546'), ('25', '2021-10-10', '14754', 'BDT', '155.68', '0.78', 'EUR', '94.772749'), ('48', '2021-10-12', '15936', 'DZD', '101.37', '0.51', 'EUR', '157.210934'), ('43', '2021-10-13', '10398', 'KMF', '21.11', '0.11', 'EUR', '492.671632'), ('36', '2021-10-15', '29034', 'INR', '346.16', '1.74', 'EUR', '83.874727'), ('45', '2021-10-15', '18042', 'KPW', '18.2', '0.1', 'EUR', '991.624722'), ('18', '2021-10-15', '1236', 'BAM', '632.46', '3.17', 'EUR', '1.954297'), ('30', '2021-10-16', '25494', 'CUP', '898.56', '4.5', 'EUR', '28.372254'), ('10', '2021-10-16', '924', 'BBD', '419.15', '0.05', 'EUR', '2.204495'), ('33', '2021-10-16', '12720', 'NPR', '94.98', '0.48', 'EUR', '133.929141'), ('46', '2021-10-17', '264', 'NZD', '166.49', '0.84', 'EUR', '1.585768'), ('40', '2021-10-17', '1284', 'BND', '860.11', '4.31', 'EUR', '1.492847'), ('6', '2021-10-18', '828', 'HRK', '109.38', '0.55', 'EUR', '7.570559'), ('22', '2021-10-18', '300', 'EUR', '300', '1.5', 'EUR', '1'), ('46', '2021-10-18', '23256', 'ISK', '163.59', '0.82', 'EUR', '142.166545'), ('51', '2021-10-18', '205488', 'UZS', '16.25', '0.09', 'EUR', '12650.208197'), ('5', '2021-10-19', '15168', 'MRU', '378.04', '1.9', 'EUR', '40.122998'), ('18', '2021-10-19', '1068', 'TOP', '428.65', '2.15', 'EUR', '2.491572'), ('14', '2021-10-19', '220', 'BHD', '529.16', '2.65', 'EUR', '0.415761'), ('48', '2021-10-19', '2351', 'MYR', '505.54', '2.53', 'EUR', '4.650478'), ('46', '2021-10-20', '7524', 'RUB', '64.43', '0.33', 'EUR', '116.791701'), ('16', '2021-10-21', '16854', 'VUV', '135.2', '0.68', 'EUR', '124.667135'), ('30', '2021-10-22', '26826', 'NPR', '200.3', '1.01', 'EUR', '133.929141'), ('2', '2021-10-22', '84', 'XDR', '106', '0.53', 'EUR', '0.792507'), ('42', '2021-10-22', '3000', 'BBD', '1360.86', '0.05', 'EUR', '2.204495'), ('42', '2021-10-23', '9000', 'ZMW', '463.25', '0.03', 'EUR', '19.428104'), ('28', '2021-10-23', '3.3', 'EUR', '3.3', '0.05', 'EUR', '1'), ('48', '2021-10-23', '5000', 'GHS', '606.51', '3.04', 'EUR', '8.24399'), ('25', '2021-10-23', '71472', 'TZS', '27.97', '0.14', 'EUR', '2556.186953'), ('3', '2021-10-23', '164184', 'IRR', '3.53', '0.05', 'EUR', '46606.318821'), ('14', '2021-10-24', '1482', 'MOP', '167.22', '0.84', 'EUR', '8.862674'), ('40', '2021-10-24', '800', 'BHD', '1924.19', '9.63', 'EUR', '0.415761'), ('9', '2021-10-24', '27090', 'SDG', '55.07', '0.04', 'EUR', '491.956154'), ('43', '2021-10-24', '18492', 'THB', '500.59', '2.51', 'EUR', '36.941107'), ('35', '2021-10-26', '27588', 'KPW', '27.83', '0.14', 'EUR', '991.624722'), ('25', '2021-10-26', '15246', 'NAD', '932.41', '4.67', 'EUR', '16.351249'), ('46', '2021-10-27', '8000', 'TTD', '1071.62', '5.36', 'EUR', '7.465375'), ('47', '2021-10-27', '154224', 'IQD', '96.14', '0.49', 'EUR', '1604.167841'), ('32', '2021-10-28', '1188', 'PAB', '1077.23', '5.39', 'EUR', '1.102838'), ('17', '2021-10-28', '648', 'CNH', '92.16', '0.47', 'EUR', '7.031894'), ('10', '2021-10-28', '5784', 'NPR', '43.19', '0.05', 'EUR', '133.929141'), ('32', '2021-10-29', '15504', 'MXN', '693.84', '0.03', 'EUR', '22.345389'), ('32', '2021-10-31', '666', 'EUR', '666', '0.03', 'EUR', '1'), ('22', '2021-11-02', '498', 'XDR', '628.39', '3.15', 'EUR', '0.792507'), ('44', '2021-11-02', '324', 'EUR', '324', '1.62', 'EUR', '1'), ('16', '2021-11-02', '430', 'FKP', '518.37', '2.6', 'EUR', '0.82953'), ('7', '2021-11-03', '248', 'BHD', '596.5', '2.99', 'EUR', '0.415761'), ('51', '2021-11-03', '292', 'KWD', '871.43', '4.36', 'EUR', '0.335084'), ('51', '2021-11-03', '6933', 'TWD', '220.35', '1.11', 'EUR', '31.464479'), ('27', '2021-11-03', '23214', 'CZK', '941.82', '4.71', 'EUR', '24.648029'), ('39', '2021-11-04', '492', 'GGP', '592.69', '2.97', 'EUR', '0.830114'), ('3', '2021-11-04', '17076', 'INR', '203.59', '1.02', 'EUR', '83.874727'), ('17', '2021-11-04', '21516', 'MZN', '305.89', '1.53', 'EUR', '70.339138'), ('33', '2021-11-05', '103458', 'BIF', '45.9', '0.23', 'EUR', '2254.103215'), ('31', '2021-11-05', '3876', 'ZAR', '237.6', '1.19', 'EUR', '16.313404'), ('9', '2021-11-06', '1410', 'BSD', '1278.69', '0.04', 'EUR', '1.102693'), ('16', '2021-11-06', '636', 'IMP', '766.7', '3.84', 'EUR', '0.829536'), ('48', '2021-11-07', '564', 'NZD', '355.67', '1.78', 'EUR', '1.585768'), ('13', '2021-11-07', '3246', 'PKR', '16.25', '0.09', 'EUR', '199.753961'), ('30', '2021-11-08', '8940', 'SZL', '547.16', '2.74', 'EUR', '16.339208'), ('41', '2021-11-08', '19338', 'DJF', '98.83', '0.5', 'EUR', '195.674933'), ('47', '2021-11-08', '1488', 'WST', '518.61', '2.6', 'EUR', '2.869237'), ('20', '2021-11-09', '13290', 'MXN', '594.76', '0.05', 'EUR', '22.345389'), ('27', '2021-11-09', '11151', 'GTQ', '1317.54', '6.59', 'EUR', '8.463558'), ('34', '2021-11-09', '19140', 'ETB', '339.22', '1.7', 'EUR', '56.424061'), ('45', '2021-11-10', '450', 'EUR', '450', '2.25', 'EUR', '1'), ('10', '2021-11-10', '1008', 'TND', '310.67', '0.05', 'EUR', '3.244663'), ('48', '2021-11-11', '1182', 'KYD', '1289.54', '6.45', 'EUR', '0.916606'), ('23', '2021-11-11', '210', 'JOD', '268.74', '1.35', 'EUR', '0.781452'), ('2', '2021-11-12', '426', 'BZD', '192.22', '0.97', 'EUR', '2.216262'), ('42', '2021-11-12', '13230', 'AFN', '137.19', '0.05', 'EUR', '96.442519'), ('20', '2021-11-12', '360000', 'STD', '15.24', '0.05', 'EUR', '23626.253177'), ('4', '2021-11-14', '96936', 'LBP', '58.32', '0.3', 'EUR', '1662.155418'), ('17', '2021-11-14', '618', 'MYR', '132.89', '0.67', 'EUR', '4.650478'), ('1', '2021-11-14', '210060', 'BIF', '93.2', '0.47', 'EUR', '2254.103215'), ('4', '2021-11-15', '11958', 'VUV', '95.92', '0.48', 'EUR', '124.667135'), ('38', '2021-11-15', '115626', 'IDR', '7.32', '0.05', 'EUR', '15813.590125'), ('9', '2021-11-17', '29526', 'MXN', '1321.35', '0.03', 'EUR', '22.345389'), ('13', '2021-11-20', '23394', 'CLP', '26.79', '0.14', 'EUR', '873.489326'), ('16', '2021-11-20', '12000', 'ZAR', '735.6', '0.03', 'EUR', '16.313404'), ('48', '2021-11-21', '179472', 'PYG', '23.43', '0.03', 'EUR', '7661.556068'), ('8', '2021-11-21', '840', 'MOP', '94.78', '0.48', 'EUR', '8.862674'), ('31', '2021-11-21', '18042', 'XOF', '27.54', '0.14', 'EUR', '655.347265'), ('18', '2021-11-23', '342', 'TMT', '88.67', '0.45', 'EUR', '3.857137'), ('29', '2021-11-23', '588', 'DKK', '79.11', '0.4', 'EUR', '7.433242'), ('37', '2021-11-23', '90', 'EUR', '90', '0.45', 'EUR', '1'), ('33', '2021-11-23', '858', 'AUD', '580.16', '2.91', 'EUR', '1.478916'), ('51', '2021-11-24', '60000', 'THB', '1624.21', '0.03', 'EUR', '36.941107'), ('8', '2021-11-25', '1176', 'NZD', '741.6', '3.71', 'EUR', '1.585768'), ('10', '2021-11-26', '29568', 'BIF', '13.12', '0.05', 'EUR', '2254.103215'), ('29', '2021-11-26', '708', 'BMD', '641.91', '3.21', 'EUR', '1.102961'), ('15', '2021-11-27', '1008', 'LSL', '61.7', '0.31', 'EUR', '16.337136'), ('12', '2021-11-27', '846', 'EUR', '846', '4.23', 'EUR', '1'), ('45', '2021-11-27', '828', 'SEK', '79.64', '0.4', 'EUR', '10.396958'), ('17', '2021-11-28', '591', 'BHD', '1421.49', '7.11', 'EUR', '0.415761'), ('27', '2021-11-29', '3000000', 'XAF', '4577.73', '0.03', 'EUR', '655.347543'), ('13', '2021-11-29', '470', 'JOD', '601.45', '3.01', 'EUR', '0.781452'), ('8', '2021-12-01', '15996', 'NGN', '34.95', '0.18', 'EUR', '457.789064'), ('9', '2021-12-01', '6690', 'JPY', '50.15', '0.04', 'EUR', '133.408405'), ('44', '2021-12-02', '18318', 'KPW', '18.48', '0.1', 'EUR', '991.624722'), ('28', '2021-12-03', '13752', 'ERN', '832.1', '4.17', 'EUR', '16.526867'), ('35', '2021-12-04', '15132', 'BTN', '180.78', '0.91', 'EUR', '83.704625'), ('40', '2021-12-04', '6702', 'HRK', '885.28', '4.43', 'EUR', '7.570559'), ('44', '2021-12-04', '26352', 'RSD', '224.03', '1.13', 'EUR', '117.629636'), ('33', '2021-12-06', '654', 'TND', '201.57', '1.01', 'EUR', '3.244663'), ('41', '2021-12-07', '1176', 'SCR', '74.05', '0.38', 'EUR', '15.881424'), ('11', '2021-12-08', '696', 'SAR', '168.37', '0.85', 'EUR', '4.133768'), ('30', '2021-12-08', '8730', 'GMD', '148.1', '0.75', 'EUR', '58.946785'), ('50', '2021-12-09', '1284', 'BND', '860.11', '4.31', 'EUR', '1.492847'), </v>
      </c>
    </row>
    <row r="322" spans="2:22" ht="30" x14ac:dyDescent="0.25">
      <c r="B322">
        <f t="shared" si="40"/>
        <v>2021</v>
      </c>
      <c r="C322">
        <f t="shared" si="41"/>
        <v>12</v>
      </c>
      <c r="D322" t="str">
        <f t="shared" si="42"/>
        <v>2021 12</v>
      </c>
      <c r="E322">
        <v>47</v>
      </c>
      <c r="F322" s="2">
        <v>44540</v>
      </c>
      <c r="G322">
        <v>1344</v>
      </c>
      <c r="H322" t="s">
        <v>184</v>
      </c>
      <c r="I322" s="3">
        <f t="shared" si="43"/>
        <v>151.56</v>
      </c>
      <c r="J322" s="3">
        <f t="shared" si="44"/>
        <v>0.76</v>
      </c>
      <c r="K322" t="s">
        <v>61</v>
      </c>
      <c r="L322" s="3">
        <f>VLOOKUP(H322,'fx rates'!$A:$B,2,0)</f>
        <v>8.8679079999999999</v>
      </c>
      <c r="M322">
        <f>SUMIFS($I$3:$I322,$E$3:$E322,$E322,$D$3:$D322,$D322)</f>
        <v>151.56</v>
      </c>
      <c r="N322" s="3">
        <f t="shared" si="45"/>
        <v>0.76</v>
      </c>
      <c r="O322" s="3" t="str">
        <f t="shared" si="46"/>
        <v/>
      </c>
      <c r="P322" t="str">
        <f>IFERROR(IF(VLOOKUP($E322,clients_special_commissions!$B:$E,3,0), "yes","no"),"no")</f>
        <v>no</v>
      </c>
      <c r="Q322" s="3" t="str">
        <f>IF($P322="yes", VLOOKUP($E322,clients_special_commissions!$B:$C,2,0),"")</f>
        <v/>
      </c>
      <c r="R322" t="str">
        <f t="shared" si="47"/>
        <v>no</v>
      </c>
      <c r="S322">
        <f>COUNTIFS($E$3:$E321,$E322,$D$3:$D321,$D322,$R$3:$R321,"yes")</f>
        <v>0</v>
      </c>
      <c r="U322" s="1" t="str">
        <f t="shared" si="48"/>
        <v xml:space="preserve">('47', '2021-12-10', '1344', 'SBD', '151.56', '0.76', 'EUR', '8.867908'), </v>
      </c>
      <c r="V322" s="1" t="str">
        <f t="shared" si="49"/>
        <v xml:space="preserve">('42', '2021-06-09', '1338', 'ERN', '80.96', '0.05',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'0.04',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'0.05',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'0.05',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'0.05',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'0.04',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'0.04',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'0.05', 'EUR', '1954.4451'), ('17', '2021-08-25', '20292', 'CLP', '23.24', '0.12', 'EUR', '873.489326'), ('38', '2021-08-25', '174', 'GIP', '209.76', '1.05', 'EUR', '0.829546'), ('39', '2021-08-25', '366', 'MOP', '41.3', '0.21', 'EUR', '8.862674'), ('10', '2021-08-26', '229650', 'MMK', '117.51', '0.05',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'0.04', 'EUR', '1.874163'), ('11', '2021-09-09', '10206', 'UAH', '315.83', '1.58', 'EUR', '32.315341'), ('15', '2021-09-10', '300000', 'VND', '11.91', '0.06', 'EUR', '25207.144586'), ('42', '2021-09-11', '26370', 'XPF', '221.19', '0.05',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('13', '2021-09-27', '4638', 'ETB', '82.2', '0.42', 'EUR', '56.424061'), ('37', '2021-09-29', '612', 'BND', '409.96', '2.05', 'EUR', '1.492847'), ('51', '2021-10-01', '894', 'MOP', '100.88', '0.51', 'EUR', '8.862674'), ('45', '2021-10-02', '1254', 'SCR', '78.97', '0.4', 'EUR', '15.881424'), ('47', '2021-10-02', '212808', 'IRR', '4.57', '0.05', 'EUR', '46606.318821'), ('20', '2021-10-03', '209238', 'VND', '8.31', '0.05', 'EUR', '25207.144586'), ('17', '2021-10-04', '13416', 'AOA', '26.83', '0.14', 'EUR', '500.075352'), ('41', '2021-10-05', '4139', 'GHS', '502.07', '2.52', 'EUR', '8.24399'), ('44', '2021-10-05', '206706', 'CDF', '94.03', '0.48', 'EUR', '2198.419411'), ('50', '2021-10-06', '18666', 'SOS', '29.36', '0.15', 'EUR', '635.850516'), ('7', '2021-10-06', '1026', 'CUC', '930.9', '4.66', 'EUR', '1.102163'), ('21', '2021-10-08', '912', 'MYR', '196.11', '0.99', 'EUR', '4.650478'), ('6', '2021-10-08', '29940', 'HTG', '259.51', '1.3', 'EUR', '115.372538'), ('36', '2021-10-09', '1146', 'QAR', '285.64', '1.43', 'EUR', '4.012181'), ('6', '2021-10-09', '6678', 'ISK', '46.98', '0.24', 'EUR', '142.166545'), ('29', '2021-10-10', '270', 'GIP', '325.48', '1.63', 'EUR', '0.829546'), ('25', '2021-10-10', '14754', 'BDT', '155.68', '0.78', 'EUR', '94.772749'), ('48', '2021-10-12', '15936', 'DZD', '101.37', '0.51', 'EUR', '157.210934'), ('43', '2021-10-13', '10398', 'KMF', '21.11', '0.11', 'EUR', '492.671632'), ('36', '2021-10-15', '29034', 'INR', '346.16', '1.74', 'EUR', '83.874727'), ('45', '2021-10-15', '18042', 'KPW', '18.2', '0.1', 'EUR', '991.624722'), ('18', '2021-10-15', '1236', 'BAM', '632.46', '3.17', 'EUR', '1.954297'), ('30', '2021-10-16', '25494', 'CUP', '898.56', '4.5', 'EUR', '28.372254'), ('10', '2021-10-16', '924', 'BBD', '419.15', '0.05', 'EUR', '2.204495'), ('33', '2021-10-16', '12720', 'NPR', '94.98', '0.48', 'EUR', '133.929141'), ('46', '2021-10-17', '264', 'NZD', '166.49', '0.84', 'EUR', '1.585768'), ('40', '2021-10-17', '1284', 'BND', '860.11', '4.31', 'EUR', '1.492847'), ('6', '2021-10-18', '828', 'HRK', '109.38', '0.55', 'EUR', '7.570559'), ('22', '2021-10-18', '300', 'EUR', '300', '1.5', 'EUR', '1'), ('46', '2021-10-18', '23256', 'ISK', '163.59', '0.82', 'EUR', '142.166545'), ('51', '2021-10-18', '205488', 'UZS', '16.25', '0.09', 'EUR', '12650.208197'), ('5', '2021-10-19', '15168', 'MRU', '378.04', '1.9', 'EUR', '40.122998'), ('18', '2021-10-19', '1068', 'TOP', '428.65', '2.15', 'EUR', '2.491572'), ('14', '2021-10-19', '220', 'BHD', '529.16', '2.65', 'EUR', '0.415761'), ('48', '2021-10-19', '2351', 'MYR', '505.54', '2.53', 'EUR', '4.650478'), ('46', '2021-10-20', '7524', 'RUB', '64.43', '0.33', 'EUR', '116.791701'), ('16', '2021-10-21', '16854', 'VUV', '135.2', '0.68', 'EUR', '124.667135'), ('30', '2021-10-22', '26826', 'NPR', '200.3', '1.01', 'EUR', '133.929141'), ('2', '2021-10-22', '84', 'XDR', '106', '0.53', 'EUR', '0.792507'), ('42', '2021-10-22', '3000', 'BBD', '1360.86', '0.05', 'EUR', '2.204495'), ('42', '2021-10-23', '9000', 'ZMW', '463.25', '0.03', 'EUR', '19.428104'), ('28', '2021-10-23', '3.3', 'EUR', '3.3', '0.05', 'EUR', '1'), ('48', '2021-10-23', '5000', 'GHS', '606.51', '3.04', 'EUR', '8.24399'), ('25', '2021-10-23', '71472', 'TZS', '27.97', '0.14', 'EUR', '2556.186953'), ('3', '2021-10-23', '164184', 'IRR', '3.53', '0.05', 'EUR', '46606.318821'), ('14', '2021-10-24', '1482', 'MOP', '167.22', '0.84', 'EUR', '8.862674'), ('40', '2021-10-24', '800', 'BHD', '1924.19', '9.63', 'EUR', '0.415761'), ('9', '2021-10-24', '27090', 'SDG', '55.07', '0.04', 'EUR', '491.956154'), ('43', '2021-10-24', '18492', 'THB', '500.59', '2.51', 'EUR', '36.941107'), ('35', '2021-10-26', '27588', 'KPW', '27.83', '0.14', 'EUR', '991.624722'), ('25', '2021-10-26', '15246', 'NAD', '932.41', '4.67', 'EUR', '16.351249'), ('46', '2021-10-27', '8000', 'TTD', '1071.62', '5.36', 'EUR', '7.465375'), ('47', '2021-10-27', '154224', 'IQD', '96.14', '0.49', 'EUR', '1604.167841'), ('32', '2021-10-28', '1188', 'PAB', '1077.23', '5.39', 'EUR', '1.102838'), ('17', '2021-10-28', '648', 'CNH', '92.16', '0.47', 'EUR', '7.031894'), ('10', '2021-10-28', '5784', 'NPR', '43.19', '0.05', 'EUR', '133.929141'), ('32', '2021-10-29', '15504', 'MXN', '693.84', '0.03', 'EUR', '22.345389'), ('32', '2021-10-31', '666', 'EUR', '666', '0.03', 'EUR', '1'), ('22', '2021-11-02', '498', 'XDR', '628.39', '3.15', 'EUR', '0.792507'), ('44', '2021-11-02', '324', 'EUR', '324', '1.62', 'EUR', '1'), ('16', '2021-11-02', '430', 'FKP', '518.37', '2.6', 'EUR', '0.82953'), ('7', '2021-11-03', '248', 'BHD', '596.5', '2.99', 'EUR', '0.415761'), ('51', '2021-11-03', '292', 'KWD', '871.43', '4.36', 'EUR', '0.335084'), ('51', '2021-11-03', '6933', 'TWD', '220.35', '1.11', 'EUR', '31.464479'), ('27', '2021-11-03', '23214', 'CZK', '941.82', '4.71', 'EUR', '24.648029'), ('39', '2021-11-04', '492', 'GGP', '592.69', '2.97', 'EUR', '0.830114'), ('3', '2021-11-04', '17076', 'INR', '203.59', '1.02', 'EUR', '83.874727'), ('17', '2021-11-04', '21516', 'MZN', '305.89', '1.53', 'EUR', '70.339138'), ('33', '2021-11-05', '103458', 'BIF', '45.9', '0.23', 'EUR', '2254.103215'), ('31', '2021-11-05', '3876', 'ZAR', '237.6', '1.19', 'EUR', '16.313404'), ('9', '2021-11-06', '1410', 'BSD', '1278.69', '0.04', 'EUR', '1.102693'), ('16', '2021-11-06', '636', 'IMP', '766.7', '3.84', 'EUR', '0.829536'), ('48', '2021-11-07', '564', 'NZD', '355.67', '1.78', 'EUR', '1.585768'), ('13', '2021-11-07', '3246', 'PKR', '16.25', '0.09', 'EUR', '199.753961'), ('30', '2021-11-08', '8940', 'SZL', '547.16', '2.74', 'EUR', '16.339208'), ('41', '2021-11-08', '19338', 'DJF', '98.83', '0.5', 'EUR', '195.674933'), ('47', '2021-11-08', '1488', 'WST', '518.61', '2.6', 'EUR', '2.869237'), ('20', '2021-11-09', '13290', 'MXN', '594.76', '0.05', 'EUR', '22.345389'), ('27', '2021-11-09', '11151', 'GTQ', '1317.54', '6.59', 'EUR', '8.463558'), ('34', '2021-11-09', '19140', 'ETB', '339.22', '1.7', 'EUR', '56.424061'), ('45', '2021-11-10', '450', 'EUR', '450', '2.25', 'EUR', '1'), ('10', '2021-11-10', '1008', 'TND', '310.67', '0.05', 'EUR', '3.244663'), ('48', '2021-11-11', '1182', 'KYD', '1289.54', '6.45', 'EUR', '0.916606'), ('23', '2021-11-11', '210', 'JOD', '268.74', '1.35', 'EUR', '0.781452'), ('2', '2021-11-12', '426', 'BZD', '192.22', '0.97', 'EUR', '2.216262'), ('42', '2021-11-12', '13230', 'AFN', '137.19', '0.05', 'EUR', '96.442519'), ('20', '2021-11-12', '360000', 'STD', '15.24', '0.05', 'EUR', '23626.253177'), ('4', '2021-11-14', '96936', 'LBP', '58.32', '0.3', 'EUR', '1662.155418'), ('17', '2021-11-14', '618', 'MYR', '132.89', '0.67', 'EUR', '4.650478'), ('1', '2021-11-14', '210060', 'BIF', '93.2', '0.47', 'EUR', '2254.103215'), ('4', '2021-11-15', '11958', 'VUV', '95.92', '0.48', 'EUR', '124.667135'), ('38', '2021-11-15', '115626', 'IDR', '7.32', '0.05', 'EUR', '15813.590125'), ('9', '2021-11-17', '29526', 'MXN', '1321.35', '0.03', 'EUR', '22.345389'), ('13', '2021-11-20', '23394', 'CLP', '26.79', '0.14', 'EUR', '873.489326'), ('16', '2021-11-20', '12000', 'ZAR', '735.6', '0.03', 'EUR', '16.313404'), ('48', '2021-11-21', '179472', 'PYG', '23.43', '0.03', 'EUR', '7661.556068'), ('8', '2021-11-21', '840', 'MOP', '94.78', '0.48', 'EUR', '8.862674'), ('31', '2021-11-21', '18042', 'XOF', '27.54', '0.14', 'EUR', '655.347265'), ('18', '2021-11-23', '342', 'TMT', '88.67', '0.45', 'EUR', '3.857137'), ('29', '2021-11-23', '588', 'DKK', '79.11', '0.4', 'EUR', '7.433242'), ('37', '2021-11-23', '90', 'EUR', '90', '0.45', 'EUR', '1'), ('33', '2021-11-23', '858', 'AUD', '580.16', '2.91', 'EUR', '1.478916'), ('51', '2021-11-24', '60000', 'THB', '1624.21', '0.03', 'EUR', '36.941107'), ('8', '2021-11-25', '1176', 'NZD', '741.6', '3.71', 'EUR', '1.585768'), ('10', '2021-11-26', '29568', 'BIF', '13.12', '0.05', 'EUR', '2254.103215'), ('29', '2021-11-26', '708', 'BMD', '641.91', '3.21', 'EUR', '1.102961'), ('15', '2021-11-27', '1008', 'LSL', '61.7', '0.31', 'EUR', '16.337136'), ('12', '2021-11-27', '846', 'EUR', '846', '4.23', 'EUR', '1'), ('45', '2021-11-27', '828', 'SEK', '79.64', '0.4', 'EUR', '10.396958'), ('17', '2021-11-28', '591', 'BHD', '1421.49', '7.11', 'EUR', '0.415761'), ('27', '2021-11-29', '3000000', 'XAF', '4577.73', '0.03', 'EUR', '655.347543'), ('13', '2021-11-29', '470', 'JOD', '601.45', '3.01', 'EUR', '0.781452'), ('8', '2021-12-01', '15996', 'NGN', '34.95', '0.18', 'EUR', '457.789064'), ('9', '2021-12-01', '6690', 'JPY', '50.15', '0.04', 'EUR', '133.408405'), ('44', '2021-12-02', '18318', 'KPW', '18.48', '0.1', 'EUR', '991.624722'), ('28', '2021-12-03', '13752', 'ERN', '832.1', '4.17', 'EUR', '16.526867'), ('35', '2021-12-04', '15132', 'BTN', '180.78', '0.91', 'EUR', '83.704625'), ('40', '2021-12-04', '6702', 'HRK', '885.28', '4.43', 'EUR', '7.570559'), ('44', '2021-12-04', '26352', 'RSD', '224.03', '1.13', 'EUR', '117.629636'), ('33', '2021-12-06', '654', 'TND', '201.57', '1.01', 'EUR', '3.244663'), ('41', '2021-12-07', '1176', 'SCR', '74.05', '0.38', 'EUR', '15.881424'), ('11', '2021-12-08', '696', 'SAR', '168.37', '0.85', 'EUR', '4.133768'), ('30', '2021-12-08', '8730', 'GMD', '148.1', '0.75', 'EUR', '58.946785'), ('50', '2021-12-09', '1284', 'BND', '860.11', '4.31', 'EUR', '1.492847'), ('47', '2021-12-10', '1344', 'SBD', '151.56', '0.76', 'EUR', '8.867908'), </v>
      </c>
    </row>
    <row r="323" spans="2:22" ht="30" x14ac:dyDescent="0.25">
      <c r="B323">
        <f t="shared" si="40"/>
        <v>2021</v>
      </c>
      <c r="C323">
        <f t="shared" si="41"/>
        <v>12</v>
      </c>
      <c r="D323" t="str">
        <f t="shared" si="42"/>
        <v>2021 12</v>
      </c>
      <c r="E323">
        <v>28</v>
      </c>
      <c r="F323" s="2">
        <v>44540</v>
      </c>
      <c r="G323">
        <v>1134</v>
      </c>
      <c r="H323" t="s">
        <v>80</v>
      </c>
      <c r="I323" s="3">
        <f t="shared" si="43"/>
        <v>150.06</v>
      </c>
      <c r="J323" s="3">
        <f t="shared" si="44"/>
        <v>0.76</v>
      </c>
      <c r="K323" t="s">
        <v>61</v>
      </c>
      <c r="L323" s="3">
        <f>VLOOKUP(H323,'fx rates'!$A:$B,2,0)</f>
        <v>7.5572020000000002</v>
      </c>
      <c r="M323">
        <f>SUMIFS($I$3:$I323,$E$3:$E323,$E323,$D$3:$D323,$D323)</f>
        <v>982.16000000000008</v>
      </c>
      <c r="N323" s="3">
        <f t="shared" si="45"/>
        <v>0.76</v>
      </c>
      <c r="O323" s="3" t="str">
        <f t="shared" si="46"/>
        <v/>
      </c>
      <c r="P323" t="str">
        <f>IFERROR(IF(VLOOKUP($E323,clients_special_commissions!$B:$E,3,0), "yes","no"),"no")</f>
        <v>no</v>
      </c>
      <c r="Q323" s="3" t="str">
        <f>IF($P323="yes", VLOOKUP($E323,clients_special_commissions!$B:$C,2,0),"")</f>
        <v/>
      </c>
      <c r="R323" t="str">
        <f t="shared" si="47"/>
        <v>no</v>
      </c>
      <c r="S323">
        <f>COUNTIFS($E$3:$E322,$E323,$D$3:$D322,$D323,$R$3:$R322,"yes")</f>
        <v>0</v>
      </c>
      <c r="U323" s="1" t="str">
        <f t="shared" si="48"/>
        <v xml:space="preserve">('28', '2021-12-10', '1134', 'BOB', '150.06', '0.76', 'EUR', '7.557202'), </v>
      </c>
      <c r="V323" s="1" t="str">
        <f t="shared" si="49"/>
        <v xml:space="preserve">('42', '2021-06-09', '1338', 'ERN', '80.96', '0.05',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'0.04',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'0.05',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'0.05',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'0.05',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'0.04',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'0.04',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'0.05', 'EUR', '1954.4451'), ('17', '2021-08-25', '20292', 'CLP', '23.24', '0.12', 'EUR', '873.489326'), ('38', '2021-08-25', '174', 'GIP', '209.76', '1.05', 'EUR', '0.829546'), ('39', '2021-08-25', '366', 'MOP', '41.3', '0.21', 'EUR', '8.862674'), ('10', '2021-08-26', '229650', 'MMK', '117.51', '0.05',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'0.04', 'EUR', '1.874163'), ('11', '2021-09-09', '10206', 'UAH', '315.83', '1.58', 'EUR', '32.315341'), ('15', '2021-09-10', '300000', 'VND', '11.91', '0.06', 'EUR', '25207.144586'), ('42', '2021-09-11', '26370', 'XPF', '221.19', '0.05',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('13', '2021-09-27', '4638', 'ETB', '82.2', '0.42', 'EUR', '56.424061'), ('37', '2021-09-29', '612', 'BND', '409.96', '2.05', 'EUR', '1.492847'), ('51', '2021-10-01', '894', 'MOP', '100.88', '0.51', 'EUR', '8.862674'), ('45', '2021-10-02', '1254', 'SCR', '78.97', '0.4', 'EUR', '15.881424'), ('47', '2021-10-02', '212808', 'IRR', '4.57', '0.05', 'EUR', '46606.318821'), ('20', '2021-10-03', '209238', 'VND', '8.31', '0.05', 'EUR', '25207.144586'), ('17', '2021-10-04', '13416', 'AOA', '26.83', '0.14', 'EUR', '500.075352'), ('41', '2021-10-05', '4139', 'GHS', '502.07', '2.52', 'EUR', '8.24399'), ('44', '2021-10-05', '206706', 'CDF', '94.03', '0.48', 'EUR', '2198.419411'), ('50', '2021-10-06', '18666', 'SOS', '29.36', '0.15', 'EUR', '635.850516'), ('7', '2021-10-06', '1026', 'CUC', '930.9', '4.66', 'EUR', '1.102163'), ('21', '2021-10-08', '912', 'MYR', '196.11', '0.99', 'EUR', '4.650478'), ('6', '2021-10-08', '29940', 'HTG', '259.51', '1.3', 'EUR', '115.372538'), ('36', '2021-10-09', '1146', 'QAR', '285.64', '1.43', 'EUR', '4.012181'), ('6', '2021-10-09', '6678', 'ISK', '46.98', '0.24', 'EUR', '142.166545'), ('29', '2021-10-10', '270', 'GIP', '325.48', '1.63', 'EUR', '0.829546'), ('25', '2021-10-10', '14754', 'BDT', '155.68', '0.78', 'EUR', '94.772749'), ('48', '2021-10-12', '15936', 'DZD', '101.37', '0.51', 'EUR', '157.210934'), ('43', '2021-10-13', '10398', 'KMF', '21.11', '0.11', 'EUR', '492.671632'), ('36', '2021-10-15', '29034', 'INR', '346.16', '1.74', 'EUR', '83.874727'), ('45', '2021-10-15', '18042', 'KPW', '18.2', '0.1', 'EUR', '991.624722'), ('18', '2021-10-15', '1236', 'BAM', '632.46', '3.17', 'EUR', '1.954297'), ('30', '2021-10-16', '25494', 'CUP', '898.56', '4.5', 'EUR', '28.372254'), ('10', '2021-10-16', '924', 'BBD', '419.15', '0.05', 'EUR', '2.204495'), ('33', '2021-10-16', '12720', 'NPR', '94.98', '0.48', 'EUR', '133.929141'), ('46', '2021-10-17', '264', 'NZD', '166.49', '0.84', 'EUR', '1.585768'), ('40', '2021-10-17', '1284', 'BND', '860.11', '4.31', 'EUR', '1.492847'), ('6', '2021-10-18', '828', 'HRK', '109.38', '0.55', 'EUR', '7.570559'), ('22', '2021-10-18', '300', 'EUR', '300', '1.5', 'EUR', '1'), ('46', '2021-10-18', '23256', 'ISK', '163.59', '0.82', 'EUR', '142.166545'), ('51', '2021-10-18', '205488', 'UZS', '16.25', '0.09', 'EUR', '12650.208197'), ('5', '2021-10-19', '15168', 'MRU', '378.04', '1.9', 'EUR', '40.122998'), ('18', '2021-10-19', '1068', 'TOP', '428.65', '2.15', 'EUR', '2.491572'), ('14', '2021-10-19', '220', 'BHD', '529.16', '2.65', 'EUR', '0.415761'), ('48', '2021-10-19', '2351', 'MYR', '505.54', '2.53', 'EUR', '4.650478'), ('46', '2021-10-20', '7524', 'RUB', '64.43', '0.33', 'EUR', '116.791701'), ('16', '2021-10-21', '16854', 'VUV', '135.2', '0.68', 'EUR', '124.667135'), ('30', '2021-10-22', '26826', 'NPR', '200.3', '1.01', 'EUR', '133.929141'), ('2', '2021-10-22', '84', 'XDR', '106', '0.53', 'EUR', '0.792507'), ('42', '2021-10-22', '3000', 'BBD', '1360.86', '0.05', 'EUR', '2.204495'), ('42', '2021-10-23', '9000', 'ZMW', '463.25', '0.03', 'EUR', '19.428104'), ('28', '2021-10-23', '3.3', 'EUR', '3.3', '0.05', 'EUR', '1'), ('48', '2021-10-23', '5000', 'GHS', '606.51', '3.04', 'EUR', '8.24399'), ('25', '2021-10-23', '71472', 'TZS', '27.97', '0.14', 'EUR', '2556.186953'), ('3', '2021-10-23', '164184', 'IRR', '3.53', '0.05', 'EUR', '46606.318821'), ('14', '2021-10-24', '1482', 'MOP', '167.22', '0.84', 'EUR', '8.862674'), ('40', '2021-10-24', '800', 'BHD', '1924.19', '9.63', 'EUR', '0.415761'), ('9', '2021-10-24', '27090', 'SDG', '55.07', '0.04', 'EUR', '491.956154'), ('43', '2021-10-24', '18492', 'THB', '500.59', '2.51', 'EUR', '36.941107'), ('35', '2021-10-26', '27588', 'KPW', '27.83', '0.14', 'EUR', '991.624722'), ('25', '2021-10-26', '15246', 'NAD', '932.41', '4.67', 'EUR', '16.351249'), ('46', '2021-10-27', '8000', 'TTD', '1071.62', '5.36', 'EUR', '7.465375'), ('47', '2021-10-27', '154224', 'IQD', '96.14', '0.49', 'EUR', '1604.167841'), ('32', '2021-10-28', '1188', 'PAB', '1077.23', '5.39', 'EUR', '1.102838'), ('17', '2021-10-28', '648', 'CNH', '92.16', '0.47', 'EUR', '7.031894'), ('10', '2021-10-28', '5784', 'NPR', '43.19', '0.05', 'EUR', '133.929141'), ('32', '2021-10-29', '15504', 'MXN', '693.84', '0.03', 'EUR', '22.345389'), ('32', '2021-10-31', '666', 'EUR', '666', '0.03', 'EUR', '1'), ('22', '2021-11-02', '498', 'XDR', '628.39', '3.15', 'EUR', '0.792507'), ('44', '2021-11-02', '324', 'EUR', '324', '1.62', 'EUR', '1'), ('16', '2021-11-02', '430', 'FKP', '518.37', '2.6', 'EUR', '0.82953'), ('7', '2021-11-03', '248', 'BHD', '596.5', '2.99', 'EUR', '0.415761'), ('51', '2021-11-03', '292', 'KWD', '871.43', '4.36', 'EUR', '0.335084'), ('51', '2021-11-03', '6933', 'TWD', '220.35', '1.11', 'EUR', '31.464479'), ('27', '2021-11-03', '23214', 'CZK', '941.82', '4.71', 'EUR', '24.648029'), ('39', '2021-11-04', '492', 'GGP', '592.69', '2.97', 'EUR', '0.830114'), ('3', '2021-11-04', '17076', 'INR', '203.59', '1.02', 'EUR', '83.874727'), ('17', '2021-11-04', '21516', 'MZN', '305.89', '1.53', 'EUR', '70.339138'), ('33', '2021-11-05', '103458', 'BIF', '45.9', '0.23', 'EUR', '2254.103215'), ('31', '2021-11-05', '3876', 'ZAR', '237.6', '1.19', 'EUR', '16.313404'), ('9', '2021-11-06', '1410', 'BSD', '1278.69', '0.04', 'EUR', '1.102693'), ('16', '2021-11-06', '636', 'IMP', '766.7', '3.84', 'EUR', '0.829536'), ('48', '2021-11-07', '564', 'NZD', '355.67', '1.78', 'EUR', '1.585768'), ('13', '2021-11-07', '3246', 'PKR', '16.25', '0.09', 'EUR', '199.753961'), ('30', '2021-11-08', '8940', 'SZL', '547.16', '2.74', 'EUR', '16.339208'), ('41', '2021-11-08', '19338', 'DJF', '98.83', '0.5', 'EUR', '195.674933'), ('47', '2021-11-08', '1488', 'WST', '518.61', '2.6', 'EUR', '2.869237'), ('20', '2021-11-09', '13290', 'MXN', '594.76', '0.05', 'EUR', '22.345389'), ('27', '2021-11-09', '11151', 'GTQ', '1317.54', '6.59', 'EUR', '8.463558'), ('34', '2021-11-09', '19140', 'ETB', '339.22', '1.7', 'EUR', '56.424061'), ('45', '2021-11-10', '450', 'EUR', '450', '2.25', 'EUR', '1'), ('10', '2021-11-10', '1008', 'TND', '310.67', '0.05', 'EUR', '3.244663'), ('48', '2021-11-11', '1182', 'KYD', '1289.54', '6.45', 'EUR', '0.916606'), ('23', '2021-11-11', '210', 'JOD', '268.74', '1.35', 'EUR', '0.781452'), ('2', '2021-11-12', '426', 'BZD', '192.22', '0.97', 'EUR', '2.216262'), ('42', '2021-11-12', '13230', 'AFN', '137.19', '0.05', 'EUR', '96.442519'), ('20', '2021-11-12', '360000', 'STD', '15.24', '0.05', 'EUR', '23626.253177'), ('4', '2021-11-14', '96936', 'LBP', '58.32', '0.3', 'EUR', '1662.155418'), ('17', '2021-11-14', '618', 'MYR', '132.89', '0.67', 'EUR', '4.650478'), ('1', '2021-11-14', '210060', 'BIF', '93.2', '0.47', 'EUR', '2254.103215'), ('4', '2021-11-15', '11958', 'VUV', '95.92', '0.48', 'EUR', '124.667135'), ('38', '2021-11-15', '115626', 'IDR', '7.32', '0.05', 'EUR', '15813.590125'), ('9', '2021-11-17', '29526', 'MXN', '1321.35', '0.03', 'EUR', '22.345389'), ('13', '2021-11-20', '23394', 'CLP', '26.79', '0.14', 'EUR', '873.489326'), ('16', '2021-11-20', '12000', 'ZAR', '735.6', '0.03', 'EUR', '16.313404'), ('48', '2021-11-21', '179472', 'PYG', '23.43', '0.03', 'EUR', '7661.556068'), ('8', '2021-11-21', '840', 'MOP', '94.78', '0.48', 'EUR', '8.862674'), ('31', '2021-11-21', '18042', 'XOF', '27.54', '0.14', 'EUR', '655.347265'), ('18', '2021-11-23', '342', 'TMT', '88.67', '0.45', 'EUR', '3.857137'), ('29', '2021-11-23', '588', 'DKK', '79.11', '0.4', 'EUR', '7.433242'), ('37', '2021-11-23', '90', 'EUR', '90', '0.45', 'EUR', '1'), ('33', '2021-11-23', '858', 'AUD', '580.16', '2.91', 'EUR', '1.478916'), ('51', '2021-11-24', '60000', 'THB', '1624.21', '0.03', 'EUR', '36.941107'), ('8', '2021-11-25', '1176', 'NZD', '741.6', '3.71', 'EUR', '1.585768'), ('10', '2021-11-26', '29568', 'BIF', '13.12', '0.05', 'EUR', '2254.103215'), ('29', '2021-11-26', '708', 'BMD', '641.91', '3.21', 'EUR', '1.102961'), ('15', '2021-11-27', '1008', 'LSL', '61.7', '0.31', 'EUR', '16.337136'), ('12', '2021-11-27', '846', 'EUR', '846', '4.23', 'EUR', '1'), ('45', '2021-11-27', '828', 'SEK', '79.64', '0.4', 'EUR', '10.396958'), ('17', '2021-11-28', '591', 'BHD', '1421.49', '7.11', 'EUR', '0.415761'), ('27', '2021-11-29', '3000000', 'XAF', '4577.73', '0.03', 'EUR', '655.347543'), ('13', '2021-11-29', '470', 'JOD', '601.45', '3.01', 'EUR', '0.781452'), ('8', '2021-12-01', '15996', 'NGN', '34.95', '0.18', 'EUR', '457.789064'), ('9', '2021-12-01', '6690', 'JPY', '50.15', '0.04', 'EUR', '133.408405'), ('44', '2021-12-02', '18318', 'KPW', '18.48', '0.1', 'EUR', '991.624722'), ('28', '2021-12-03', '13752', 'ERN', '832.1', '4.17', 'EUR', '16.526867'), ('35', '2021-12-04', '15132', 'BTN', '180.78', '0.91', 'EUR', '83.704625'), ('40', '2021-12-04', '6702', 'HRK', '885.28', '4.43', 'EUR', '7.570559'), ('44', '2021-12-04', '26352', 'RSD', '224.03', '1.13', 'EUR', '117.629636'), ('33', '2021-12-06', '654', 'TND', '201.57', '1.01', 'EUR', '3.244663'), ('41', '2021-12-07', '1176', 'SCR', '74.05', '0.38', 'EUR', '15.881424'), ('11', '2021-12-08', '696', 'SAR', '168.37', '0.85', 'EUR', '4.133768'), ('30', '2021-12-08', '8730', 'GMD', '148.1', '0.75', 'EUR', '58.946785'), ('50', '2021-12-09', '1284', 'BND', '860.11', '4.31', 'EUR', '1.492847'), ('47', '2021-12-10', '1344', 'SBD', '151.56', '0.76', 'EUR', '8.867908'), ('28', '2021-12-10', '1134', 'BOB', '150.06', '0.76', 'EUR', '7.557202'), </v>
      </c>
    </row>
    <row r="324" spans="2:22" ht="30" x14ac:dyDescent="0.25">
      <c r="B324">
        <f t="shared" ref="B324:B387" si="50">YEAR(F324)</f>
        <v>2021</v>
      </c>
      <c r="C324">
        <f t="shared" ref="C324:C387" si="51">MONTH(F324)</f>
        <v>12</v>
      </c>
      <c r="D324" t="str">
        <f t="shared" ref="D324:D387" si="52">_xlfn.CONCAT(B324, " ", C324)</f>
        <v>2021 12</v>
      </c>
      <c r="E324">
        <v>6</v>
      </c>
      <c r="F324" s="2">
        <v>44542</v>
      </c>
      <c r="G324">
        <v>450</v>
      </c>
      <c r="H324" t="s">
        <v>188</v>
      </c>
      <c r="I324" s="3">
        <f t="shared" ref="I324:I387" si="53">ROUNDUP(G324/L324,2)</f>
        <v>300.51</v>
      </c>
      <c r="J324" s="3">
        <f t="shared" ref="J324:J387" si="54">MIN(N324,O324,Q324)</f>
        <v>1.51</v>
      </c>
      <c r="K324" t="s">
        <v>61</v>
      </c>
      <c r="L324" s="3">
        <f>VLOOKUP(H324,'fx rates'!$A:$B,2,0)</f>
        <v>1.4974639999999999</v>
      </c>
      <c r="M324">
        <f>SUMIFS($I$3:$I324,$E$3:$E324,$E324,$D$3:$D324,$D324)</f>
        <v>300.51</v>
      </c>
      <c r="N324" s="3">
        <f t="shared" ref="N324:N387" si="55">IF(I324*0.005&lt;0.05,0.05,ROUNDUP(I324*0.005,2))</f>
        <v>1.51</v>
      </c>
      <c r="O324" s="3" t="str">
        <f t="shared" ref="O324:O387" si="56">IF(S324&gt;0, 0.03, "")</f>
        <v/>
      </c>
      <c r="P324" t="str">
        <f>IFERROR(IF(VLOOKUP($E324,clients_special_commissions!$B:$E,3,0), "yes","no"),"no")</f>
        <v>no</v>
      </c>
      <c r="Q324" s="3" t="str">
        <f>IF($P324="yes", VLOOKUP($E324,clients_special_commissions!$B:$C,2,0),"")</f>
        <v/>
      </c>
      <c r="R324" t="str">
        <f t="shared" ref="R324:R387" si="57">IF(M324&gt;=1000,"yes","no")</f>
        <v>no</v>
      </c>
      <c r="S324">
        <f>COUNTIFS($E$3:$E323,$E324,$D$3:$D323,$D324,$R$3:$R323,"yes")</f>
        <v>0</v>
      </c>
      <c r="U324" s="1" t="str">
        <f t="shared" si="48"/>
        <v xml:space="preserve">('6', '2021-12-12', '450', 'SGD', '300.51', '1.51', 'EUR', '1.497464'), </v>
      </c>
      <c r="V324" s="1" t="str">
        <f t="shared" si="49"/>
        <v xml:space="preserve">('42', '2021-06-09', '1338', 'ERN', '80.96', '0.05',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'0.04',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'0.05',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'0.05',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'0.05',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'0.04',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'0.04',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'0.05', 'EUR', '1954.4451'), ('17', '2021-08-25', '20292', 'CLP', '23.24', '0.12', 'EUR', '873.489326'), ('38', '2021-08-25', '174', 'GIP', '209.76', '1.05', 'EUR', '0.829546'), ('39', '2021-08-25', '366', 'MOP', '41.3', '0.21', 'EUR', '8.862674'), ('10', '2021-08-26', '229650', 'MMK', '117.51', '0.05',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'0.04', 'EUR', '1.874163'), ('11', '2021-09-09', '10206', 'UAH', '315.83', '1.58', 'EUR', '32.315341'), ('15', '2021-09-10', '300000', 'VND', '11.91', '0.06', 'EUR', '25207.144586'), ('42', '2021-09-11', '26370', 'XPF', '221.19', '0.05',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('13', '2021-09-27', '4638', 'ETB', '82.2', '0.42', 'EUR', '56.424061'), ('37', '2021-09-29', '612', 'BND', '409.96', '2.05', 'EUR', '1.492847'), ('51', '2021-10-01', '894', 'MOP', '100.88', '0.51', 'EUR', '8.862674'), ('45', '2021-10-02', '1254', 'SCR', '78.97', '0.4', 'EUR', '15.881424'), ('47', '2021-10-02', '212808', 'IRR', '4.57', '0.05', 'EUR', '46606.318821'), ('20', '2021-10-03', '209238', 'VND', '8.31', '0.05', 'EUR', '25207.144586'), ('17', '2021-10-04', '13416', 'AOA', '26.83', '0.14', 'EUR', '500.075352'), ('41', '2021-10-05', '4139', 'GHS', '502.07', '2.52', 'EUR', '8.24399'), ('44', '2021-10-05', '206706', 'CDF', '94.03', '0.48', 'EUR', '2198.419411'), ('50', '2021-10-06', '18666', 'SOS', '29.36', '0.15', 'EUR', '635.850516'), ('7', '2021-10-06', '1026', 'CUC', '930.9', '4.66', 'EUR', '1.102163'), ('21', '2021-10-08', '912', 'MYR', '196.11', '0.99', 'EUR', '4.650478'), ('6', '2021-10-08', '29940', 'HTG', '259.51', '1.3', 'EUR', '115.372538'), ('36', '2021-10-09', '1146', 'QAR', '285.64', '1.43', 'EUR', '4.012181'), ('6', '2021-10-09', '6678', 'ISK', '46.98', '0.24', 'EUR', '142.166545'), ('29', '2021-10-10', '270', 'GIP', '325.48', '1.63', 'EUR', '0.829546'), ('25', '2021-10-10', '14754', 'BDT', '155.68', '0.78', 'EUR', '94.772749'), ('48', '2021-10-12', '15936', 'DZD', '101.37', '0.51', 'EUR', '157.210934'), ('43', '2021-10-13', '10398', 'KMF', '21.11', '0.11', 'EUR', '492.671632'), ('36', '2021-10-15', '29034', 'INR', '346.16', '1.74', 'EUR', '83.874727'), ('45', '2021-10-15', '18042', 'KPW', '18.2', '0.1', 'EUR', '991.624722'), ('18', '2021-10-15', '1236', 'BAM', '632.46', '3.17', 'EUR', '1.954297'), ('30', '2021-10-16', '25494', 'CUP', '898.56', '4.5', 'EUR', '28.372254'), ('10', '2021-10-16', '924', 'BBD', '419.15', '0.05', 'EUR', '2.204495'), ('33', '2021-10-16', '12720', 'NPR', '94.98', '0.48', 'EUR', '133.929141'), ('46', '2021-10-17', '264', 'NZD', '166.49', '0.84', 'EUR', '1.585768'), ('40', '2021-10-17', '1284', 'BND', '860.11', '4.31', 'EUR', '1.492847'), ('6', '2021-10-18', '828', 'HRK', '109.38', '0.55', 'EUR', '7.570559'), ('22', '2021-10-18', '300', 'EUR', '300', '1.5', 'EUR', '1'), ('46', '2021-10-18', '23256', 'ISK', '163.59', '0.82', 'EUR', '142.166545'), ('51', '2021-10-18', '205488', 'UZS', '16.25', '0.09', 'EUR', '12650.208197'), ('5', '2021-10-19', '15168', 'MRU', '378.04', '1.9', 'EUR', '40.122998'), ('18', '2021-10-19', '1068', 'TOP', '428.65', '2.15', 'EUR', '2.491572'), ('14', '2021-10-19', '220', 'BHD', '529.16', '2.65', 'EUR', '0.415761'), ('48', '2021-10-19', '2351', 'MYR', '505.54', '2.53', 'EUR', '4.650478'), ('46', '2021-10-20', '7524', 'RUB', '64.43', '0.33', 'EUR', '116.791701'), ('16', '2021-10-21', '16854', 'VUV', '135.2', '0.68', 'EUR', '124.667135'), ('30', '2021-10-22', '26826', 'NPR', '200.3', '1.01', 'EUR', '133.929141'), ('2', '2021-10-22', '84', 'XDR', '106', '0.53', 'EUR', '0.792507'), ('42', '2021-10-22', '3000', 'BBD', '1360.86', '0.05', 'EUR', '2.204495'), ('42', '2021-10-23', '9000', 'ZMW', '463.25', '0.03', 'EUR', '19.428104'), ('28', '2021-10-23', '3.3', 'EUR', '3.3', '0.05', 'EUR', '1'), ('48', '2021-10-23', '5000', 'GHS', '606.51', '3.04', 'EUR', '8.24399'), ('25', '2021-10-23', '71472', 'TZS', '27.97', '0.14', 'EUR', '2556.186953'), ('3', '2021-10-23', '164184', 'IRR', '3.53', '0.05', 'EUR', '46606.318821'), ('14', '2021-10-24', '1482', 'MOP', '167.22', '0.84', 'EUR', '8.862674'), ('40', '2021-10-24', '800', 'BHD', '1924.19', '9.63', 'EUR', '0.415761'), ('9', '2021-10-24', '27090', 'SDG', '55.07', '0.04', 'EUR', '491.956154'), ('43', '2021-10-24', '18492', 'THB', '500.59', '2.51', 'EUR', '36.941107'), ('35', '2021-10-26', '27588', 'KPW', '27.83', '0.14', 'EUR', '991.624722'), ('25', '2021-10-26', '15246', 'NAD', '932.41', '4.67', 'EUR', '16.351249'), ('46', '2021-10-27', '8000', 'TTD', '1071.62', '5.36', 'EUR', '7.465375'), ('47', '2021-10-27', '154224', 'IQD', '96.14', '0.49', 'EUR', '1604.167841'), ('32', '2021-10-28', '1188', 'PAB', '1077.23', '5.39', 'EUR', '1.102838'), ('17', '2021-10-28', '648', 'CNH', '92.16', '0.47', 'EUR', '7.031894'), ('10', '2021-10-28', '5784', 'NPR', '43.19', '0.05', 'EUR', '133.929141'), ('32', '2021-10-29', '15504', 'MXN', '693.84', '0.03', 'EUR', '22.345389'), ('32', '2021-10-31', '666', 'EUR', '666', '0.03', 'EUR', '1'), ('22', '2021-11-02', '498', 'XDR', '628.39', '3.15', 'EUR', '0.792507'), ('44', '2021-11-02', '324', 'EUR', '324', '1.62', 'EUR', '1'), ('16', '2021-11-02', '430', 'FKP', '518.37', '2.6', 'EUR', '0.82953'), ('7', '2021-11-03', '248', 'BHD', '596.5', '2.99', 'EUR', '0.415761'), ('51', '2021-11-03', '292', 'KWD', '871.43', '4.36', 'EUR', '0.335084'), ('51', '2021-11-03', '6933', 'TWD', '220.35', '1.11', 'EUR', '31.464479'), ('27', '2021-11-03', '23214', 'CZK', '941.82', '4.71', 'EUR', '24.648029'), ('39', '2021-11-04', '492', 'GGP', '592.69', '2.97', 'EUR', '0.830114'), ('3', '2021-11-04', '17076', 'INR', '203.59', '1.02', 'EUR', '83.874727'), ('17', '2021-11-04', '21516', 'MZN', '305.89', '1.53', 'EUR', '70.339138'), ('33', '2021-11-05', '103458', 'BIF', '45.9', '0.23', 'EUR', '2254.103215'), ('31', '2021-11-05', '3876', 'ZAR', '237.6', '1.19', 'EUR', '16.313404'), ('9', '2021-11-06', '1410', 'BSD', '1278.69', '0.04', 'EUR', '1.102693'), ('16', '2021-11-06', '636', 'IMP', '766.7', '3.84', 'EUR', '0.829536'), ('48', '2021-11-07', '564', 'NZD', '355.67', '1.78', 'EUR', '1.585768'), ('13', '2021-11-07', '3246', 'PKR', '16.25', '0.09', 'EUR', '199.753961'), ('30', '2021-11-08', '8940', 'SZL', '547.16', '2.74', 'EUR', '16.339208'), ('41', '2021-11-08', '19338', 'DJF', '98.83', '0.5', 'EUR', '195.674933'), ('47', '2021-11-08', '1488', 'WST', '518.61', '2.6', 'EUR', '2.869237'), ('20', '2021-11-09', '13290', 'MXN', '594.76', '0.05', 'EUR', '22.345389'), ('27', '2021-11-09', '11151', 'GTQ', '1317.54', '6.59', 'EUR', '8.463558'), ('34', '2021-11-09', '19140', 'ETB', '339.22', '1.7', 'EUR', '56.424061'), ('45', '2021-11-10', '450', 'EUR', '450', '2.25', 'EUR', '1'), ('10', '2021-11-10', '1008', 'TND', '310.67', '0.05', 'EUR', '3.244663'), ('48', '2021-11-11', '1182', 'KYD', '1289.54', '6.45', 'EUR', '0.916606'), ('23', '2021-11-11', '210', 'JOD', '268.74', '1.35', 'EUR', '0.781452'), ('2', '2021-11-12', '426', 'BZD', '192.22', '0.97', 'EUR', '2.216262'), ('42', '2021-11-12', '13230', 'AFN', '137.19', '0.05', 'EUR', '96.442519'), ('20', '2021-11-12', '360000', 'STD', '15.24', '0.05', 'EUR', '23626.253177'), ('4', '2021-11-14', '96936', 'LBP', '58.32', '0.3', 'EUR', '1662.155418'), ('17', '2021-11-14', '618', 'MYR', '132.89', '0.67', 'EUR', '4.650478'), ('1', '2021-11-14', '210060', 'BIF', '93.2', '0.47', 'EUR', '2254.103215'), ('4', '2021-11-15', '11958', 'VUV', '95.92', '0.48', 'EUR', '124.667135'), ('38', '2021-11-15', '115626', 'IDR', '7.32', '0.05', 'EUR', '15813.590125'), ('9', '2021-11-17', '29526', 'MXN', '1321.35', '0.03', 'EUR', '22.345389'), ('13', '2021-11-20', '23394', 'CLP', '26.79', '0.14', 'EUR', '873.489326'), ('16', '2021-11-20', '12000', 'ZAR', '735.6', '0.03', 'EUR', '16.313404'), ('48', '2021-11-21', '179472', 'PYG', '23.43', '0.03', 'EUR', '7661.556068'), ('8', '2021-11-21', '840', 'MOP', '94.78', '0.48', 'EUR', '8.862674'), ('31', '2021-11-21', '18042', 'XOF', '27.54', '0.14', 'EUR', '655.347265'), ('18', '2021-11-23', '342', 'TMT', '88.67', '0.45', 'EUR', '3.857137'), ('29', '2021-11-23', '588', 'DKK', '79.11', '0.4', 'EUR', '7.433242'), ('37', '2021-11-23', '90', 'EUR', '90', '0.45', 'EUR', '1'), ('33', '2021-11-23', '858', 'AUD', '580.16', '2.91', 'EUR', '1.478916'), ('51', '2021-11-24', '60000', 'THB', '1624.21', '0.03', 'EUR', '36.941107'), ('8', '2021-11-25', '1176', 'NZD', '741.6', '3.71', 'EUR', '1.585768'), ('10', '2021-11-26', '29568', 'BIF', '13.12', '0.05', 'EUR', '2254.103215'), ('29', '2021-11-26', '708', 'BMD', '641.91', '3.21', 'EUR', '1.102961'), ('15', '2021-11-27', '1008', 'LSL', '61.7', '0.31', 'EUR', '16.337136'), ('12', '2021-11-27', '846', 'EUR', '846', '4.23', 'EUR', '1'), ('45', '2021-11-27', '828', 'SEK', '79.64', '0.4', 'EUR', '10.396958'), ('17', '2021-11-28', '591', 'BHD', '1421.49', '7.11', 'EUR', '0.415761'), ('27', '2021-11-29', '3000000', 'XAF', '4577.73', '0.03', 'EUR', '655.347543'), ('13', '2021-11-29', '470', 'JOD', '601.45', '3.01', 'EUR', '0.781452'), ('8', '2021-12-01', '15996', 'NGN', '34.95', '0.18', 'EUR', '457.789064'), ('9', '2021-12-01', '6690', 'JPY', '50.15', '0.04', 'EUR', '133.408405'), ('44', '2021-12-02', '18318', 'KPW', '18.48', '0.1', 'EUR', '991.624722'), ('28', '2021-12-03', '13752', 'ERN', '832.1', '4.17', 'EUR', '16.526867'), ('35', '2021-12-04', '15132', 'BTN', '180.78', '0.91', 'EUR', '83.704625'), ('40', '2021-12-04', '6702', 'HRK', '885.28', '4.43', 'EUR', '7.570559'), ('44', '2021-12-04', '26352', 'RSD', '224.03', '1.13', 'EUR', '117.629636'), ('33', '2021-12-06', '654', 'TND', '201.57', '1.01', 'EUR', '3.244663'), ('41', '2021-12-07', '1176', 'SCR', '74.05', '0.38', 'EUR', '15.881424'), ('11', '2021-12-08', '696', 'SAR', '168.37', '0.85', 'EUR', '4.133768'), ('30', '2021-12-08', '8730', 'GMD', '148.1', '0.75', 'EUR', '58.946785'), ('50', '2021-12-09', '1284', 'BND', '860.11', '4.31', 'EUR', '1.492847'), ('47', '2021-12-10', '1344', 'SBD', '151.56', '0.76', 'EUR', '8.867908'), ('28', '2021-12-10', '1134', 'BOB', '150.06', '0.76', 'EUR', '7.557202'), ('6', '2021-12-12', '450', 'SGD', '300.51', '1.51', 'EUR', '1.497464'), </v>
      </c>
    </row>
    <row r="325" spans="2:22" ht="30" x14ac:dyDescent="0.25">
      <c r="B325">
        <f t="shared" si="50"/>
        <v>2021</v>
      </c>
      <c r="C325">
        <f t="shared" si="51"/>
        <v>12</v>
      </c>
      <c r="D325" t="str">
        <f t="shared" si="52"/>
        <v>2021 12</v>
      </c>
      <c r="E325">
        <v>29</v>
      </c>
      <c r="F325" s="2">
        <v>44542</v>
      </c>
      <c r="G325">
        <v>330</v>
      </c>
      <c r="H325" t="s">
        <v>125</v>
      </c>
      <c r="I325" s="3">
        <f t="shared" si="53"/>
        <v>93.13000000000001</v>
      </c>
      <c r="J325" s="3">
        <f t="shared" si="54"/>
        <v>0.47000000000000003</v>
      </c>
      <c r="K325" t="s">
        <v>61</v>
      </c>
      <c r="L325" s="3">
        <f>VLOOKUP(H325,'fx rates'!$A:$B,2,0)</f>
        <v>3.543533</v>
      </c>
      <c r="M325">
        <f>SUMIFS($I$3:$I325,$E$3:$E325,$E325,$D$3:$D325,$D325)</f>
        <v>93.13000000000001</v>
      </c>
      <c r="N325" s="3">
        <f t="shared" si="55"/>
        <v>0.47000000000000003</v>
      </c>
      <c r="O325" s="3" t="str">
        <f t="shared" si="56"/>
        <v/>
      </c>
      <c r="P325" t="str">
        <f>IFERROR(IF(VLOOKUP($E325,clients_special_commissions!$B:$E,3,0), "yes","no"),"no")</f>
        <v>no</v>
      </c>
      <c r="Q325" s="3" t="str">
        <f>IF($P325="yes", VLOOKUP($E325,clients_special_commissions!$B:$C,2,0),"")</f>
        <v/>
      </c>
      <c r="R325" t="str">
        <f t="shared" si="57"/>
        <v>no</v>
      </c>
      <c r="S325">
        <f>COUNTIFS($E$3:$E324,$E325,$D$3:$D324,$D325,$R$3:$R324,"yes")</f>
        <v>0</v>
      </c>
      <c r="U325" s="1" t="str">
        <f t="shared" ref="U325:U388" si="58">_xlfn.CONCAT("('", E325, "', '", TEXT(F325,"yyyy-mm-dd"), "', '", G325, "', '", H325, "', '", I325, "', '", J325, "', '", K325, "', '", L325, "'), ")</f>
        <v xml:space="preserve">('29', '2021-12-12', '330', 'ILS', '93.13', '0.47', 'EUR', '3.543533'), </v>
      </c>
      <c r="V325" s="1" t="str">
        <f t="shared" ref="V325:V388" si="59">_xlfn.CONCAT(V324,U325)</f>
        <v xml:space="preserve">('42', '2021-06-09', '1338', 'ERN', '80.96', '0.05',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'0.04',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'0.05',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'0.05',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'0.05',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'0.04',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'0.04',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'0.05', 'EUR', '1954.4451'), ('17', '2021-08-25', '20292', 'CLP', '23.24', '0.12', 'EUR', '873.489326'), ('38', '2021-08-25', '174', 'GIP', '209.76', '1.05', 'EUR', '0.829546'), ('39', '2021-08-25', '366', 'MOP', '41.3', '0.21', 'EUR', '8.862674'), ('10', '2021-08-26', '229650', 'MMK', '117.51', '0.05',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'0.04', 'EUR', '1.874163'), ('11', '2021-09-09', '10206', 'UAH', '315.83', '1.58', 'EUR', '32.315341'), ('15', '2021-09-10', '300000', 'VND', '11.91', '0.06', 'EUR', '25207.144586'), ('42', '2021-09-11', '26370', 'XPF', '221.19', '0.05',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('13', '2021-09-27', '4638', 'ETB', '82.2', '0.42', 'EUR', '56.424061'), ('37', '2021-09-29', '612', 'BND', '409.96', '2.05', 'EUR', '1.492847'), ('51', '2021-10-01', '894', 'MOP', '100.88', '0.51', 'EUR', '8.862674'), ('45', '2021-10-02', '1254', 'SCR', '78.97', '0.4', 'EUR', '15.881424'), ('47', '2021-10-02', '212808', 'IRR', '4.57', '0.05', 'EUR', '46606.318821'), ('20', '2021-10-03', '209238', 'VND', '8.31', '0.05', 'EUR', '25207.144586'), ('17', '2021-10-04', '13416', 'AOA', '26.83', '0.14', 'EUR', '500.075352'), ('41', '2021-10-05', '4139', 'GHS', '502.07', '2.52', 'EUR', '8.24399'), ('44', '2021-10-05', '206706', 'CDF', '94.03', '0.48', 'EUR', '2198.419411'), ('50', '2021-10-06', '18666', 'SOS', '29.36', '0.15', 'EUR', '635.850516'), ('7', '2021-10-06', '1026', 'CUC', '930.9', '4.66', 'EUR', '1.102163'), ('21', '2021-10-08', '912', 'MYR', '196.11', '0.99', 'EUR', '4.650478'), ('6', '2021-10-08', '29940', 'HTG', '259.51', '1.3', 'EUR', '115.372538'), ('36', '2021-10-09', '1146', 'QAR', '285.64', '1.43', 'EUR', '4.012181'), ('6', '2021-10-09', '6678', 'ISK', '46.98', '0.24', 'EUR', '142.166545'), ('29', '2021-10-10', '270', 'GIP', '325.48', '1.63', 'EUR', '0.829546'), ('25', '2021-10-10', '14754', 'BDT', '155.68', '0.78', 'EUR', '94.772749'), ('48', '2021-10-12', '15936', 'DZD', '101.37', '0.51', 'EUR', '157.210934'), ('43', '2021-10-13', '10398', 'KMF', '21.11', '0.11', 'EUR', '492.671632'), ('36', '2021-10-15', '29034', 'INR', '346.16', '1.74', 'EUR', '83.874727'), ('45', '2021-10-15', '18042', 'KPW', '18.2', '0.1', 'EUR', '991.624722'), ('18', '2021-10-15', '1236', 'BAM', '632.46', '3.17', 'EUR', '1.954297'), ('30', '2021-10-16', '25494', 'CUP', '898.56', '4.5', 'EUR', '28.372254'), ('10', '2021-10-16', '924', 'BBD', '419.15', '0.05', 'EUR', '2.204495'), ('33', '2021-10-16', '12720', 'NPR', '94.98', '0.48', 'EUR', '133.929141'), ('46', '2021-10-17', '264', 'NZD', '166.49', '0.84', 'EUR', '1.585768'), ('40', '2021-10-17', '1284', 'BND', '860.11', '4.31', 'EUR', '1.492847'), ('6', '2021-10-18', '828', 'HRK', '109.38', '0.55', 'EUR', '7.570559'), ('22', '2021-10-18', '300', 'EUR', '300', '1.5', 'EUR', '1'), ('46', '2021-10-18', '23256', 'ISK', '163.59', '0.82', 'EUR', '142.166545'), ('51', '2021-10-18', '205488', 'UZS', '16.25', '0.09', 'EUR', '12650.208197'), ('5', '2021-10-19', '15168', 'MRU', '378.04', '1.9', 'EUR', '40.122998'), ('18', '2021-10-19', '1068', 'TOP', '428.65', '2.15', 'EUR', '2.491572'), ('14', '2021-10-19', '220', 'BHD', '529.16', '2.65', 'EUR', '0.415761'), ('48', '2021-10-19', '2351', 'MYR', '505.54', '2.53', 'EUR', '4.650478'), ('46', '2021-10-20', '7524', 'RUB', '64.43', '0.33', 'EUR', '116.791701'), ('16', '2021-10-21', '16854', 'VUV', '135.2', '0.68', 'EUR', '124.667135'), ('30', '2021-10-22', '26826', 'NPR', '200.3', '1.01', 'EUR', '133.929141'), ('2', '2021-10-22', '84', 'XDR', '106', '0.53', 'EUR', '0.792507'), ('42', '2021-10-22', '3000', 'BBD', '1360.86', '0.05', 'EUR', '2.204495'), ('42', '2021-10-23', '9000', 'ZMW', '463.25', '0.03', 'EUR', '19.428104'), ('28', '2021-10-23', '3.3', 'EUR', '3.3', '0.05', 'EUR', '1'), ('48', '2021-10-23', '5000', 'GHS', '606.51', '3.04', 'EUR', '8.24399'), ('25', '2021-10-23', '71472', 'TZS', '27.97', '0.14', 'EUR', '2556.186953'), ('3', '2021-10-23', '164184', 'IRR', '3.53', '0.05', 'EUR', '46606.318821'), ('14', '2021-10-24', '1482', 'MOP', '167.22', '0.84', 'EUR', '8.862674'), ('40', '2021-10-24', '800', 'BHD', '1924.19', '9.63', 'EUR', '0.415761'), ('9', '2021-10-24', '27090', 'SDG', '55.07', '0.04', 'EUR', '491.956154'), ('43', '2021-10-24', '18492', 'THB', '500.59', '2.51', 'EUR', '36.941107'), ('35', '2021-10-26', '27588', 'KPW', '27.83', '0.14', 'EUR', '991.624722'), ('25', '2021-10-26', '15246', 'NAD', '932.41', '4.67', 'EUR', '16.351249'), ('46', '2021-10-27', '8000', 'TTD', '1071.62', '5.36', 'EUR', '7.465375'), ('47', '2021-10-27', '154224', 'IQD', '96.14', '0.49', 'EUR', '1604.167841'), ('32', '2021-10-28', '1188', 'PAB', '1077.23', '5.39', 'EUR', '1.102838'), ('17', '2021-10-28', '648', 'CNH', '92.16', '0.47', 'EUR', '7.031894'), ('10', '2021-10-28', '5784', 'NPR', '43.19', '0.05', 'EUR', '133.929141'), ('32', '2021-10-29', '15504', 'MXN', '693.84', '0.03', 'EUR', '22.345389'), ('32', '2021-10-31', '666', 'EUR', '666', '0.03', 'EUR', '1'), ('22', '2021-11-02', '498', 'XDR', '628.39', '3.15', 'EUR', '0.792507'), ('44', '2021-11-02', '324', 'EUR', '324', '1.62', 'EUR', '1'), ('16', '2021-11-02', '430', 'FKP', '518.37', '2.6', 'EUR', '0.82953'), ('7', '2021-11-03', '248', 'BHD', '596.5', '2.99', 'EUR', '0.415761'), ('51', '2021-11-03', '292', 'KWD', '871.43', '4.36', 'EUR', '0.335084'), ('51', '2021-11-03', '6933', 'TWD', '220.35', '1.11', 'EUR', '31.464479'), ('27', '2021-11-03', '23214', 'CZK', '941.82', '4.71', 'EUR', '24.648029'), ('39', '2021-11-04', '492', 'GGP', '592.69', '2.97', 'EUR', '0.830114'), ('3', '2021-11-04', '17076', 'INR', '203.59', '1.02', 'EUR', '83.874727'), ('17', '2021-11-04', '21516', 'MZN', '305.89', '1.53', 'EUR', '70.339138'), ('33', '2021-11-05', '103458', 'BIF', '45.9', '0.23', 'EUR', '2254.103215'), ('31', '2021-11-05', '3876', 'ZAR', '237.6', '1.19', 'EUR', '16.313404'), ('9', '2021-11-06', '1410', 'BSD', '1278.69', '0.04', 'EUR', '1.102693'), ('16', '2021-11-06', '636', 'IMP', '766.7', '3.84', 'EUR', '0.829536'), ('48', '2021-11-07', '564', 'NZD', '355.67', '1.78', 'EUR', '1.585768'), ('13', '2021-11-07', '3246', 'PKR', '16.25', '0.09', 'EUR', '199.753961'), ('30', '2021-11-08', '8940', 'SZL', '547.16', '2.74', 'EUR', '16.339208'), ('41', '2021-11-08', '19338', 'DJF', '98.83', '0.5', 'EUR', '195.674933'), ('47', '2021-11-08', '1488', 'WST', '518.61', '2.6', 'EUR', '2.869237'), ('20', '2021-11-09', '13290', 'MXN', '594.76', '0.05', 'EUR', '22.345389'), ('27', '2021-11-09', '11151', 'GTQ', '1317.54', '6.59', 'EUR', '8.463558'), ('34', '2021-11-09', '19140', 'ETB', '339.22', '1.7', 'EUR', '56.424061'), ('45', '2021-11-10', '450', 'EUR', '450', '2.25', 'EUR', '1'), ('10', '2021-11-10', '1008', 'TND', '310.67', '0.05', 'EUR', '3.244663'), ('48', '2021-11-11', '1182', 'KYD', '1289.54', '6.45', 'EUR', '0.916606'), ('23', '2021-11-11', '210', 'JOD', '268.74', '1.35', 'EUR', '0.781452'), ('2', '2021-11-12', '426', 'BZD', '192.22', '0.97', 'EUR', '2.216262'), ('42', '2021-11-12', '13230', 'AFN', '137.19', '0.05', 'EUR', '96.442519'), ('20', '2021-11-12', '360000', 'STD', '15.24', '0.05', 'EUR', '23626.253177'), ('4', '2021-11-14', '96936', 'LBP', '58.32', '0.3', 'EUR', '1662.155418'), ('17', '2021-11-14', '618', 'MYR', '132.89', '0.67', 'EUR', '4.650478'), ('1', '2021-11-14', '210060', 'BIF', '93.2', '0.47', 'EUR', '2254.103215'), ('4', '2021-11-15', '11958', 'VUV', '95.92', '0.48', 'EUR', '124.667135'), ('38', '2021-11-15', '115626', 'IDR', '7.32', '0.05', 'EUR', '15813.590125'), ('9', '2021-11-17', '29526', 'MXN', '1321.35', '0.03', 'EUR', '22.345389'), ('13', '2021-11-20', '23394', 'CLP', '26.79', '0.14', 'EUR', '873.489326'), ('16', '2021-11-20', '12000', 'ZAR', '735.6', '0.03', 'EUR', '16.313404'), ('48', '2021-11-21', '179472', 'PYG', '23.43', '0.03', 'EUR', '7661.556068'), ('8', '2021-11-21', '840', 'MOP', '94.78', '0.48', 'EUR', '8.862674'), ('31', '2021-11-21', '18042', 'XOF', '27.54', '0.14', 'EUR', '655.347265'), ('18', '2021-11-23', '342', 'TMT', '88.67', '0.45', 'EUR', '3.857137'), ('29', '2021-11-23', '588', 'DKK', '79.11', '0.4', 'EUR', '7.433242'), ('37', '2021-11-23', '90', 'EUR', '90', '0.45', 'EUR', '1'), ('33', '2021-11-23', '858', 'AUD', '580.16', '2.91', 'EUR', '1.478916'), ('51', '2021-11-24', '60000', 'THB', '1624.21', '0.03', 'EUR', '36.941107'), ('8', '2021-11-25', '1176', 'NZD', '741.6', '3.71', 'EUR', '1.585768'), ('10', '2021-11-26', '29568', 'BIF', '13.12', '0.05', 'EUR', '2254.103215'), ('29', '2021-11-26', '708', 'BMD', '641.91', '3.21', 'EUR', '1.102961'), ('15', '2021-11-27', '1008', 'LSL', '61.7', '0.31', 'EUR', '16.337136'), ('12', '2021-11-27', '846', 'EUR', '846', '4.23', 'EUR', '1'), ('45', '2021-11-27', '828', 'SEK', '79.64', '0.4', 'EUR', '10.396958'), ('17', '2021-11-28', '591', 'BHD', '1421.49', '7.11', 'EUR', '0.415761'), ('27', '2021-11-29', '3000000', 'XAF', '4577.73', '0.03', 'EUR', '655.347543'), ('13', '2021-11-29', '470', 'JOD', '601.45', '3.01', 'EUR', '0.781452'), ('8', '2021-12-01', '15996', 'NGN', '34.95', '0.18', 'EUR', '457.789064'), ('9', '2021-12-01', '6690', 'JPY', '50.15', '0.04', 'EUR', '133.408405'), ('44', '2021-12-02', '18318', 'KPW', '18.48', '0.1', 'EUR', '991.624722'), ('28', '2021-12-03', '13752', 'ERN', '832.1', '4.17', 'EUR', '16.526867'), ('35', '2021-12-04', '15132', 'BTN', '180.78', '0.91', 'EUR', '83.704625'), ('40', '2021-12-04', '6702', 'HRK', '885.28', '4.43', 'EUR', '7.570559'), ('44', '2021-12-04', '26352', 'RSD', '224.03', '1.13', 'EUR', '117.629636'), ('33', '2021-12-06', '654', 'TND', '201.57', '1.01', 'EUR', '3.244663'), ('41', '2021-12-07', '1176', 'SCR', '74.05', '0.38', 'EUR', '15.881424'), ('11', '2021-12-08', '696', 'SAR', '168.37', '0.85', 'EUR', '4.133768'), ('30', '2021-12-08', '8730', 'GMD', '148.1', '0.75', 'EUR', '58.946785'), ('50', '2021-12-09', '1284', 'BND', '860.11', '4.31', 'EUR', '1.492847'), ('47', '2021-12-10', '1344', 'SBD', '151.56', '0.76', 'EUR', '8.867908'), ('28', '2021-12-10', '1134', 'BOB', '150.06', '0.76', 'EUR', '7.557202'), ('6', '2021-12-12', '450', 'SGD', '300.51', '1.51', 'EUR', '1.497464'), ('29', '2021-12-12', '330', 'ILS', '93.13', '0.47', 'EUR', '3.543533'), </v>
      </c>
    </row>
    <row r="326" spans="2:22" ht="30" x14ac:dyDescent="0.25">
      <c r="B326">
        <f t="shared" si="50"/>
        <v>2021</v>
      </c>
      <c r="C326">
        <f t="shared" si="51"/>
        <v>12</v>
      </c>
      <c r="D326" t="str">
        <f t="shared" si="52"/>
        <v>2021 12</v>
      </c>
      <c r="E326">
        <v>18</v>
      </c>
      <c r="F326" s="2">
        <v>44543</v>
      </c>
      <c r="G326">
        <v>462</v>
      </c>
      <c r="H326" t="s">
        <v>126</v>
      </c>
      <c r="I326" s="3">
        <f t="shared" si="53"/>
        <v>556.93999999999994</v>
      </c>
      <c r="J326" s="3">
        <f t="shared" si="54"/>
        <v>2.7899999999999996</v>
      </c>
      <c r="K326" t="s">
        <v>61</v>
      </c>
      <c r="L326" s="3">
        <f>VLOOKUP(H326,'fx rates'!$A:$B,2,0)</f>
        <v>0.82953600000000005</v>
      </c>
      <c r="M326">
        <f>SUMIFS($I$3:$I326,$E$3:$E326,$E326,$D$3:$D326,$D326)</f>
        <v>556.93999999999994</v>
      </c>
      <c r="N326" s="3">
        <f t="shared" si="55"/>
        <v>2.7899999999999996</v>
      </c>
      <c r="O326" s="3" t="str">
        <f t="shared" si="56"/>
        <v/>
      </c>
      <c r="P326" t="str">
        <f>IFERROR(IF(VLOOKUP($E326,clients_special_commissions!$B:$E,3,0), "yes","no"),"no")</f>
        <v>no</v>
      </c>
      <c r="Q326" s="3" t="str">
        <f>IF($P326="yes", VLOOKUP($E326,clients_special_commissions!$B:$C,2,0),"")</f>
        <v/>
      </c>
      <c r="R326" t="str">
        <f t="shared" si="57"/>
        <v>no</v>
      </c>
      <c r="S326">
        <f>COUNTIFS($E$3:$E325,$E326,$D$3:$D325,$D326,$R$3:$R325,"yes")</f>
        <v>0</v>
      </c>
      <c r="U326" s="1" t="str">
        <f t="shared" si="58"/>
        <v xml:space="preserve">('18', '2021-12-13', '462', 'IMP', '556.94', '2.79', 'EUR', '0.829536'), </v>
      </c>
      <c r="V326" s="1" t="str">
        <f t="shared" si="59"/>
        <v xml:space="preserve">('42', '2021-06-09', '1338', 'ERN', '80.96', '0.05',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'0.04',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'0.05',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'0.05',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'0.05',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'0.04',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'0.04',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'0.05', 'EUR', '1954.4451'), ('17', '2021-08-25', '20292', 'CLP', '23.24', '0.12', 'EUR', '873.489326'), ('38', '2021-08-25', '174', 'GIP', '209.76', '1.05', 'EUR', '0.829546'), ('39', '2021-08-25', '366', 'MOP', '41.3', '0.21', 'EUR', '8.862674'), ('10', '2021-08-26', '229650', 'MMK', '117.51', '0.05',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'0.04', 'EUR', '1.874163'), ('11', '2021-09-09', '10206', 'UAH', '315.83', '1.58', 'EUR', '32.315341'), ('15', '2021-09-10', '300000', 'VND', '11.91', '0.06', 'EUR', '25207.144586'), ('42', '2021-09-11', '26370', 'XPF', '221.19', '0.05',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('13', '2021-09-27', '4638', 'ETB', '82.2', '0.42', 'EUR', '56.424061'), ('37', '2021-09-29', '612', 'BND', '409.96', '2.05', 'EUR', '1.492847'), ('51', '2021-10-01', '894', 'MOP', '100.88', '0.51', 'EUR', '8.862674'), ('45', '2021-10-02', '1254', 'SCR', '78.97', '0.4', 'EUR', '15.881424'), ('47', '2021-10-02', '212808', 'IRR', '4.57', '0.05', 'EUR', '46606.318821'), ('20', '2021-10-03', '209238', 'VND', '8.31', '0.05', 'EUR', '25207.144586'), ('17', '2021-10-04', '13416', 'AOA', '26.83', '0.14', 'EUR', '500.075352'), ('41', '2021-10-05', '4139', 'GHS', '502.07', '2.52', 'EUR', '8.24399'), ('44', '2021-10-05', '206706', 'CDF', '94.03', '0.48', 'EUR', '2198.419411'), ('50', '2021-10-06', '18666', 'SOS', '29.36', '0.15', 'EUR', '635.850516'), ('7', '2021-10-06', '1026', 'CUC', '930.9', '4.66', 'EUR', '1.102163'), ('21', '2021-10-08', '912', 'MYR', '196.11', '0.99', 'EUR', '4.650478'), ('6', '2021-10-08', '29940', 'HTG', '259.51', '1.3', 'EUR', '115.372538'), ('36', '2021-10-09', '1146', 'QAR', '285.64', '1.43', 'EUR', '4.012181'), ('6', '2021-10-09', '6678', 'ISK', '46.98', '0.24', 'EUR', '142.166545'), ('29', '2021-10-10', '270', 'GIP', '325.48', '1.63', 'EUR', '0.829546'), ('25', '2021-10-10', '14754', 'BDT', '155.68', '0.78', 'EUR', '94.772749'), ('48', '2021-10-12', '15936', 'DZD', '101.37', '0.51', 'EUR', '157.210934'), ('43', '2021-10-13', '10398', 'KMF', '21.11', '0.11', 'EUR', '492.671632'), ('36', '2021-10-15', '29034', 'INR', '346.16', '1.74', 'EUR', '83.874727'), ('45', '2021-10-15', '18042', 'KPW', '18.2', '0.1', 'EUR', '991.624722'), ('18', '2021-10-15', '1236', 'BAM', '632.46', '3.17', 'EUR', '1.954297'), ('30', '2021-10-16', '25494', 'CUP', '898.56', '4.5', 'EUR', '28.372254'), ('10', '2021-10-16', '924', 'BBD', '419.15', '0.05', 'EUR', '2.204495'), ('33', '2021-10-16', '12720', 'NPR', '94.98', '0.48', 'EUR', '133.929141'), ('46', '2021-10-17', '264', 'NZD', '166.49', '0.84', 'EUR', '1.585768'), ('40', '2021-10-17', '1284', 'BND', '860.11', '4.31', 'EUR', '1.492847'), ('6', '2021-10-18', '828', 'HRK', '109.38', '0.55', 'EUR', '7.570559'), ('22', '2021-10-18', '300', 'EUR', '300', '1.5', 'EUR', '1'), ('46', '2021-10-18', '23256', 'ISK', '163.59', '0.82', 'EUR', '142.166545'), ('51', '2021-10-18', '205488', 'UZS', '16.25', '0.09', 'EUR', '12650.208197'), ('5', '2021-10-19', '15168', 'MRU', '378.04', '1.9', 'EUR', '40.122998'), ('18', '2021-10-19', '1068', 'TOP', '428.65', '2.15', 'EUR', '2.491572'), ('14', '2021-10-19', '220', 'BHD', '529.16', '2.65', 'EUR', '0.415761'), ('48', '2021-10-19', '2351', 'MYR', '505.54', '2.53', 'EUR', '4.650478'), ('46', '2021-10-20', '7524', 'RUB', '64.43', '0.33', 'EUR', '116.791701'), ('16', '2021-10-21', '16854', 'VUV', '135.2', '0.68', 'EUR', '124.667135'), ('30', '2021-10-22', '26826', 'NPR', '200.3', '1.01', 'EUR', '133.929141'), ('2', '2021-10-22', '84', 'XDR', '106', '0.53', 'EUR', '0.792507'), ('42', '2021-10-22', '3000', 'BBD', '1360.86', '0.05', 'EUR', '2.204495'), ('42', '2021-10-23', '9000', 'ZMW', '463.25', '0.03', 'EUR', '19.428104'), ('28', '2021-10-23', '3.3', 'EUR', '3.3', '0.05', 'EUR', '1'), ('48', '2021-10-23', '5000', 'GHS', '606.51', '3.04', 'EUR', '8.24399'), ('25', '2021-10-23', '71472', 'TZS', '27.97', '0.14', 'EUR', '2556.186953'), ('3', '2021-10-23', '164184', 'IRR', '3.53', '0.05', 'EUR', '46606.318821'), ('14', '2021-10-24', '1482', 'MOP', '167.22', '0.84', 'EUR', '8.862674'), ('40', '2021-10-24', '800', 'BHD', '1924.19', '9.63', 'EUR', '0.415761'), ('9', '2021-10-24', '27090', 'SDG', '55.07', '0.04', 'EUR', '491.956154'), ('43', '2021-10-24', '18492', 'THB', '500.59', '2.51', 'EUR', '36.941107'), ('35', '2021-10-26', '27588', 'KPW', '27.83', '0.14', 'EUR', '991.624722'), ('25', '2021-10-26', '15246', 'NAD', '932.41', '4.67', 'EUR', '16.351249'), ('46', '2021-10-27', '8000', 'TTD', '1071.62', '5.36', 'EUR', '7.465375'), ('47', '2021-10-27', '154224', 'IQD', '96.14', '0.49', 'EUR', '1604.167841'), ('32', '2021-10-28', '1188', 'PAB', '1077.23', '5.39', 'EUR', '1.102838'), ('17', '2021-10-28', '648', 'CNH', '92.16', '0.47', 'EUR', '7.031894'), ('10', '2021-10-28', '5784', 'NPR', '43.19', '0.05', 'EUR', '133.929141'), ('32', '2021-10-29', '15504', 'MXN', '693.84', '0.03', 'EUR', '22.345389'), ('32', '2021-10-31', '666', 'EUR', '666', '0.03', 'EUR', '1'), ('22', '2021-11-02', '498', 'XDR', '628.39', '3.15', 'EUR', '0.792507'), ('44', '2021-11-02', '324', 'EUR', '324', '1.62', 'EUR', '1'), ('16', '2021-11-02', '430', 'FKP', '518.37', '2.6', 'EUR', '0.82953'), ('7', '2021-11-03', '248', 'BHD', '596.5', '2.99', 'EUR', '0.415761'), ('51', '2021-11-03', '292', 'KWD', '871.43', '4.36', 'EUR', '0.335084'), ('51', '2021-11-03', '6933', 'TWD', '220.35', '1.11', 'EUR', '31.464479'), ('27', '2021-11-03', '23214', 'CZK', '941.82', '4.71', 'EUR', '24.648029'), ('39', '2021-11-04', '492', 'GGP', '592.69', '2.97', 'EUR', '0.830114'), ('3', '2021-11-04', '17076', 'INR', '203.59', '1.02', 'EUR', '83.874727'), ('17', '2021-11-04', '21516', 'MZN', '305.89', '1.53', 'EUR', '70.339138'), ('33', '2021-11-05', '103458', 'BIF', '45.9', '0.23', 'EUR', '2254.103215'), ('31', '2021-11-05', '3876', 'ZAR', '237.6', '1.19', 'EUR', '16.313404'), ('9', '2021-11-06', '1410', 'BSD', '1278.69', '0.04', 'EUR', '1.102693'), ('16', '2021-11-06', '636', 'IMP', '766.7', '3.84', 'EUR', '0.829536'), ('48', '2021-11-07', '564', 'NZD', '355.67', '1.78', 'EUR', '1.585768'), ('13', '2021-11-07', '3246', 'PKR', '16.25', '0.09', 'EUR', '199.753961'), ('30', '2021-11-08', '8940', 'SZL', '547.16', '2.74', 'EUR', '16.339208'), ('41', '2021-11-08', '19338', 'DJF', '98.83', '0.5', 'EUR', '195.674933'), ('47', '2021-11-08', '1488', 'WST', '518.61', '2.6', 'EUR', '2.869237'), ('20', '2021-11-09', '13290', 'MXN', '594.76', '0.05', 'EUR', '22.345389'), ('27', '2021-11-09', '11151', 'GTQ', '1317.54', '6.59', 'EUR', '8.463558'), ('34', '2021-11-09', '19140', 'ETB', '339.22', '1.7', 'EUR', '56.424061'), ('45', '2021-11-10', '450', 'EUR', '450', '2.25', 'EUR', '1'), ('10', '2021-11-10', '1008', 'TND', '310.67', '0.05', 'EUR', '3.244663'), ('48', '2021-11-11', '1182', 'KYD', '1289.54', '6.45', 'EUR', '0.916606'), ('23', '2021-11-11', '210', 'JOD', '268.74', '1.35', 'EUR', '0.781452'), ('2', '2021-11-12', '426', 'BZD', '192.22', '0.97', 'EUR', '2.216262'), ('42', '2021-11-12', '13230', 'AFN', '137.19', '0.05', 'EUR', '96.442519'), ('20', '2021-11-12', '360000', 'STD', '15.24', '0.05', 'EUR', '23626.253177'), ('4', '2021-11-14', '96936', 'LBP', '58.32', '0.3', 'EUR', '1662.155418'), ('17', '2021-11-14', '618', 'MYR', '132.89', '0.67', 'EUR', '4.650478'), ('1', '2021-11-14', '210060', 'BIF', '93.2', '0.47', 'EUR', '2254.103215'), ('4', '2021-11-15', '11958', 'VUV', '95.92', '0.48', 'EUR', '124.667135'), ('38', '2021-11-15', '115626', 'IDR', '7.32', '0.05', 'EUR', '15813.590125'), ('9', '2021-11-17', '29526', 'MXN', '1321.35', '0.03', 'EUR', '22.345389'), ('13', '2021-11-20', '23394', 'CLP', '26.79', '0.14', 'EUR', '873.489326'), ('16', '2021-11-20', '12000', 'ZAR', '735.6', '0.03', 'EUR', '16.313404'), ('48', '2021-11-21', '179472', 'PYG', '23.43', '0.03', 'EUR', '7661.556068'), ('8', '2021-11-21', '840', 'MOP', '94.78', '0.48', 'EUR', '8.862674'), ('31', '2021-11-21', '18042', 'XOF', '27.54', '0.14', 'EUR', '655.347265'), ('18', '2021-11-23', '342', 'TMT', '88.67', '0.45', 'EUR', '3.857137'), ('29', '2021-11-23', '588', 'DKK', '79.11', '0.4', 'EUR', '7.433242'), ('37', '2021-11-23', '90', 'EUR', '90', '0.45', 'EUR', '1'), ('33', '2021-11-23', '858', 'AUD', '580.16', '2.91', 'EUR', '1.478916'), ('51', '2021-11-24', '60000', 'THB', '1624.21', '0.03', 'EUR', '36.941107'), ('8', '2021-11-25', '1176', 'NZD', '741.6', '3.71', 'EUR', '1.585768'), ('10', '2021-11-26', '29568', 'BIF', '13.12', '0.05', 'EUR', '2254.103215'), ('29', '2021-11-26', '708', 'BMD', '641.91', '3.21', 'EUR', '1.102961'), ('15', '2021-11-27', '1008', 'LSL', '61.7', '0.31', 'EUR', '16.337136'), ('12', '2021-11-27', '846', 'EUR', '846', '4.23', 'EUR', '1'), ('45', '2021-11-27', '828', 'SEK', '79.64', '0.4', 'EUR', '10.396958'), ('17', '2021-11-28', '591', 'BHD', '1421.49', '7.11', 'EUR', '0.415761'), ('27', '2021-11-29', '3000000', 'XAF', '4577.73', '0.03', 'EUR', '655.347543'), ('13', '2021-11-29', '470', 'JOD', '601.45', '3.01', 'EUR', '0.781452'), ('8', '2021-12-01', '15996', 'NGN', '34.95', '0.18', 'EUR', '457.789064'), ('9', '2021-12-01', '6690', 'JPY', '50.15', '0.04', 'EUR', '133.408405'), ('44', '2021-12-02', '18318', 'KPW', '18.48', '0.1', 'EUR', '991.624722'), ('28', '2021-12-03', '13752', 'ERN', '832.1', '4.17', 'EUR', '16.526867'), ('35', '2021-12-04', '15132', 'BTN', '180.78', '0.91', 'EUR', '83.704625'), ('40', '2021-12-04', '6702', 'HRK', '885.28', '4.43', 'EUR', '7.570559'), ('44', '2021-12-04', '26352', 'RSD', '224.03', '1.13', 'EUR', '117.629636'), ('33', '2021-12-06', '654', 'TND', '201.57', '1.01', 'EUR', '3.244663'), ('41', '2021-12-07', '1176', 'SCR', '74.05', '0.38', 'EUR', '15.881424'), ('11', '2021-12-08', '696', 'SAR', '168.37', '0.85', 'EUR', '4.133768'), ('30', '2021-12-08', '8730', 'GMD', '148.1', '0.75', 'EUR', '58.946785'), ('50', '2021-12-09', '1284', 'BND', '860.11', '4.31', 'EUR', '1.492847'), ('47', '2021-12-10', '1344', 'SBD', '151.56', '0.76', 'EUR', '8.867908'), ('28', '2021-12-10', '1134', 'BOB', '150.06', '0.76', 'EUR', '7.557202'), ('6', '2021-12-12', '450', 'SGD', '300.51', '1.51', 'EUR', '1.497464'), ('29', '2021-12-12', '330', 'ILS', '93.13', '0.47', 'EUR', '3.543533'), ('18', '2021-12-13', '462', 'IMP', '556.94', '2.79', 'EUR', '0.829536'), </v>
      </c>
    </row>
    <row r="327" spans="2:22" ht="30" x14ac:dyDescent="0.25">
      <c r="B327">
        <f t="shared" si="50"/>
        <v>2021</v>
      </c>
      <c r="C327">
        <f t="shared" si="51"/>
        <v>12</v>
      </c>
      <c r="D327" t="str">
        <f t="shared" si="52"/>
        <v>2021 12</v>
      </c>
      <c r="E327">
        <v>10</v>
      </c>
      <c r="F327" s="2">
        <v>44543</v>
      </c>
      <c r="G327">
        <v>152076</v>
      </c>
      <c r="H327" t="s">
        <v>128</v>
      </c>
      <c r="I327" s="3">
        <f t="shared" si="53"/>
        <v>94.81</v>
      </c>
      <c r="J327" s="3">
        <f t="shared" si="54"/>
        <v>0.05</v>
      </c>
      <c r="K327" t="s">
        <v>61</v>
      </c>
      <c r="L327" s="3">
        <f>VLOOKUP(H327,'fx rates'!$A:$B,2,0)</f>
        <v>1604.167841</v>
      </c>
      <c r="M327">
        <f>SUMIFS($I$3:$I327,$E$3:$E327,$E327,$D$3:$D327,$D327)</f>
        <v>94.81</v>
      </c>
      <c r="N327" s="3">
        <f t="shared" si="55"/>
        <v>0.48</v>
      </c>
      <c r="O327" s="3" t="str">
        <f t="shared" si="56"/>
        <v/>
      </c>
      <c r="P327" t="str">
        <f>IFERROR(IF(VLOOKUP($E327,clients_special_commissions!$B:$E,3,0), "yes","no"),"no")</f>
        <v>yes</v>
      </c>
      <c r="Q327" s="3">
        <f>IF($P327="yes", VLOOKUP($E327,clients_special_commissions!$B:$C,2,0),"")</f>
        <v>0.05</v>
      </c>
      <c r="R327" t="str">
        <f t="shared" si="57"/>
        <v>no</v>
      </c>
      <c r="S327">
        <f>COUNTIFS($E$3:$E326,$E327,$D$3:$D326,$D327,$R$3:$R326,"yes")</f>
        <v>0</v>
      </c>
      <c r="U327" s="1" t="str">
        <f t="shared" si="58"/>
        <v xml:space="preserve">('10', '2021-12-13', '152076', 'IQD', '94.81', '0.05', 'EUR', '1604.167841'), </v>
      </c>
      <c r="V327" s="1" t="str">
        <f t="shared" si="59"/>
        <v xml:space="preserve">('42', '2021-06-09', '1338', 'ERN', '80.96', '0.05',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'0.04',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'0.05',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'0.05',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'0.05',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'0.04',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'0.04',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'0.05', 'EUR', '1954.4451'), ('17', '2021-08-25', '20292', 'CLP', '23.24', '0.12', 'EUR', '873.489326'), ('38', '2021-08-25', '174', 'GIP', '209.76', '1.05', 'EUR', '0.829546'), ('39', '2021-08-25', '366', 'MOP', '41.3', '0.21', 'EUR', '8.862674'), ('10', '2021-08-26', '229650', 'MMK', '117.51', '0.05',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'0.04', 'EUR', '1.874163'), ('11', '2021-09-09', '10206', 'UAH', '315.83', '1.58', 'EUR', '32.315341'), ('15', '2021-09-10', '300000', 'VND', '11.91', '0.06', 'EUR', '25207.144586'), ('42', '2021-09-11', '26370', 'XPF', '221.19', '0.05',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('13', '2021-09-27', '4638', 'ETB', '82.2', '0.42', 'EUR', '56.424061'), ('37', '2021-09-29', '612', 'BND', '409.96', '2.05', 'EUR', '1.492847'), ('51', '2021-10-01', '894', 'MOP', '100.88', '0.51', 'EUR', '8.862674'), ('45', '2021-10-02', '1254', 'SCR', '78.97', '0.4', 'EUR', '15.881424'), ('47', '2021-10-02', '212808', 'IRR', '4.57', '0.05', 'EUR', '46606.318821'), ('20', '2021-10-03', '209238', 'VND', '8.31', '0.05', 'EUR', '25207.144586'), ('17', '2021-10-04', '13416', 'AOA', '26.83', '0.14', 'EUR', '500.075352'), ('41', '2021-10-05', '4139', 'GHS', '502.07', '2.52', 'EUR', '8.24399'), ('44', '2021-10-05', '206706', 'CDF', '94.03', '0.48', 'EUR', '2198.419411'), ('50', '2021-10-06', '18666', 'SOS', '29.36', '0.15', 'EUR', '635.850516'), ('7', '2021-10-06', '1026', 'CUC', '930.9', '4.66', 'EUR', '1.102163'), ('21', '2021-10-08', '912', 'MYR', '196.11', '0.99', 'EUR', '4.650478'), ('6', '2021-10-08', '29940', 'HTG', '259.51', '1.3', 'EUR', '115.372538'), ('36', '2021-10-09', '1146', 'QAR', '285.64', '1.43', 'EUR', '4.012181'), ('6', '2021-10-09', '6678', 'ISK', '46.98', '0.24', 'EUR', '142.166545'), ('29', '2021-10-10', '270', 'GIP', '325.48', '1.63', 'EUR', '0.829546'), ('25', '2021-10-10', '14754', 'BDT', '155.68', '0.78', 'EUR', '94.772749'), ('48', '2021-10-12', '15936', 'DZD', '101.37', '0.51', 'EUR', '157.210934'), ('43', '2021-10-13', '10398', 'KMF', '21.11', '0.11', 'EUR', '492.671632'), ('36', '2021-10-15', '29034', 'INR', '346.16', '1.74', 'EUR', '83.874727'), ('45', '2021-10-15', '18042', 'KPW', '18.2', '0.1', 'EUR', '991.624722'), ('18', '2021-10-15', '1236', 'BAM', '632.46', '3.17', 'EUR', '1.954297'), ('30', '2021-10-16', '25494', 'CUP', '898.56', '4.5', 'EUR', '28.372254'), ('10', '2021-10-16', '924', 'BBD', '419.15', '0.05', 'EUR', '2.204495'), ('33', '2021-10-16', '12720', 'NPR', '94.98', '0.48', 'EUR', '133.929141'), ('46', '2021-10-17', '264', 'NZD', '166.49', '0.84', 'EUR', '1.585768'), ('40', '2021-10-17', '1284', 'BND', '860.11', '4.31', 'EUR', '1.492847'), ('6', '2021-10-18', '828', 'HRK', '109.38', '0.55', 'EUR', '7.570559'), ('22', '2021-10-18', '300', 'EUR', '300', '1.5', 'EUR', '1'), ('46', '2021-10-18', '23256', 'ISK', '163.59', '0.82', 'EUR', '142.166545'), ('51', '2021-10-18', '205488', 'UZS', '16.25', '0.09', 'EUR', '12650.208197'), ('5', '2021-10-19', '15168', 'MRU', '378.04', '1.9', 'EUR', '40.122998'), ('18', '2021-10-19', '1068', 'TOP', '428.65', '2.15', 'EUR', '2.491572'), ('14', '2021-10-19', '220', 'BHD', '529.16', '2.65', 'EUR', '0.415761'), ('48', '2021-10-19', '2351', 'MYR', '505.54', '2.53', 'EUR', '4.650478'), ('46', '2021-10-20', '7524', 'RUB', '64.43', '0.33', 'EUR', '116.791701'), ('16', '2021-10-21', '16854', 'VUV', '135.2', '0.68', 'EUR', '124.667135'), ('30', '2021-10-22', '26826', 'NPR', '200.3', '1.01', 'EUR', '133.929141'), ('2', '2021-10-22', '84', 'XDR', '106', '0.53', 'EUR', '0.792507'), ('42', '2021-10-22', '3000', 'BBD', '1360.86', '0.05', 'EUR', '2.204495'), ('42', '2021-10-23', '9000', 'ZMW', '463.25', '0.03', 'EUR', '19.428104'), ('28', '2021-10-23', '3.3', 'EUR', '3.3', '0.05', 'EUR', '1'), ('48', '2021-10-23', '5000', 'GHS', '606.51', '3.04', 'EUR', '8.24399'), ('25', '2021-10-23', '71472', 'TZS', '27.97', '0.14', 'EUR', '2556.186953'), ('3', '2021-10-23', '164184', 'IRR', '3.53', '0.05', 'EUR', '46606.318821'), ('14', '2021-10-24', '1482', 'MOP', '167.22', '0.84', 'EUR', '8.862674'), ('40', '2021-10-24', '800', 'BHD', '1924.19', '9.63', 'EUR', '0.415761'), ('9', '2021-10-24', '27090', 'SDG', '55.07', '0.04', 'EUR', '491.956154'), ('43', '2021-10-24', '18492', 'THB', '500.59', '2.51', 'EUR', '36.941107'), ('35', '2021-10-26', '27588', 'KPW', '27.83', '0.14', 'EUR', '991.624722'), ('25', '2021-10-26', '15246', 'NAD', '932.41', '4.67', 'EUR', '16.351249'), ('46', '2021-10-27', '8000', 'TTD', '1071.62', '5.36', 'EUR', '7.465375'), ('47', '2021-10-27', '154224', 'IQD', '96.14', '0.49', 'EUR', '1604.167841'), ('32', '2021-10-28', '1188', 'PAB', '1077.23', '5.39', 'EUR', '1.102838'), ('17', '2021-10-28', '648', 'CNH', '92.16', '0.47', 'EUR', '7.031894'), ('10', '2021-10-28', '5784', 'NPR', '43.19', '0.05', 'EUR', '133.929141'), ('32', '2021-10-29', '15504', 'MXN', '693.84', '0.03', 'EUR', '22.345389'), ('32', '2021-10-31', '666', 'EUR', '666', '0.03', 'EUR', '1'), ('22', '2021-11-02', '498', 'XDR', '628.39', '3.15', 'EUR', '0.792507'), ('44', '2021-11-02', '324', 'EUR', '324', '1.62', 'EUR', '1'), ('16', '2021-11-02', '430', 'FKP', '518.37', '2.6', 'EUR', '0.82953'), ('7', '2021-11-03', '248', 'BHD', '596.5', '2.99', 'EUR', '0.415761'), ('51', '2021-11-03', '292', 'KWD', '871.43', '4.36', 'EUR', '0.335084'), ('51', '2021-11-03', '6933', 'TWD', '220.35', '1.11', 'EUR', '31.464479'), ('27', '2021-11-03', '23214', 'CZK', '941.82', '4.71', 'EUR', '24.648029'), ('39', '2021-11-04', '492', 'GGP', '592.69', '2.97', 'EUR', '0.830114'), ('3', '2021-11-04', '17076', 'INR', '203.59', '1.02', 'EUR', '83.874727'), ('17', '2021-11-04', '21516', 'MZN', '305.89', '1.53', 'EUR', '70.339138'), ('33', '2021-11-05', '103458', 'BIF', '45.9', '0.23', 'EUR', '2254.103215'), ('31', '2021-11-05', '3876', 'ZAR', '237.6', '1.19', 'EUR', '16.313404'), ('9', '2021-11-06', '1410', 'BSD', '1278.69', '0.04', 'EUR', '1.102693'), ('16', '2021-11-06', '636', 'IMP', '766.7', '3.84', 'EUR', '0.829536'), ('48', '2021-11-07', '564', 'NZD', '355.67', '1.78', 'EUR', '1.585768'), ('13', '2021-11-07', '3246', 'PKR', '16.25', '0.09', 'EUR', '199.753961'), ('30', '2021-11-08', '8940', 'SZL', '547.16', '2.74', 'EUR', '16.339208'), ('41', '2021-11-08', '19338', 'DJF', '98.83', '0.5', 'EUR', '195.674933'), ('47', '2021-11-08', '1488', 'WST', '518.61', '2.6', 'EUR', '2.869237'), ('20', '2021-11-09', '13290', 'MXN', '594.76', '0.05', 'EUR', '22.345389'), ('27', '2021-11-09', '11151', 'GTQ', '1317.54', '6.59', 'EUR', '8.463558'), ('34', '2021-11-09', '19140', 'ETB', '339.22', '1.7', 'EUR', '56.424061'), ('45', '2021-11-10', '450', 'EUR', '450', '2.25', 'EUR', '1'), ('10', '2021-11-10', '1008', 'TND', '310.67', '0.05', 'EUR', '3.244663'), ('48', '2021-11-11', '1182', 'KYD', '1289.54', '6.45', 'EUR', '0.916606'), ('23', '2021-11-11', '210', 'JOD', '268.74', '1.35', 'EUR', '0.781452'), ('2', '2021-11-12', '426', 'BZD', '192.22', '0.97', 'EUR', '2.216262'), ('42', '2021-11-12', '13230', 'AFN', '137.19', '0.05', 'EUR', '96.442519'), ('20', '2021-11-12', '360000', 'STD', '15.24', '0.05', 'EUR', '23626.253177'), ('4', '2021-11-14', '96936', 'LBP', '58.32', '0.3', 'EUR', '1662.155418'), ('17', '2021-11-14', '618', 'MYR', '132.89', '0.67', 'EUR', '4.650478'), ('1', '2021-11-14', '210060', 'BIF', '93.2', '0.47', 'EUR', '2254.103215'), ('4', '2021-11-15', '11958', 'VUV', '95.92', '0.48', 'EUR', '124.667135'), ('38', '2021-11-15', '115626', 'IDR', '7.32', '0.05', 'EUR', '15813.590125'), ('9', '2021-11-17', '29526', 'MXN', '1321.35', '0.03', 'EUR', '22.345389'), ('13', '2021-11-20', '23394', 'CLP', '26.79', '0.14', 'EUR', '873.489326'), ('16', '2021-11-20', '12000', 'ZAR', '735.6', '0.03', 'EUR', '16.313404'), ('48', '2021-11-21', '179472', 'PYG', '23.43', '0.03', 'EUR', '7661.556068'), ('8', '2021-11-21', '840', 'MOP', '94.78', '0.48', 'EUR', '8.862674'), ('31', '2021-11-21', '18042', 'XOF', '27.54', '0.14', 'EUR', '655.347265'), ('18', '2021-11-23', '342', 'TMT', '88.67', '0.45', 'EUR', '3.857137'), ('29', '2021-11-23', '588', 'DKK', '79.11', '0.4', 'EUR', '7.433242'), ('37', '2021-11-23', '90', 'EUR', '90', '0.45', 'EUR', '1'), ('33', '2021-11-23', '858', 'AUD', '580.16', '2.91', 'EUR', '1.478916'), ('51', '2021-11-24', '60000', 'THB', '1624.21', '0.03', 'EUR', '36.941107'), ('8', '2021-11-25', '1176', 'NZD', '741.6', '3.71', 'EUR', '1.585768'), ('10', '2021-11-26', '29568', 'BIF', '13.12', '0.05', 'EUR', '2254.103215'), ('29', '2021-11-26', '708', 'BMD', '641.91', '3.21', 'EUR', '1.102961'), ('15', '2021-11-27', '1008', 'LSL', '61.7', '0.31', 'EUR', '16.337136'), ('12', '2021-11-27', '846', 'EUR', '846', '4.23', 'EUR', '1'), ('45', '2021-11-27', '828', 'SEK', '79.64', '0.4', 'EUR', '10.396958'), ('17', '2021-11-28', '591', 'BHD', '1421.49', '7.11', 'EUR', '0.415761'), ('27', '2021-11-29', '3000000', 'XAF', '4577.73', '0.03', 'EUR', '655.347543'), ('13', '2021-11-29', '470', 'JOD', '601.45', '3.01', 'EUR', '0.781452'), ('8', '2021-12-01', '15996', 'NGN', '34.95', '0.18', 'EUR', '457.789064'), ('9', '2021-12-01', '6690', 'JPY', '50.15', '0.04', 'EUR', '133.408405'), ('44', '2021-12-02', '18318', 'KPW', '18.48', '0.1', 'EUR', '991.624722'), ('28', '2021-12-03', '13752', 'ERN', '832.1', '4.17', 'EUR', '16.526867'), ('35', '2021-12-04', '15132', 'BTN', '180.78', '0.91', 'EUR', '83.704625'), ('40', '2021-12-04', '6702', 'HRK', '885.28', '4.43', 'EUR', '7.570559'), ('44', '2021-12-04', '26352', 'RSD', '224.03', '1.13', 'EUR', '117.629636'), ('33', '2021-12-06', '654', 'TND', '201.57', '1.01', 'EUR', '3.244663'), ('41', '2021-12-07', '1176', 'SCR', '74.05', '0.38', 'EUR', '15.881424'), ('11', '2021-12-08', '696', 'SAR', '168.37', '0.85', 'EUR', '4.133768'), ('30', '2021-12-08', '8730', 'GMD', '148.1', '0.75', 'EUR', '58.946785'), ('50', '2021-12-09', '1284', 'BND', '860.11', '4.31', 'EUR', '1.492847'), ('47', '2021-12-10', '1344', 'SBD', '151.56', '0.76', 'EUR', '8.867908'), ('28', '2021-12-10', '1134', 'BOB', '150.06', '0.76', 'EUR', '7.557202'), ('6', '2021-12-12', '450', 'SGD', '300.51', '1.51', 'EUR', '1.497464'), ('29', '2021-12-12', '330', 'ILS', '93.13', '0.47', 'EUR', '3.543533'), ('18', '2021-12-13', '462', 'IMP', '556.94', '2.79', 'EUR', '0.829536'), ('10', '2021-12-13', '152076', 'IQD', '94.81', '0.05', 'EUR', '1604.167841'), </v>
      </c>
    </row>
    <row r="328" spans="2:22" ht="30" x14ac:dyDescent="0.25">
      <c r="B328">
        <f t="shared" si="50"/>
        <v>2021</v>
      </c>
      <c r="C328">
        <f t="shared" si="51"/>
        <v>12</v>
      </c>
      <c r="D328" t="str">
        <f t="shared" si="52"/>
        <v>2021 12</v>
      </c>
      <c r="E328">
        <v>46</v>
      </c>
      <c r="F328" s="2">
        <v>44543</v>
      </c>
      <c r="G328">
        <v>6042</v>
      </c>
      <c r="H328" t="s">
        <v>99</v>
      </c>
      <c r="I328" s="3">
        <f t="shared" si="53"/>
        <v>54.57</v>
      </c>
      <c r="J328" s="3">
        <f t="shared" si="54"/>
        <v>0.28000000000000003</v>
      </c>
      <c r="K328" t="s">
        <v>61</v>
      </c>
      <c r="L328" s="3">
        <f>VLOOKUP(H328,'fx rates'!$A:$B,2,0)</f>
        <v>110.731635</v>
      </c>
      <c r="M328">
        <f>SUMIFS($I$3:$I328,$E$3:$E328,$E328,$D$3:$D328,$D328)</f>
        <v>54.57</v>
      </c>
      <c r="N328" s="3">
        <f t="shared" si="55"/>
        <v>0.28000000000000003</v>
      </c>
      <c r="O328" s="3" t="str">
        <f t="shared" si="56"/>
        <v/>
      </c>
      <c r="P328" t="str">
        <f>IFERROR(IF(VLOOKUP($E328,clients_special_commissions!$B:$E,3,0), "yes","no"),"no")</f>
        <v>no</v>
      </c>
      <c r="Q328" s="3" t="str">
        <f>IF($P328="yes", VLOOKUP($E328,clients_special_commissions!$B:$C,2,0),"")</f>
        <v/>
      </c>
      <c r="R328" t="str">
        <f t="shared" si="57"/>
        <v>no</v>
      </c>
      <c r="S328">
        <f>COUNTIFS($E$3:$E327,$E328,$D$3:$D327,$D328,$R$3:$R327,"yes")</f>
        <v>0</v>
      </c>
      <c r="U328" s="1" t="str">
        <f t="shared" si="58"/>
        <v xml:space="preserve">('46', '2021-12-13', '6042', 'CVE', '54.57', '0.28', 'EUR', '110.731635'), </v>
      </c>
      <c r="V328" s="1" t="str">
        <f t="shared" si="59"/>
        <v xml:space="preserve">('42', '2021-06-09', '1338', 'ERN', '80.96', '0.05',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'0.04',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'0.05',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'0.05',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'0.05',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'0.04',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'0.04',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'0.05', 'EUR', '1954.4451'), ('17', '2021-08-25', '20292', 'CLP', '23.24', '0.12', 'EUR', '873.489326'), ('38', '2021-08-25', '174', 'GIP', '209.76', '1.05', 'EUR', '0.829546'), ('39', '2021-08-25', '366', 'MOP', '41.3', '0.21', 'EUR', '8.862674'), ('10', '2021-08-26', '229650', 'MMK', '117.51', '0.05',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'0.04', 'EUR', '1.874163'), ('11', '2021-09-09', '10206', 'UAH', '315.83', '1.58', 'EUR', '32.315341'), ('15', '2021-09-10', '300000', 'VND', '11.91', '0.06', 'EUR', '25207.144586'), ('42', '2021-09-11', '26370', 'XPF', '221.19', '0.05',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('13', '2021-09-27', '4638', 'ETB', '82.2', '0.42', 'EUR', '56.424061'), ('37', '2021-09-29', '612', 'BND', '409.96', '2.05', 'EUR', '1.492847'), ('51', '2021-10-01', '894', 'MOP', '100.88', '0.51', 'EUR', '8.862674'), ('45', '2021-10-02', '1254', 'SCR', '78.97', '0.4', 'EUR', '15.881424'), ('47', '2021-10-02', '212808', 'IRR', '4.57', '0.05', 'EUR', '46606.318821'), ('20', '2021-10-03', '209238', 'VND', '8.31', '0.05', 'EUR', '25207.144586'), ('17', '2021-10-04', '13416', 'AOA', '26.83', '0.14', 'EUR', '500.075352'), ('41', '2021-10-05', '4139', 'GHS', '502.07', '2.52', 'EUR', '8.24399'), ('44', '2021-10-05', '206706', 'CDF', '94.03', '0.48', 'EUR', '2198.419411'), ('50', '2021-10-06', '18666', 'SOS', '29.36', '0.15', 'EUR', '635.850516'), ('7', '2021-10-06', '1026', 'CUC', '930.9', '4.66', 'EUR', '1.102163'), ('21', '2021-10-08', '912', 'MYR', '196.11', '0.99', 'EUR', '4.650478'), ('6', '2021-10-08', '29940', 'HTG', '259.51', '1.3', 'EUR', '115.372538'), ('36', '2021-10-09', '1146', 'QAR', '285.64', '1.43', 'EUR', '4.012181'), ('6', '2021-10-09', '6678', 'ISK', '46.98', '0.24', 'EUR', '142.166545'), ('29', '2021-10-10', '270', 'GIP', '325.48', '1.63', 'EUR', '0.829546'), ('25', '2021-10-10', '14754', 'BDT', '155.68', '0.78', 'EUR', '94.772749'), ('48', '2021-10-12', '15936', 'DZD', '101.37', '0.51', 'EUR', '157.210934'), ('43', '2021-10-13', '10398', 'KMF', '21.11', '0.11', 'EUR', '492.671632'), ('36', '2021-10-15', '29034', 'INR', '346.16', '1.74', 'EUR', '83.874727'), ('45', '2021-10-15', '18042', 'KPW', '18.2', '0.1', 'EUR', '991.624722'), ('18', '2021-10-15', '1236', 'BAM', '632.46', '3.17', 'EUR', '1.954297'), ('30', '2021-10-16', '25494', 'CUP', '898.56', '4.5', 'EUR', '28.372254'), ('10', '2021-10-16', '924', 'BBD', '419.15', '0.05', 'EUR', '2.204495'), ('33', '2021-10-16', '12720', 'NPR', '94.98', '0.48', 'EUR', '133.929141'), ('46', '2021-10-17', '264', 'NZD', '166.49', '0.84', 'EUR', '1.585768'), ('40', '2021-10-17', '1284', 'BND', '860.11', '4.31', 'EUR', '1.492847'), ('6', '2021-10-18', '828', 'HRK', '109.38', '0.55', 'EUR', '7.570559'), ('22', '2021-10-18', '300', 'EUR', '300', '1.5', 'EUR', '1'), ('46', '2021-10-18', '23256', 'ISK', '163.59', '0.82', 'EUR', '142.166545'), ('51', '2021-10-18', '205488', 'UZS', '16.25', '0.09', 'EUR', '12650.208197'), ('5', '2021-10-19', '15168', 'MRU', '378.04', '1.9', 'EUR', '40.122998'), ('18', '2021-10-19', '1068', 'TOP', '428.65', '2.15', 'EUR', '2.491572'), ('14', '2021-10-19', '220', 'BHD', '529.16', '2.65', 'EUR', '0.415761'), ('48', '2021-10-19', '2351', 'MYR', '505.54', '2.53', 'EUR', '4.650478'), ('46', '2021-10-20', '7524', 'RUB', '64.43', '0.33', 'EUR', '116.791701'), ('16', '2021-10-21', '16854', 'VUV', '135.2', '0.68', 'EUR', '124.667135'), ('30', '2021-10-22', '26826', 'NPR', '200.3', '1.01', 'EUR', '133.929141'), ('2', '2021-10-22', '84', 'XDR', '106', '0.53', 'EUR', '0.792507'), ('42', '2021-10-22', '3000', 'BBD', '1360.86', '0.05', 'EUR', '2.204495'), ('42', '2021-10-23', '9000', 'ZMW', '463.25', '0.03', 'EUR', '19.428104'), ('28', '2021-10-23', '3.3', 'EUR', '3.3', '0.05', 'EUR', '1'), ('48', '2021-10-23', '5000', 'GHS', '606.51', '3.04', 'EUR', '8.24399'), ('25', '2021-10-23', '71472', 'TZS', '27.97', '0.14', 'EUR', '2556.186953'), ('3', '2021-10-23', '164184', 'IRR', '3.53', '0.05', 'EUR', '46606.318821'), ('14', '2021-10-24', '1482', 'MOP', '167.22', '0.84', 'EUR', '8.862674'), ('40', '2021-10-24', '800', 'BHD', '1924.19', '9.63', 'EUR', '0.415761'), ('9', '2021-10-24', '27090', 'SDG', '55.07', '0.04', 'EUR', '491.956154'), ('43', '2021-10-24', '18492', 'THB', '500.59', '2.51', 'EUR', '36.941107'), ('35', '2021-10-26', '27588', 'KPW', '27.83', '0.14', 'EUR', '991.624722'), ('25', '2021-10-26', '15246', 'NAD', '932.41', '4.67', 'EUR', '16.351249'), ('46', '2021-10-27', '8000', 'TTD', '1071.62', '5.36', 'EUR', '7.465375'), ('47', '2021-10-27', '154224', 'IQD', '96.14', '0.49', 'EUR', '1604.167841'), ('32', '2021-10-28', '1188', 'PAB', '1077.23', '5.39', 'EUR', '1.102838'), ('17', '2021-10-28', '648', 'CNH', '92.16', '0.47', 'EUR', '7.031894'), ('10', '2021-10-28', '5784', 'NPR', '43.19', '0.05', 'EUR', '133.929141'), ('32', '2021-10-29', '15504', 'MXN', '693.84', '0.03', 'EUR', '22.345389'), ('32', '2021-10-31', '666', 'EUR', '666', '0.03', 'EUR', '1'), ('22', '2021-11-02', '498', 'XDR', '628.39', '3.15', 'EUR', '0.792507'), ('44', '2021-11-02', '324', 'EUR', '324', '1.62', 'EUR', '1'), ('16', '2021-11-02', '430', 'FKP', '518.37', '2.6', 'EUR', '0.82953'), ('7', '2021-11-03', '248', 'BHD', '596.5', '2.99', 'EUR', '0.415761'), ('51', '2021-11-03', '292', 'KWD', '871.43', '4.36', 'EUR', '0.335084'), ('51', '2021-11-03', '6933', 'TWD', '220.35', '1.11', 'EUR', '31.464479'), ('27', '2021-11-03', '23214', 'CZK', '941.82', '4.71', 'EUR', '24.648029'), ('39', '2021-11-04', '492', 'GGP', '592.69', '2.97', 'EUR', '0.830114'), ('3', '2021-11-04', '17076', 'INR', '203.59', '1.02', 'EUR', '83.874727'), ('17', '2021-11-04', '21516', 'MZN', '305.89', '1.53', 'EUR', '70.339138'), ('33', '2021-11-05', '103458', 'BIF', '45.9', '0.23', 'EUR', '2254.103215'), ('31', '2021-11-05', '3876', 'ZAR', '237.6', '1.19', 'EUR', '16.313404'), ('9', '2021-11-06', '1410', 'BSD', '1278.69', '0.04', 'EUR', '1.102693'), ('16', '2021-11-06', '636', 'IMP', '766.7', '3.84', 'EUR', '0.829536'), ('48', '2021-11-07', '564', 'NZD', '355.67', '1.78', 'EUR', '1.585768'), ('13', '2021-11-07', '3246', 'PKR', '16.25', '0.09', 'EUR', '199.753961'), ('30', '2021-11-08', '8940', 'SZL', '547.16', '2.74', 'EUR', '16.339208'), ('41', '2021-11-08', '19338', 'DJF', '98.83', '0.5', 'EUR', '195.674933'), ('47', '2021-11-08', '1488', 'WST', '518.61', '2.6', 'EUR', '2.869237'), ('20', '2021-11-09', '13290', 'MXN', '594.76', '0.05', 'EUR', '22.345389'), ('27', '2021-11-09', '11151', 'GTQ', '1317.54', '6.59', 'EUR', '8.463558'), ('34', '2021-11-09', '19140', 'ETB', '339.22', '1.7', 'EUR', '56.424061'), ('45', '2021-11-10', '450', 'EUR', '450', '2.25', 'EUR', '1'), ('10', '2021-11-10', '1008', 'TND', '310.67', '0.05', 'EUR', '3.244663'), ('48', '2021-11-11', '1182', 'KYD', '1289.54', '6.45', 'EUR', '0.916606'), ('23', '2021-11-11', '210', 'JOD', '268.74', '1.35', 'EUR', '0.781452'), ('2', '2021-11-12', '426', 'BZD', '192.22', '0.97', 'EUR', '2.216262'), ('42', '2021-11-12', '13230', 'AFN', '137.19', '0.05', 'EUR', '96.442519'), ('20', '2021-11-12', '360000', 'STD', '15.24', '0.05', 'EUR', '23626.253177'), ('4', '2021-11-14', '96936', 'LBP', '58.32', '0.3', 'EUR', '1662.155418'), ('17', '2021-11-14', '618', 'MYR', '132.89', '0.67', 'EUR', '4.650478'), ('1', '2021-11-14', '210060', 'BIF', '93.2', '0.47', 'EUR', '2254.103215'), ('4', '2021-11-15', '11958', 'VUV', '95.92', '0.48', 'EUR', '124.667135'), ('38', '2021-11-15', '115626', 'IDR', '7.32', '0.05', 'EUR', '15813.590125'), ('9', '2021-11-17', '29526', 'MXN', '1321.35', '0.03', 'EUR', '22.345389'), ('13', '2021-11-20', '23394', 'CLP', '26.79', '0.14', 'EUR', '873.489326'), ('16', '2021-11-20', '12000', 'ZAR', '735.6', '0.03', 'EUR', '16.313404'), ('48', '2021-11-21', '179472', 'PYG', '23.43', '0.03', 'EUR', '7661.556068'), ('8', '2021-11-21', '840', 'MOP', '94.78', '0.48', 'EUR', '8.862674'), ('31', '2021-11-21', '18042', 'XOF', '27.54', '0.14', 'EUR', '655.347265'), ('18', '2021-11-23', '342', 'TMT', '88.67', '0.45', 'EUR', '3.857137'), ('29', '2021-11-23', '588', 'DKK', '79.11', '0.4', 'EUR', '7.433242'), ('37', '2021-11-23', '90', 'EUR', '90', '0.45', 'EUR', '1'), ('33', '2021-11-23', '858', 'AUD', '580.16', '2.91', 'EUR', '1.478916'), ('51', '2021-11-24', '60000', 'THB', '1624.21', '0.03', 'EUR', '36.941107'), ('8', '2021-11-25', '1176', 'NZD', '741.6', '3.71', 'EUR', '1.585768'), ('10', '2021-11-26', '29568', 'BIF', '13.12', '0.05', 'EUR', '2254.103215'), ('29', '2021-11-26', '708', 'BMD', '641.91', '3.21', 'EUR', '1.102961'), ('15', '2021-11-27', '1008', 'LSL', '61.7', '0.31', 'EUR', '16.337136'), ('12', '2021-11-27', '846', 'EUR', '846', '4.23', 'EUR', '1'), ('45', '2021-11-27', '828', 'SEK', '79.64', '0.4', 'EUR', '10.396958'), ('17', '2021-11-28', '591', 'BHD', '1421.49', '7.11', 'EUR', '0.415761'), ('27', '2021-11-29', '3000000', 'XAF', '4577.73', '0.03', 'EUR', '655.347543'), ('13', '2021-11-29', '470', 'JOD', '601.45', '3.01', 'EUR', '0.781452'), ('8', '2021-12-01', '15996', 'NGN', '34.95', '0.18', 'EUR', '457.789064'), ('9', '2021-12-01', '6690', 'JPY', '50.15', '0.04', 'EUR', '133.408405'), ('44', '2021-12-02', '18318', 'KPW', '18.48', '0.1', 'EUR', '991.624722'), ('28', '2021-12-03', '13752', 'ERN', '832.1', '4.17', 'EUR', '16.526867'), ('35', '2021-12-04', '15132', 'BTN', '180.78', '0.91', 'EUR', '83.704625'), ('40', '2021-12-04', '6702', 'HRK', '885.28', '4.43', 'EUR', '7.570559'), ('44', '2021-12-04', '26352', 'RSD', '224.03', '1.13', 'EUR', '117.629636'), ('33', '2021-12-06', '654', 'TND', '201.57', '1.01', 'EUR', '3.244663'), ('41', '2021-12-07', '1176', 'SCR', '74.05', '0.38', 'EUR', '15.881424'), ('11', '2021-12-08', '696', 'SAR', '168.37', '0.85', 'EUR', '4.133768'), ('30', '2021-12-08', '8730', 'GMD', '148.1', '0.75', 'EUR', '58.946785'), ('50', '2021-12-09', '1284', 'BND', '860.11', '4.31', 'EUR', '1.492847'), ('47', '2021-12-10', '1344', 'SBD', '151.56', '0.76', 'EUR', '8.867908'), ('28', '2021-12-10', '1134', 'BOB', '150.06', '0.76', 'EUR', '7.557202'), ('6', '2021-12-12', '450', 'SGD', '300.51', '1.51', 'EUR', '1.497464'), ('29', '2021-12-12', '330', 'ILS', '93.13', '0.47', 'EUR', '3.543533'), ('18', '2021-12-13', '462', 'IMP', '556.94', '2.79', 'EUR', '0.829536'), ('10', '2021-12-13', '152076', 'IQD', '94.81', '0.05', 'EUR', '1604.167841'), ('46', '2021-12-13', '6042', 'CVE', '54.57', '0.28', 'EUR', '110.731635'), </v>
      </c>
    </row>
    <row r="329" spans="2:22" ht="30" x14ac:dyDescent="0.25">
      <c r="B329">
        <f t="shared" si="50"/>
        <v>2021</v>
      </c>
      <c r="C329">
        <f t="shared" si="51"/>
        <v>12</v>
      </c>
      <c r="D329" t="str">
        <f t="shared" si="52"/>
        <v>2021 12</v>
      </c>
      <c r="E329">
        <v>15</v>
      </c>
      <c r="F329" s="2">
        <v>44545</v>
      </c>
      <c r="G329">
        <v>6114</v>
      </c>
      <c r="H329" t="s">
        <v>184</v>
      </c>
      <c r="I329" s="3">
        <f t="shared" si="53"/>
        <v>689.46</v>
      </c>
      <c r="J329" s="3">
        <f t="shared" si="54"/>
        <v>3.4499999999999997</v>
      </c>
      <c r="K329" t="s">
        <v>61</v>
      </c>
      <c r="L329" s="3">
        <f>VLOOKUP(H329,'fx rates'!$A:$B,2,0)</f>
        <v>8.8679079999999999</v>
      </c>
      <c r="M329">
        <f>SUMIFS($I$3:$I329,$E$3:$E329,$E329,$D$3:$D329,$D329)</f>
        <v>689.46</v>
      </c>
      <c r="N329" s="3">
        <f t="shared" si="55"/>
        <v>3.4499999999999997</v>
      </c>
      <c r="O329" s="3" t="str">
        <f t="shared" si="56"/>
        <v/>
      </c>
      <c r="P329" t="str">
        <f>IFERROR(IF(VLOOKUP($E329,clients_special_commissions!$B:$E,3,0), "yes","no"),"no")</f>
        <v>no</v>
      </c>
      <c r="Q329" s="3" t="str">
        <f>IF($P329="yes", VLOOKUP($E329,clients_special_commissions!$B:$C,2,0),"")</f>
        <v/>
      </c>
      <c r="R329" t="str">
        <f t="shared" si="57"/>
        <v>no</v>
      </c>
      <c r="S329">
        <f>COUNTIFS($E$3:$E328,$E329,$D$3:$D328,$D329,$R$3:$R328,"yes")</f>
        <v>0</v>
      </c>
      <c r="U329" s="1" t="str">
        <f t="shared" si="58"/>
        <v xml:space="preserve">('15', '2021-12-15', '6114', 'SBD', '689.46', '3.45', 'EUR', '8.867908'), </v>
      </c>
      <c r="V329" s="1" t="str">
        <f t="shared" si="59"/>
        <v xml:space="preserve">('42', '2021-06-09', '1338', 'ERN', '80.96', '0.05',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'0.04',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'0.05',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'0.05',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'0.05',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'0.04',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'0.04',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'0.05', 'EUR', '1954.4451'), ('17', '2021-08-25', '20292', 'CLP', '23.24', '0.12', 'EUR', '873.489326'), ('38', '2021-08-25', '174', 'GIP', '209.76', '1.05', 'EUR', '0.829546'), ('39', '2021-08-25', '366', 'MOP', '41.3', '0.21', 'EUR', '8.862674'), ('10', '2021-08-26', '229650', 'MMK', '117.51', '0.05',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'0.04', 'EUR', '1.874163'), ('11', '2021-09-09', '10206', 'UAH', '315.83', '1.58', 'EUR', '32.315341'), ('15', '2021-09-10', '300000', 'VND', '11.91', '0.06', 'EUR', '25207.144586'), ('42', '2021-09-11', '26370', 'XPF', '221.19', '0.05',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('13', '2021-09-27', '4638', 'ETB', '82.2', '0.42', 'EUR', '56.424061'), ('37', '2021-09-29', '612', 'BND', '409.96', '2.05', 'EUR', '1.492847'), ('51', '2021-10-01', '894', 'MOP', '100.88', '0.51', 'EUR', '8.862674'), ('45', '2021-10-02', '1254', 'SCR', '78.97', '0.4', 'EUR', '15.881424'), ('47', '2021-10-02', '212808', 'IRR', '4.57', '0.05', 'EUR', '46606.318821'), ('20', '2021-10-03', '209238', 'VND', '8.31', '0.05', 'EUR', '25207.144586'), ('17', '2021-10-04', '13416', 'AOA', '26.83', '0.14', 'EUR', '500.075352'), ('41', '2021-10-05', '4139', 'GHS', '502.07', '2.52', 'EUR', '8.24399'), ('44', '2021-10-05', '206706', 'CDF', '94.03', '0.48', 'EUR', '2198.419411'), ('50', '2021-10-06', '18666', 'SOS', '29.36', '0.15', 'EUR', '635.850516'), ('7', '2021-10-06', '1026', 'CUC', '930.9', '4.66', 'EUR', '1.102163'), ('21', '2021-10-08', '912', 'MYR', '196.11', '0.99', 'EUR', '4.650478'), ('6', '2021-10-08', '29940', 'HTG', '259.51', '1.3', 'EUR', '115.372538'), ('36', '2021-10-09', '1146', 'QAR', '285.64', '1.43', 'EUR', '4.012181'), ('6', '2021-10-09', '6678', 'ISK', '46.98', '0.24', 'EUR', '142.166545'), ('29', '2021-10-10', '270', 'GIP', '325.48', '1.63', 'EUR', '0.829546'), ('25', '2021-10-10', '14754', 'BDT', '155.68', '0.78', 'EUR', '94.772749'), ('48', '2021-10-12', '15936', 'DZD', '101.37', '0.51', 'EUR', '157.210934'), ('43', '2021-10-13', '10398', 'KMF', '21.11', '0.11', 'EUR', '492.671632'), ('36', '2021-10-15', '29034', 'INR', '346.16', '1.74', 'EUR', '83.874727'), ('45', '2021-10-15', '18042', 'KPW', '18.2', '0.1', 'EUR', '991.624722'), ('18', '2021-10-15', '1236', 'BAM', '632.46', '3.17', 'EUR', '1.954297'), ('30', '2021-10-16', '25494', 'CUP', '898.56', '4.5', 'EUR', '28.372254'), ('10', '2021-10-16', '924', 'BBD', '419.15', '0.05', 'EUR', '2.204495'), ('33', '2021-10-16', '12720', 'NPR', '94.98', '0.48', 'EUR', '133.929141'), ('46', '2021-10-17', '264', 'NZD', '166.49', '0.84', 'EUR', '1.585768'), ('40', '2021-10-17', '1284', 'BND', '860.11', '4.31', 'EUR', '1.492847'), ('6', '2021-10-18', '828', 'HRK', '109.38', '0.55', 'EUR', '7.570559'), ('22', '2021-10-18', '300', 'EUR', '300', '1.5', 'EUR', '1'), ('46', '2021-10-18', '23256', 'ISK', '163.59', '0.82', 'EUR', '142.166545'), ('51', '2021-10-18', '205488', 'UZS', '16.25', '0.09', 'EUR', '12650.208197'), ('5', '2021-10-19', '15168', 'MRU', '378.04', '1.9', 'EUR', '40.122998'), ('18', '2021-10-19', '1068', 'TOP', '428.65', '2.15', 'EUR', '2.491572'), ('14', '2021-10-19', '220', 'BHD', '529.16', '2.65', 'EUR', '0.415761'), ('48', '2021-10-19', '2351', 'MYR', '505.54', '2.53', 'EUR', '4.650478'), ('46', '2021-10-20', '7524', 'RUB', '64.43', '0.33', 'EUR', '116.791701'), ('16', '2021-10-21', '16854', 'VUV', '135.2', '0.68', 'EUR', '124.667135'), ('30', '2021-10-22', '26826', 'NPR', '200.3', '1.01', 'EUR', '133.929141'), ('2', '2021-10-22', '84', 'XDR', '106', '0.53', 'EUR', '0.792507'), ('42', '2021-10-22', '3000', 'BBD', '1360.86', '0.05', 'EUR', '2.204495'), ('42', '2021-10-23', '9000', 'ZMW', '463.25', '0.03', 'EUR', '19.428104'), ('28', '2021-10-23', '3.3', 'EUR', '3.3', '0.05', 'EUR', '1'), ('48', '2021-10-23', '5000', 'GHS', '606.51', '3.04', 'EUR', '8.24399'), ('25', '2021-10-23', '71472', 'TZS', '27.97', '0.14', 'EUR', '2556.186953'), ('3', '2021-10-23', '164184', 'IRR', '3.53', '0.05', 'EUR', '46606.318821'), ('14', '2021-10-24', '1482', 'MOP', '167.22', '0.84', 'EUR', '8.862674'), ('40', '2021-10-24', '800', 'BHD', '1924.19', '9.63', 'EUR', '0.415761'), ('9', '2021-10-24', '27090', 'SDG', '55.07', '0.04', 'EUR', '491.956154'), ('43', '2021-10-24', '18492', 'THB', '500.59', '2.51', 'EUR', '36.941107'), ('35', '2021-10-26', '27588', 'KPW', '27.83', '0.14', 'EUR', '991.624722'), ('25', '2021-10-26', '15246', 'NAD', '932.41', '4.67', 'EUR', '16.351249'), ('46', '2021-10-27', '8000', 'TTD', '1071.62', '5.36', 'EUR', '7.465375'), ('47', '2021-10-27', '154224', 'IQD', '96.14', '0.49', 'EUR', '1604.167841'), ('32', '2021-10-28', '1188', 'PAB', '1077.23', '5.39', 'EUR', '1.102838'), ('17', '2021-10-28', '648', 'CNH', '92.16', '0.47', 'EUR', '7.031894'), ('10', '2021-10-28', '5784', 'NPR', '43.19', '0.05', 'EUR', '133.929141'), ('32', '2021-10-29', '15504', 'MXN', '693.84', '0.03', 'EUR', '22.345389'), ('32', '2021-10-31', '666', 'EUR', '666', '0.03', 'EUR', '1'), ('22', '2021-11-02', '498', 'XDR', '628.39', '3.15', 'EUR', '0.792507'), ('44', '2021-11-02', '324', 'EUR', '324', '1.62', 'EUR', '1'), ('16', '2021-11-02', '430', 'FKP', '518.37', '2.6', 'EUR', '0.82953'), ('7', '2021-11-03', '248', 'BHD', '596.5', '2.99', 'EUR', '0.415761'), ('51', '2021-11-03', '292', 'KWD', '871.43', '4.36', 'EUR', '0.335084'), ('51', '2021-11-03', '6933', 'TWD', '220.35', '1.11', 'EUR', '31.464479'), ('27', '2021-11-03', '23214', 'CZK', '941.82', '4.71', 'EUR', '24.648029'), ('39', '2021-11-04', '492', 'GGP', '592.69', '2.97', 'EUR', '0.830114'), ('3', '2021-11-04', '17076', 'INR', '203.59', '1.02', 'EUR', '83.874727'), ('17', '2021-11-04', '21516', 'MZN', '305.89', '1.53', 'EUR', '70.339138'), ('33', '2021-11-05', '103458', 'BIF', '45.9', '0.23', 'EUR', '2254.103215'), ('31', '2021-11-05', '3876', 'ZAR', '237.6', '1.19', 'EUR', '16.313404'), ('9', '2021-11-06', '1410', 'BSD', '1278.69', '0.04', 'EUR', '1.102693'), ('16', '2021-11-06', '636', 'IMP', '766.7', '3.84', 'EUR', '0.829536'), ('48', '2021-11-07', '564', 'NZD', '355.67', '1.78', 'EUR', '1.585768'), ('13', '2021-11-07', '3246', 'PKR', '16.25', '0.09', 'EUR', '199.753961'), ('30', '2021-11-08', '8940', 'SZL', '547.16', '2.74', 'EUR', '16.339208'), ('41', '2021-11-08', '19338', 'DJF', '98.83', '0.5', 'EUR', '195.674933'), ('47', '2021-11-08', '1488', 'WST', '518.61', '2.6', 'EUR', '2.869237'), ('20', '2021-11-09', '13290', 'MXN', '594.76', '0.05', 'EUR', '22.345389'), ('27', '2021-11-09', '11151', 'GTQ', '1317.54', '6.59', 'EUR', '8.463558'), ('34', '2021-11-09', '19140', 'ETB', '339.22', '1.7', 'EUR', '56.424061'), ('45', '2021-11-10', '450', 'EUR', '450', '2.25', 'EUR', '1'), ('10', '2021-11-10', '1008', 'TND', '310.67', '0.05', 'EUR', '3.244663'), ('48', '2021-11-11', '1182', 'KYD', '1289.54', '6.45', 'EUR', '0.916606'), ('23', '2021-11-11', '210', 'JOD', '268.74', '1.35', 'EUR', '0.781452'), ('2', '2021-11-12', '426', 'BZD', '192.22', '0.97', 'EUR', '2.216262'), ('42', '2021-11-12', '13230', 'AFN', '137.19', '0.05', 'EUR', '96.442519'), ('20', '2021-11-12', '360000', 'STD', '15.24', '0.05', 'EUR', '23626.253177'), ('4', '2021-11-14', '96936', 'LBP', '58.32', '0.3', 'EUR', '1662.155418'), ('17', '2021-11-14', '618', 'MYR', '132.89', '0.67', 'EUR', '4.650478'), ('1', '2021-11-14', '210060', 'BIF', '93.2', '0.47', 'EUR', '2254.103215'), ('4', '2021-11-15', '11958', 'VUV', '95.92', '0.48', 'EUR', '124.667135'), ('38', '2021-11-15', '115626', 'IDR', '7.32', '0.05', 'EUR', '15813.590125'), ('9', '2021-11-17', '29526', 'MXN', '1321.35', '0.03', 'EUR', '22.345389'), ('13', '2021-11-20', '23394', 'CLP', '26.79', '0.14', 'EUR', '873.489326'), ('16', '2021-11-20', '12000', 'ZAR', '735.6', '0.03', 'EUR', '16.313404'), ('48', '2021-11-21', '179472', 'PYG', '23.43', '0.03', 'EUR', '7661.556068'), ('8', '2021-11-21', '840', 'MOP', '94.78', '0.48', 'EUR', '8.862674'), ('31', '2021-11-21', '18042', 'XOF', '27.54', '0.14', 'EUR', '655.347265'), ('18', '2021-11-23', '342', 'TMT', '88.67', '0.45', 'EUR', '3.857137'), ('29', '2021-11-23', '588', 'DKK', '79.11', '0.4', 'EUR', '7.433242'), ('37', '2021-11-23', '90', 'EUR', '90', '0.45', 'EUR', '1'), ('33', '2021-11-23', '858', 'AUD', '580.16', '2.91', 'EUR', '1.478916'), ('51', '2021-11-24', '60000', 'THB', '1624.21', '0.03', 'EUR', '36.941107'), ('8', '2021-11-25', '1176', 'NZD', '741.6', '3.71', 'EUR', '1.585768'), ('10', '2021-11-26', '29568', 'BIF', '13.12', '0.05', 'EUR', '2254.103215'), ('29', '2021-11-26', '708', 'BMD', '641.91', '3.21', 'EUR', '1.102961'), ('15', '2021-11-27', '1008', 'LSL', '61.7', '0.31', 'EUR', '16.337136'), ('12', '2021-11-27', '846', 'EUR', '846', '4.23', 'EUR', '1'), ('45', '2021-11-27', '828', 'SEK', '79.64', '0.4', 'EUR', '10.396958'), ('17', '2021-11-28', '591', 'BHD', '1421.49', '7.11', 'EUR', '0.415761'), ('27', '2021-11-29', '3000000', 'XAF', '4577.73', '0.03', 'EUR', '655.347543'), ('13', '2021-11-29', '470', 'JOD', '601.45', '3.01', 'EUR', '0.781452'), ('8', '2021-12-01', '15996', 'NGN', '34.95', '0.18', 'EUR', '457.789064'), ('9', '2021-12-01', '6690', 'JPY', '50.15', '0.04', 'EUR', '133.408405'), ('44', '2021-12-02', '18318', 'KPW', '18.48', '0.1', 'EUR', '991.624722'), ('28', '2021-12-03', '13752', 'ERN', '832.1', '4.17', 'EUR', '16.526867'), ('35', '2021-12-04', '15132', 'BTN', '180.78', '0.91', 'EUR', '83.704625'), ('40', '2021-12-04', '6702', 'HRK', '885.28', '4.43', 'EUR', '7.570559'), ('44', '2021-12-04', '26352', 'RSD', '224.03', '1.13', 'EUR', '117.629636'), ('33', '2021-12-06', '654', 'TND', '201.57', '1.01', 'EUR', '3.244663'), ('41', '2021-12-07', '1176', 'SCR', '74.05', '0.38', 'EUR', '15.881424'), ('11', '2021-12-08', '696', 'SAR', '168.37', '0.85', 'EUR', '4.133768'), ('30', '2021-12-08', '8730', 'GMD', '148.1', '0.75', 'EUR', '58.946785'), ('50', '2021-12-09', '1284', 'BND', '860.11', '4.31', 'EUR', '1.492847'), ('47', '2021-12-10', '1344', 'SBD', '151.56', '0.76', 'EUR', '8.867908'), ('28', '2021-12-10', '1134', 'BOB', '150.06', '0.76', 'EUR', '7.557202'), ('6', '2021-12-12', '450', 'SGD', '300.51', '1.51', 'EUR', '1.497464'), ('29', '2021-12-12', '330', 'ILS', '93.13', '0.47', 'EUR', '3.543533'), ('18', '2021-12-13', '462', 'IMP', '556.94', '2.79', 'EUR', '0.829536'), ('10', '2021-12-13', '152076', 'IQD', '94.81', '0.05', 'EUR', '1604.167841'), ('46', '2021-12-13', '6042', 'CVE', '54.57', '0.28', 'EUR', '110.731635'), ('15', '2021-12-15', '6114', 'SBD', '689.46', '3.45', 'EUR', '8.867908'), </v>
      </c>
    </row>
    <row r="330" spans="2:22" ht="30" x14ac:dyDescent="0.25">
      <c r="B330">
        <f t="shared" si="50"/>
        <v>2021</v>
      </c>
      <c r="C330">
        <f t="shared" si="51"/>
        <v>12</v>
      </c>
      <c r="D330" t="str">
        <f t="shared" si="52"/>
        <v>2021 12</v>
      </c>
      <c r="E330">
        <v>43</v>
      </c>
      <c r="F330" s="2">
        <v>44545</v>
      </c>
      <c r="G330">
        <v>29166</v>
      </c>
      <c r="H330" t="s">
        <v>74</v>
      </c>
      <c r="I330" s="3">
        <f t="shared" si="53"/>
        <v>307.75</v>
      </c>
      <c r="J330" s="3">
        <f t="shared" si="54"/>
        <v>1.54</v>
      </c>
      <c r="K330" t="s">
        <v>61</v>
      </c>
      <c r="L330" s="3">
        <f>VLOOKUP(H330,'fx rates'!$A:$B,2,0)</f>
        <v>94.772749000000005</v>
      </c>
      <c r="M330">
        <f>SUMIFS($I$3:$I330,$E$3:$E330,$E330,$D$3:$D330,$D330)</f>
        <v>307.75</v>
      </c>
      <c r="N330" s="3">
        <f t="shared" si="55"/>
        <v>1.54</v>
      </c>
      <c r="O330" s="3" t="str">
        <f t="shared" si="56"/>
        <v/>
      </c>
      <c r="P330" t="str">
        <f>IFERROR(IF(VLOOKUP($E330,clients_special_commissions!$B:$E,3,0), "yes","no"),"no")</f>
        <v>no</v>
      </c>
      <c r="Q330" s="3" t="str">
        <f>IF($P330="yes", VLOOKUP($E330,clients_special_commissions!$B:$C,2,0),"")</f>
        <v/>
      </c>
      <c r="R330" t="str">
        <f t="shared" si="57"/>
        <v>no</v>
      </c>
      <c r="S330">
        <f>COUNTIFS($E$3:$E329,$E330,$D$3:$D329,$D330,$R$3:$R329,"yes")</f>
        <v>0</v>
      </c>
      <c r="U330" s="1" t="str">
        <f t="shared" si="58"/>
        <v xml:space="preserve">('43', '2021-12-15', '29166', 'BDT', '307.75', '1.54', 'EUR', '94.772749'), </v>
      </c>
      <c r="V330" s="1" t="str">
        <f t="shared" si="59"/>
        <v xml:space="preserve">('42', '2021-06-09', '1338', 'ERN', '80.96', '0.05',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'0.04',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'0.05',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'0.05',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'0.05',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'0.04',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'0.04',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'0.05', 'EUR', '1954.4451'), ('17', '2021-08-25', '20292', 'CLP', '23.24', '0.12', 'EUR', '873.489326'), ('38', '2021-08-25', '174', 'GIP', '209.76', '1.05', 'EUR', '0.829546'), ('39', '2021-08-25', '366', 'MOP', '41.3', '0.21', 'EUR', '8.862674'), ('10', '2021-08-26', '229650', 'MMK', '117.51', '0.05',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'0.04', 'EUR', '1.874163'), ('11', '2021-09-09', '10206', 'UAH', '315.83', '1.58', 'EUR', '32.315341'), ('15', '2021-09-10', '300000', 'VND', '11.91', '0.06', 'EUR', '25207.144586'), ('42', '2021-09-11', '26370', 'XPF', '221.19', '0.05',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('13', '2021-09-27', '4638', 'ETB', '82.2', '0.42', 'EUR', '56.424061'), ('37', '2021-09-29', '612', 'BND', '409.96', '2.05', 'EUR', '1.492847'), ('51', '2021-10-01', '894', 'MOP', '100.88', '0.51', 'EUR', '8.862674'), ('45', '2021-10-02', '1254', 'SCR', '78.97', '0.4', 'EUR', '15.881424'), ('47', '2021-10-02', '212808', 'IRR', '4.57', '0.05', 'EUR', '46606.318821'), ('20', '2021-10-03', '209238', 'VND', '8.31', '0.05', 'EUR', '25207.144586'), ('17', '2021-10-04', '13416', 'AOA', '26.83', '0.14', 'EUR', '500.075352'), ('41', '2021-10-05', '4139', 'GHS', '502.07', '2.52', 'EUR', '8.24399'), ('44', '2021-10-05', '206706', 'CDF', '94.03', '0.48', 'EUR', '2198.419411'), ('50', '2021-10-06', '18666', 'SOS', '29.36', '0.15', 'EUR', '635.850516'), ('7', '2021-10-06', '1026', 'CUC', '930.9', '4.66', 'EUR', '1.102163'), ('21', '2021-10-08', '912', 'MYR', '196.11', '0.99', 'EUR', '4.650478'), ('6', '2021-10-08', '29940', 'HTG', '259.51', '1.3', 'EUR', '115.372538'), ('36', '2021-10-09', '1146', 'QAR', '285.64', '1.43', 'EUR', '4.012181'), ('6', '2021-10-09', '6678', 'ISK', '46.98', '0.24', 'EUR', '142.166545'), ('29', '2021-10-10', '270', 'GIP', '325.48', '1.63', 'EUR', '0.829546'), ('25', '2021-10-10', '14754', 'BDT', '155.68', '0.78', 'EUR', '94.772749'), ('48', '2021-10-12', '15936', 'DZD', '101.37', '0.51', 'EUR', '157.210934'), ('43', '2021-10-13', '10398', 'KMF', '21.11', '0.11', 'EUR', '492.671632'), ('36', '2021-10-15', '29034', 'INR', '346.16', '1.74', 'EUR', '83.874727'), ('45', '2021-10-15', '18042', 'KPW', '18.2', '0.1', 'EUR', '991.624722'), ('18', '2021-10-15', '1236', 'BAM', '632.46', '3.17', 'EUR', '1.954297'), ('30', '2021-10-16', '25494', 'CUP', '898.56', '4.5', 'EUR', '28.372254'), ('10', '2021-10-16', '924', 'BBD', '419.15', '0.05', 'EUR', '2.204495'), ('33', '2021-10-16', '12720', 'NPR', '94.98', '0.48', 'EUR', '133.929141'), ('46', '2021-10-17', '264', 'NZD', '166.49', '0.84', 'EUR', '1.585768'), ('40', '2021-10-17', '1284', 'BND', '860.11', '4.31', 'EUR', '1.492847'), ('6', '2021-10-18', '828', 'HRK', '109.38', '0.55', 'EUR', '7.570559'), ('22', '2021-10-18', '300', 'EUR', '300', '1.5', 'EUR', '1'), ('46', '2021-10-18', '23256', 'ISK', '163.59', '0.82', 'EUR', '142.166545'), ('51', '2021-10-18', '205488', 'UZS', '16.25', '0.09', 'EUR', '12650.208197'), ('5', '2021-10-19', '15168', 'MRU', '378.04', '1.9', 'EUR', '40.122998'), ('18', '2021-10-19', '1068', 'TOP', '428.65', '2.15', 'EUR', '2.491572'), ('14', '2021-10-19', '220', 'BHD', '529.16', '2.65', 'EUR', '0.415761'), ('48', '2021-10-19', '2351', 'MYR', '505.54', '2.53', 'EUR', '4.650478'), ('46', '2021-10-20', '7524', 'RUB', '64.43', '0.33', 'EUR', '116.791701'), ('16', '2021-10-21', '16854', 'VUV', '135.2', '0.68', 'EUR', '124.667135'), ('30', '2021-10-22', '26826', 'NPR', '200.3', '1.01', 'EUR', '133.929141'), ('2', '2021-10-22', '84', 'XDR', '106', '0.53', 'EUR', '0.792507'), ('42', '2021-10-22', '3000', 'BBD', '1360.86', '0.05', 'EUR', '2.204495'), ('42', '2021-10-23', '9000', 'ZMW', '463.25', '0.03', 'EUR', '19.428104'), ('28', '2021-10-23', '3.3', 'EUR', '3.3', '0.05', 'EUR', '1'), ('48', '2021-10-23', '5000', 'GHS', '606.51', '3.04', 'EUR', '8.24399'), ('25', '2021-10-23', '71472', 'TZS', '27.97', '0.14', 'EUR', '2556.186953'), ('3', '2021-10-23', '164184', 'IRR', '3.53', '0.05', 'EUR', '46606.318821'), ('14', '2021-10-24', '1482', 'MOP', '167.22', '0.84', 'EUR', '8.862674'), ('40', '2021-10-24', '800', 'BHD', '1924.19', '9.63', 'EUR', '0.415761'), ('9', '2021-10-24', '27090', 'SDG', '55.07', '0.04', 'EUR', '491.956154'), ('43', '2021-10-24', '18492', 'THB', '500.59', '2.51', 'EUR', '36.941107'), ('35', '2021-10-26', '27588', 'KPW', '27.83', '0.14', 'EUR', '991.624722'), ('25', '2021-10-26', '15246', 'NAD', '932.41', '4.67', 'EUR', '16.351249'), ('46', '2021-10-27', '8000', 'TTD', '1071.62', '5.36', 'EUR', '7.465375'), ('47', '2021-10-27', '154224', 'IQD', '96.14', '0.49', 'EUR', '1604.167841'), ('32', '2021-10-28', '1188', 'PAB', '1077.23', '5.39', 'EUR', '1.102838'), ('17', '2021-10-28', '648', 'CNH', '92.16', '0.47', 'EUR', '7.031894'), ('10', '2021-10-28', '5784', 'NPR', '43.19', '0.05', 'EUR', '133.929141'), ('32', '2021-10-29', '15504', 'MXN', '693.84', '0.03', 'EUR', '22.345389'), ('32', '2021-10-31', '666', 'EUR', '666', '0.03', 'EUR', '1'), ('22', '2021-11-02', '498', 'XDR', '628.39', '3.15', 'EUR', '0.792507'), ('44', '2021-11-02', '324', 'EUR', '324', '1.62', 'EUR', '1'), ('16', '2021-11-02', '430', 'FKP', '518.37', '2.6', 'EUR', '0.82953'), ('7', '2021-11-03', '248', 'BHD', '596.5', '2.99', 'EUR', '0.415761'), ('51', '2021-11-03', '292', 'KWD', '871.43', '4.36', 'EUR', '0.335084'), ('51', '2021-11-03', '6933', 'TWD', '220.35', '1.11', 'EUR', '31.464479'), ('27', '2021-11-03', '23214', 'CZK', '941.82', '4.71', 'EUR', '24.648029'), ('39', '2021-11-04', '492', 'GGP', '592.69', '2.97', 'EUR', '0.830114'), ('3', '2021-11-04', '17076', 'INR', '203.59', '1.02', 'EUR', '83.874727'), ('17', '2021-11-04', '21516', 'MZN', '305.89', '1.53', 'EUR', '70.339138'), ('33', '2021-11-05', '103458', 'BIF', '45.9', '0.23', 'EUR', '2254.103215'), ('31', '2021-11-05', '3876', 'ZAR', '237.6', '1.19', 'EUR', '16.313404'), ('9', '2021-11-06', '1410', 'BSD', '1278.69', '0.04', 'EUR', '1.102693'), ('16', '2021-11-06', '636', 'IMP', '766.7', '3.84', 'EUR', '0.829536'), ('48', '2021-11-07', '564', 'NZD', '355.67', '1.78', 'EUR', '1.585768'), ('13', '2021-11-07', '3246', 'PKR', '16.25', '0.09', 'EUR', '199.753961'), ('30', '2021-11-08', '8940', 'SZL', '547.16', '2.74', 'EUR', '16.339208'), ('41', '2021-11-08', '19338', 'DJF', '98.83', '0.5', 'EUR', '195.674933'), ('47', '2021-11-08', '1488', 'WST', '518.61', '2.6', 'EUR', '2.869237'), ('20', '2021-11-09', '13290', 'MXN', '594.76', '0.05', 'EUR', '22.345389'), ('27', '2021-11-09', '11151', 'GTQ', '1317.54', '6.59', 'EUR', '8.463558'), ('34', '2021-11-09', '19140', 'ETB', '339.22', '1.7', 'EUR', '56.424061'), ('45', '2021-11-10', '450', 'EUR', '450', '2.25', 'EUR', '1'), ('10', '2021-11-10', '1008', 'TND', '310.67', '0.05', 'EUR', '3.244663'), ('48', '2021-11-11', '1182', 'KYD', '1289.54', '6.45', 'EUR', '0.916606'), ('23', '2021-11-11', '210', 'JOD', '268.74', '1.35', 'EUR', '0.781452'), ('2', '2021-11-12', '426', 'BZD', '192.22', '0.97', 'EUR', '2.216262'), ('42', '2021-11-12', '13230', 'AFN', '137.19', '0.05', 'EUR', '96.442519'), ('20', '2021-11-12', '360000', 'STD', '15.24', '0.05', 'EUR', '23626.253177'), ('4', '2021-11-14', '96936', 'LBP', '58.32', '0.3', 'EUR', '1662.155418'), ('17', '2021-11-14', '618', 'MYR', '132.89', '0.67', 'EUR', '4.650478'), ('1', '2021-11-14', '210060', 'BIF', '93.2', '0.47', 'EUR', '2254.103215'), ('4', '2021-11-15', '11958', 'VUV', '95.92', '0.48', 'EUR', '124.667135'), ('38', '2021-11-15', '115626', 'IDR', '7.32', '0.05', 'EUR', '15813.590125'), ('9', '2021-11-17', '29526', 'MXN', '1321.35', '0.03', 'EUR', '22.345389'), ('13', '2021-11-20', '23394', 'CLP', '26.79', '0.14', 'EUR', '873.489326'), ('16', '2021-11-20', '12000', 'ZAR', '735.6', '0.03', 'EUR', '16.313404'), ('48', '2021-11-21', '179472', 'PYG', '23.43', '0.03', 'EUR', '7661.556068'), ('8', '2021-11-21', '840', 'MOP', '94.78', '0.48', 'EUR', '8.862674'), ('31', '2021-11-21', '18042', 'XOF', '27.54', '0.14', 'EUR', '655.347265'), ('18', '2021-11-23', '342', 'TMT', '88.67', '0.45', 'EUR', '3.857137'), ('29', '2021-11-23', '588', 'DKK', '79.11', '0.4', 'EUR', '7.433242'), ('37', '2021-11-23', '90', 'EUR', '90', '0.45', 'EUR', '1'), ('33', '2021-11-23', '858', 'AUD', '580.16', '2.91', 'EUR', '1.478916'), ('51', '2021-11-24', '60000', 'THB', '1624.21', '0.03', 'EUR', '36.941107'), ('8', '2021-11-25', '1176', 'NZD', '741.6', '3.71', 'EUR', '1.585768'), ('10', '2021-11-26', '29568', 'BIF', '13.12', '0.05', 'EUR', '2254.103215'), ('29', '2021-11-26', '708', 'BMD', '641.91', '3.21', 'EUR', '1.102961'), ('15', '2021-11-27', '1008', 'LSL', '61.7', '0.31', 'EUR', '16.337136'), ('12', '2021-11-27', '846', 'EUR', '846', '4.23', 'EUR', '1'), ('45', '2021-11-27', '828', 'SEK', '79.64', '0.4', 'EUR', '10.396958'), ('17', '2021-11-28', '591', 'BHD', '1421.49', '7.11', 'EUR', '0.415761'), ('27', '2021-11-29', '3000000', 'XAF', '4577.73', '0.03', 'EUR', '655.347543'), ('13', '2021-11-29', '470', 'JOD', '601.45', '3.01', 'EUR', '0.781452'), ('8', '2021-12-01', '15996', 'NGN', '34.95', '0.18', 'EUR', '457.789064'), ('9', '2021-12-01', '6690', 'JPY', '50.15', '0.04', 'EUR', '133.408405'), ('44', '2021-12-02', '18318', 'KPW', '18.48', '0.1', 'EUR', '991.624722'), ('28', '2021-12-03', '13752', 'ERN', '832.1', '4.17', 'EUR', '16.526867'), ('35', '2021-12-04', '15132', 'BTN', '180.78', '0.91', 'EUR', '83.704625'), ('40', '2021-12-04', '6702', 'HRK', '885.28', '4.43', 'EUR', '7.570559'), ('44', '2021-12-04', '26352', 'RSD', '224.03', '1.13', 'EUR', '117.629636'), ('33', '2021-12-06', '654', 'TND', '201.57', '1.01', 'EUR', '3.244663'), ('41', '2021-12-07', '1176', 'SCR', '74.05', '0.38', 'EUR', '15.881424'), ('11', '2021-12-08', '696', 'SAR', '168.37', '0.85', 'EUR', '4.133768'), ('30', '2021-12-08', '8730', 'GMD', '148.1', '0.75', 'EUR', '58.946785'), ('50', '2021-12-09', '1284', 'BND', '860.11', '4.31', 'EUR', '1.492847'), ('47', '2021-12-10', '1344', 'SBD', '151.56', '0.76', 'EUR', '8.867908'), ('28', '2021-12-10', '1134', 'BOB', '150.06', '0.76', 'EUR', '7.557202'), ('6', '2021-12-12', '450', 'SGD', '300.51', '1.51', 'EUR', '1.497464'), ('29', '2021-12-12', '330', 'ILS', '93.13', '0.47', 'EUR', '3.543533'), ('18', '2021-12-13', '462', 'IMP', '556.94', '2.79', 'EUR', '0.829536'), ('10', '2021-12-13', '152076', 'IQD', '94.81', '0.05', 'EUR', '1604.167841'), ('46', '2021-12-13', '6042', 'CVE', '54.57', '0.28', 'EUR', '110.731635'), ('15', '2021-12-15', '6114', 'SBD', '689.46', '3.45', 'EUR', '8.867908'), ('43', '2021-12-15', '29166', 'BDT', '307.75', '1.54', 'EUR', '94.772749'), </v>
      </c>
    </row>
    <row r="331" spans="2:22" ht="30" x14ac:dyDescent="0.25">
      <c r="B331">
        <f t="shared" si="50"/>
        <v>2021</v>
      </c>
      <c r="C331">
        <f t="shared" si="51"/>
        <v>12</v>
      </c>
      <c r="D331" t="str">
        <f t="shared" si="52"/>
        <v>2021 12</v>
      </c>
      <c r="E331">
        <v>31</v>
      </c>
      <c r="F331" s="2">
        <v>44546</v>
      </c>
      <c r="G331">
        <v>17778</v>
      </c>
      <c r="H331" t="s">
        <v>229</v>
      </c>
      <c r="I331" s="3">
        <f t="shared" si="53"/>
        <v>50.11</v>
      </c>
      <c r="J331" s="3">
        <f t="shared" si="54"/>
        <v>0.26</v>
      </c>
      <c r="K331" t="s">
        <v>61</v>
      </c>
      <c r="L331" s="3">
        <f>VLOOKUP(H331,'fx rates'!$A:$B,2,0)</f>
        <v>354.780821</v>
      </c>
      <c r="M331">
        <f>SUMIFS($I$3:$I331,$E$3:$E331,$E331,$D$3:$D331,$D331)</f>
        <v>50.11</v>
      </c>
      <c r="N331" s="3">
        <f t="shared" si="55"/>
        <v>0.26</v>
      </c>
      <c r="O331" s="3" t="str">
        <f t="shared" si="56"/>
        <v/>
      </c>
      <c r="P331" t="str">
        <f>IFERROR(IF(VLOOKUP($E331,clients_special_commissions!$B:$E,3,0), "yes","no"),"no")</f>
        <v>no</v>
      </c>
      <c r="Q331" s="3" t="str">
        <f>IF($P331="yes", VLOOKUP($E331,clients_special_commissions!$B:$C,2,0),"")</f>
        <v/>
      </c>
      <c r="R331" t="str">
        <f t="shared" si="57"/>
        <v>no</v>
      </c>
      <c r="S331">
        <f>COUNTIFS($E$3:$E330,$E331,$D$3:$D330,$D331,$R$3:$R330,"yes")</f>
        <v>0</v>
      </c>
      <c r="U331" s="1" t="str">
        <f t="shared" si="58"/>
        <v xml:space="preserve">('31', '2021-12-16', '17778', 'ZWL', '50.11', '0.26', 'EUR', '354.780821'), </v>
      </c>
      <c r="V331" s="1" t="str">
        <f t="shared" si="59"/>
        <v xml:space="preserve">('42', '2021-06-09', '1338', 'ERN', '80.96', '0.05',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'0.04',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'0.05',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'0.05',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'0.05',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'0.04',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'0.04',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'0.05', 'EUR', '1954.4451'), ('17', '2021-08-25', '20292', 'CLP', '23.24', '0.12', 'EUR', '873.489326'), ('38', '2021-08-25', '174', 'GIP', '209.76', '1.05', 'EUR', '0.829546'), ('39', '2021-08-25', '366', 'MOP', '41.3', '0.21', 'EUR', '8.862674'), ('10', '2021-08-26', '229650', 'MMK', '117.51', '0.05',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'0.04', 'EUR', '1.874163'), ('11', '2021-09-09', '10206', 'UAH', '315.83', '1.58', 'EUR', '32.315341'), ('15', '2021-09-10', '300000', 'VND', '11.91', '0.06', 'EUR', '25207.144586'), ('42', '2021-09-11', '26370', 'XPF', '221.19', '0.05',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('13', '2021-09-27', '4638', 'ETB', '82.2', '0.42', 'EUR', '56.424061'), ('37', '2021-09-29', '612', 'BND', '409.96', '2.05', 'EUR', '1.492847'), ('51', '2021-10-01', '894', 'MOP', '100.88', '0.51', 'EUR', '8.862674'), ('45', '2021-10-02', '1254', 'SCR', '78.97', '0.4', 'EUR', '15.881424'), ('47', '2021-10-02', '212808', 'IRR', '4.57', '0.05', 'EUR', '46606.318821'), ('20', '2021-10-03', '209238', 'VND', '8.31', '0.05', 'EUR', '25207.144586'), ('17', '2021-10-04', '13416', 'AOA', '26.83', '0.14', 'EUR', '500.075352'), ('41', '2021-10-05', '4139', 'GHS', '502.07', '2.52', 'EUR', '8.24399'), ('44', '2021-10-05', '206706', 'CDF', '94.03', '0.48', 'EUR', '2198.419411'), ('50', '2021-10-06', '18666', 'SOS', '29.36', '0.15', 'EUR', '635.850516'), ('7', '2021-10-06', '1026', 'CUC', '930.9', '4.66', 'EUR', '1.102163'), ('21', '2021-10-08', '912', 'MYR', '196.11', '0.99', 'EUR', '4.650478'), ('6', '2021-10-08', '29940', 'HTG', '259.51', '1.3', 'EUR', '115.372538'), ('36', '2021-10-09', '1146', 'QAR', '285.64', '1.43', 'EUR', '4.012181'), ('6', '2021-10-09', '6678', 'ISK', '46.98', '0.24', 'EUR', '142.166545'), ('29', '2021-10-10', '270', 'GIP', '325.48', '1.63', 'EUR', '0.829546'), ('25', '2021-10-10', '14754', 'BDT', '155.68', '0.78', 'EUR', '94.772749'), ('48', '2021-10-12', '15936', 'DZD', '101.37', '0.51', 'EUR', '157.210934'), ('43', '2021-10-13', '10398', 'KMF', '21.11', '0.11', 'EUR', '492.671632'), ('36', '2021-10-15', '29034', 'INR', '346.16', '1.74', 'EUR', '83.874727'), ('45', '2021-10-15', '18042', 'KPW', '18.2', '0.1', 'EUR', '991.624722'), ('18', '2021-10-15', '1236', 'BAM', '632.46', '3.17', 'EUR', '1.954297'), ('30', '2021-10-16', '25494', 'CUP', '898.56', '4.5', 'EUR', '28.372254'), ('10', '2021-10-16', '924', 'BBD', '419.15', '0.05', 'EUR', '2.204495'), ('33', '2021-10-16', '12720', 'NPR', '94.98', '0.48', 'EUR', '133.929141'), ('46', '2021-10-17', '264', 'NZD', '166.49', '0.84', 'EUR', '1.585768'), ('40', '2021-10-17', '1284', 'BND', '860.11', '4.31', 'EUR', '1.492847'), ('6', '2021-10-18', '828', 'HRK', '109.38', '0.55', 'EUR', '7.570559'), ('22', '2021-10-18', '300', 'EUR', '300', '1.5', 'EUR', '1'), ('46', '2021-10-18', '23256', 'ISK', '163.59', '0.82', 'EUR', '142.166545'), ('51', '2021-10-18', '205488', 'UZS', '16.25', '0.09', 'EUR', '12650.208197'), ('5', '2021-10-19', '15168', 'MRU', '378.04', '1.9', 'EUR', '40.122998'), ('18', '2021-10-19', '1068', 'TOP', '428.65', '2.15', 'EUR', '2.491572'), ('14', '2021-10-19', '220', 'BHD', '529.16', '2.65', 'EUR', '0.415761'), ('48', '2021-10-19', '2351', 'MYR', '505.54', '2.53', 'EUR', '4.650478'), ('46', '2021-10-20', '7524', 'RUB', '64.43', '0.33', 'EUR', '116.791701'), ('16', '2021-10-21', '16854', 'VUV', '135.2', '0.68', 'EUR', '124.667135'), ('30', '2021-10-22', '26826', 'NPR', '200.3', '1.01', 'EUR', '133.929141'), ('2', '2021-10-22', '84', 'XDR', '106', '0.53', 'EUR', '0.792507'), ('42', '2021-10-22', '3000', 'BBD', '1360.86', '0.05', 'EUR', '2.204495'), ('42', '2021-10-23', '9000', 'ZMW', '463.25', '0.03', 'EUR', '19.428104'), ('28', '2021-10-23', '3.3', 'EUR', '3.3', '0.05', 'EUR', '1'), ('48', '2021-10-23', '5000', 'GHS', '606.51', '3.04', 'EUR', '8.24399'), ('25', '2021-10-23', '71472', 'TZS', '27.97', '0.14', 'EUR', '2556.186953'), ('3', '2021-10-23', '164184', 'IRR', '3.53', '0.05', 'EUR', '46606.318821'), ('14', '2021-10-24', '1482', 'MOP', '167.22', '0.84', 'EUR', '8.862674'), ('40', '2021-10-24', '800', 'BHD', '1924.19', '9.63', 'EUR', '0.415761'), ('9', '2021-10-24', '27090', 'SDG', '55.07', '0.04', 'EUR', '491.956154'), ('43', '2021-10-24', '18492', 'THB', '500.59', '2.51', 'EUR', '36.941107'), ('35', '2021-10-26', '27588', 'KPW', '27.83', '0.14', 'EUR', '991.624722'), ('25', '2021-10-26', '15246', 'NAD', '932.41', '4.67', 'EUR', '16.351249'), ('46', '2021-10-27', '8000', 'TTD', '1071.62', '5.36', 'EUR', '7.465375'), ('47', '2021-10-27', '154224', 'IQD', '96.14', '0.49', 'EUR', '1604.167841'), ('32', '2021-10-28', '1188', 'PAB', '1077.23', '5.39', 'EUR', '1.102838'), ('17', '2021-10-28', '648', 'CNH', '92.16', '0.47', 'EUR', '7.031894'), ('10', '2021-10-28', '5784', 'NPR', '43.19', '0.05', 'EUR', '133.929141'), ('32', '2021-10-29', '15504', 'MXN', '693.84', '0.03', 'EUR', '22.345389'), ('32', '2021-10-31', '666', 'EUR', '666', '0.03', 'EUR', '1'), ('22', '2021-11-02', '498', 'XDR', '628.39', '3.15', 'EUR', '0.792507'), ('44', '2021-11-02', '324', 'EUR', '324', '1.62', 'EUR', '1'), ('16', '2021-11-02', '430', 'FKP', '518.37', '2.6', 'EUR', '0.82953'), ('7', '2021-11-03', '248', 'BHD', '596.5', '2.99', 'EUR', '0.415761'), ('51', '2021-11-03', '292', 'KWD', '871.43', '4.36', 'EUR', '0.335084'), ('51', '2021-11-03', '6933', 'TWD', '220.35', '1.11', 'EUR', '31.464479'), ('27', '2021-11-03', '23214', 'CZK', '941.82', '4.71', 'EUR', '24.648029'), ('39', '2021-11-04', '492', 'GGP', '592.69', '2.97', 'EUR', '0.830114'), ('3', '2021-11-04', '17076', 'INR', '203.59', '1.02', 'EUR', '83.874727'), ('17', '2021-11-04', '21516', 'MZN', '305.89', '1.53', 'EUR', '70.339138'), ('33', '2021-11-05', '103458', 'BIF', '45.9', '0.23', 'EUR', '2254.103215'), ('31', '2021-11-05', '3876', 'ZAR', '237.6', '1.19', 'EUR', '16.313404'), ('9', '2021-11-06', '1410', 'BSD', '1278.69', '0.04', 'EUR', '1.102693'), ('16', '2021-11-06', '636', 'IMP', '766.7', '3.84', 'EUR', '0.829536'), ('48', '2021-11-07', '564', 'NZD', '355.67', '1.78', 'EUR', '1.585768'), ('13', '2021-11-07', '3246', 'PKR', '16.25', '0.09', 'EUR', '199.753961'), ('30', '2021-11-08', '8940', 'SZL', '547.16', '2.74', 'EUR', '16.339208'), ('41', '2021-11-08', '19338', 'DJF', '98.83', '0.5', 'EUR', '195.674933'), ('47', '2021-11-08', '1488', 'WST', '518.61', '2.6', 'EUR', '2.869237'), ('20', '2021-11-09', '13290', 'MXN', '594.76', '0.05', 'EUR', '22.345389'), ('27', '2021-11-09', '11151', 'GTQ', '1317.54', '6.59', 'EUR', '8.463558'), ('34', '2021-11-09', '19140', 'ETB', '339.22', '1.7', 'EUR', '56.424061'), ('45', '2021-11-10', '450', 'EUR', '450', '2.25', 'EUR', '1'), ('10', '2021-11-10', '1008', 'TND', '310.67', '0.05', 'EUR', '3.244663'), ('48', '2021-11-11', '1182', 'KYD', '1289.54', '6.45', 'EUR', '0.916606'), ('23', '2021-11-11', '210', 'JOD', '268.74', '1.35', 'EUR', '0.781452'), ('2', '2021-11-12', '426', 'BZD', '192.22', '0.97', 'EUR', '2.216262'), ('42', '2021-11-12', '13230', 'AFN', '137.19', '0.05', 'EUR', '96.442519'), ('20', '2021-11-12', '360000', 'STD', '15.24', '0.05', 'EUR', '23626.253177'), ('4', '2021-11-14', '96936', 'LBP', '58.32', '0.3', 'EUR', '1662.155418'), ('17', '2021-11-14', '618', 'MYR', '132.89', '0.67', 'EUR', '4.650478'), ('1', '2021-11-14', '210060', 'BIF', '93.2', '0.47', 'EUR', '2254.103215'), ('4', '2021-11-15', '11958', 'VUV', '95.92', '0.48', 'EUR', '124.667135'), ('38', '2021-11-15', '115626', 'IDR', '7.32', '0.05', 'EUR', '15813.590125'), ('9', '2021-11-17', '29526', 'MXN', '1321.35', '0.03', 'EUR', '22.345389'), ('13', '2021-11-20', '23394', 'CLP', '26.79', '0.14', 'EUR', '873.489326'), ('16', '2021-11-20', '12000', 'ZAR', '735.6', '0.03', 'EUR', '16.313404'), ('48', '2021-11-21', '179472', 'PYG', '23.43', '0.03', 'EUR', '7661.556068'), ('8', '2021-11-21', '840', 'MOP', '94.78', '0.48', 'EUR', '8.862674'), ('31', '2021-11-21', '18042', 'XOF', '27.54', '0.14', 'EUR', '655.347265'), ('18', '2021-11-23', '342', 'TMT', '88.67', '0.45', 'EUR', '3.857137'), ('29', '2021-11-23', '588', 'DKK', '79.11', '0.4', 'EUR', '7.433242'), ('37', '2021-11-23', '90', 'EUR', '90', '0.45', 'EUR', '1'), ('33', '2021-11-23', '858', 'AUD', '580.16', '2.91', 'EUR', '1.478916'), ('51', '2021-11-24', '60000', 'THB', '1624.21', '0.03', 'EUR', '36.941107'), ('8', '2021-11-25', '1176', 'NZD', '741.6', '3.71', 'EUR', '1.585768'), ('10', '2021-11-26', '29568', 'BIF', '13.12', '0.05', 'EUR', '2254.103215'), ('29', '2021-11-26', '708', 'BMD', '641.91', '3.21', 'EUR', '1.102961'), ('15', '2021-11-27', '1008', 'LSL', '61.7', '0.31', 'EUR', '16.337136'), ('12', '2021-11-27', '846', 'EUR', '846', '4.23', 'EUR', '1'), ('45', '2021-11-27', '828', 'SEK', '79.64', '0.4', 'EUR', '10.396958'), ('17', '2021-11-28', '591', 'BHD', '1421.49', '7.11', 'EUR', '0.415761'), ('27', '2021-11-29', '3000000', 'XAF', '4577.73', '0.03', 'EUR', '655.347543'), ('13', '2021-11-29', '470', 'JOD', '601.45', '3.01', 'EUR', '0.781452'), ('8', '2021-12-01', '15996', 'NGN', '34.95', '0.18', 'EUR', '457.789064'), ('9', '2021-12-01', '6690', 'JPY', '50.15', '0.04', 'EUR', '133.408405'), ('44', '2021-12-02', '18318', 'KPW', '18.48', '0.1', 'EUR', '991.624722'), ('28', '2021-12-03', '13752', 'ERN', '832.1', '4.17', 'EUR', '16.526867'), ('35', '2021-12-04', '15132', 'BTN', '180.78', '0.91', 'EUR', '83.704625'), ('40', '2021-12-04', '6702', 'HRK', '885.28', '4.43', 'EUR', '7.570559'), ('44', '2021-12-04', '26352', 'RSD', '224.03', '1.13', 'EUR', '117.629636'), ('33', '2021-12-06', '654', 'TND', '201.57', '1.01', 'EUR', '3.244663'), ('41', '2021-12-07', '1176', 'SCR', '74.05', '0.38', 'EUR', '15.881424'), ('11', '2021-12-08', '696', 'SAR', '168.37', '0.85', 'EUR', '4.133768'), ('30', '2021-12-08', '8730', 'GMD', '148.1', '0.75', 'EUR', '58.946785'), ('50', '2021-12-09', '1284', 'BND', '860.11', '4.31', 'EUR', '1.492847'), ('47', '2021-12-10', '1344', 'SBD', '151.56', '0.76', 'EUR', '8.867908'), ('28', '2021-12-10', '1134', 'BOB', '150.06', '0.76', 'EUR', '7.557202'), ('6', '2021-12-12', '450', 'SGD', '300.51', '1.51', 'EUR', '1.497464'), ('29', '2021-12-12', '330', 'ILS', '93.13', '0.47', 'EUR', '3.543533'), ('18', '2021-12-13', '462', 'IMP', '556.94', '2.79', 'EUR', '0.829536'), ('10', '2021-12-13', '152076', 'IQD', '94.81', '0.05', 'EUR', '1604.167841'), ('46', '2021-12-13', '6042', 'CVE', '54.57', '0.28', 'EUR', '110.731635'), ('15', '2021-12-15', '6114', 'SBD', '689.46', '3.45', 'EUR', '8.867908'), ('43', '2021-12-15', '29166', 'BDT', '307.75', '1.54', 'EUR', '94.772749'), ('31', '2021-12-16', '17778', 'ZWL', '50.11', '0.26', 'EUR', '354.780821'), </v>
      </c>
    </row>
    <row r="332" spans="2:22" ht="30" x14ac:dyDescent="0.25">
      <c r="B332">
        <f t="shared" si="50"/>
        <v>2021</v>
      </c>
      <c r="C332">
        <f t="shared" si="51"/>
        <v>12</v>
      </c>
      <c r="D332" t="str">
        <f t="shared" si="52"/>
        <v>2021 12</v>
      </c>
      <c r="E332">
        <v>45</v>
      </c>
      <c r="F332" s="2">
        <v>44548</v>
      </c>
      <c r="G332">
        <v>4477</v>
      </c>
      <c r="H332" t="s">
        <v>121</v>
      </c>
      <c r="I332" s="3">
        <f t="shared" si="53"/>
        <v>591.37</v>
      </c>
      <c r="J332" s="3">
        <f t="shared" si="54"/>
        <v>2.96</v>
      </c>
      <c r="K332" t="s">
        <v>61</v>
      </c>
      <c r="L332" s="3">
        <f>VLOOKUP(H332,'fx rates'!$A:$B,2,0)</f>
        <v>7.5705590000000003</v>
      </c>
      <c r="M332">
        <f>SUMIFS($I$3:$I332,$E$3:$E332,$E332,$D$3:$D332,$D332)</f>
        <v>591.37</v>
      </c>
      <c r="N332" s="3">
        <f t="shared" si="55"/>
        <v>2.96</v>
      </c>
      <c r="O332" s="3" t="str">
        <f t="shared" si="56"/>
        <v/>
      </c>
      <c r="P332" t="str">
        <f>IFERROR(IF(VLOOKUP($E332,clients_special_commissions!$B:$E,3,0), "yes","no"),"no")</f>
        <v>no</v>
      </c>
      <c r="Q332" s="3" t="str">
        <f>IF($P332="yes", VLOOKUP($E332,clients_special_commissions!$B:$C,2,0),"")</f>
        <v/>
      </c>
      <c r="R332" t="str">
        <f t="shared" si="57"/>
        <v>no</v>
      </c>
      <c r="S332">
        <f>COUNTIFS($E$3:$E331,$E332,$D$3:$D331,$D332,$R$3:$R331,"yes")</f>
        <v>0</v>
      </c>
      <c r="U332" s="1" t="str">
        <f t="shared" si="58"/>
        <v xml:space="preserve">('45', '2021-12-18', '4477', 'HRK', '591.37', '2.96', 'EUR', '7.570559'), </v>
      </c>
      <c r="V332" s="1" t="str">
        <f t="shared" si="59"/>
        <v xml:space="preserve">('42', '2021-06-09', '1338', 'ERN', '80.96', '0.05',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'0.04',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'0.05',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'0.05',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'0.05',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'0.04',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'0.04',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'0.05', 'EUR', '1954.4451'), ('17', '2021-08-25', '20292', 'CLP', '23.24', '0.12', 'EUR', '873.489326'), ('38', '2021-08-25', '174', 'GIP', '209.76', '1.05', 'EUR', '0.829546'), ('39', '2021-08-25', '366', 'MOP', '41.3', '0.21', 'EUR', '8.862674'), ('10', '2021-08-26', '229650', 'MMK', '117.51', '0.05',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'0.04', 'EUR', '1.874163'), ('11', '2021-09-09', '10206', 'UAH', '315.83', '1.58', 'EUR', '32.315341'), ('15', '2021-09-10', '300000', 'VND', '11.91', '0.06', 'EUR', '25207.144586'), ('42', '2021-09-11', '26370', 'XPF', '221.19', '0.05',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('13', '2021-09-27', '4638', 'ETB', '82.2', '0.42', 'EUR', '56.424061'), ('37', '2021-09-29', '612', 'BND', '409.96', '2.05', 'EUR', '1.492847'), ('51', '2021-10-01', '894', 'MOP', '100.88', '0.51', 'EUR', '8.862674'), ('45', '2021-10-02', '1254', 'SCR', '78.97', '0.4', 'EUR', '15.881424'), ('47', '2021-10-02', '212808', 'IRR', '4.57', '0.05', 'EUR', '46606.318821'), ('20', '2021-10-03', '209238', 'VND', '8.31', '0.05', 'EUR', '25207.144586'), ('17', '2021-10-04', '13416', 'AOA', '26.83', '0.14', 'EUR', '500.075352'), ('41', '2021-10-05', '4139', 'GHS', '502.07', '2.52', 'EUR', '8.24399'), ('44', '2021-10-05', '206706', 'CDF', '94.03', '0.48', 'EUR', '2198.419411'), ('50', '2021-10-06', '18666', 'SOS', '29.36', '0.15', 'EUR', '635.850516'), ('7', '2021-10-06', '1026', 'CUC', '930.9', '4.66', 'EUR', '1.102163'), ('21', '2021-10-08', '912', 'MYR', '196.11', '0.99', 'EUR', '4.650478'), ('6', '2021-10-08', '29940', 'HTG', '259.51', '1.3', 'EUR', '115.372538'), ('36', '2021-10-09', '1146', 'QAR', '285.64', '1.43', 'EUR', '4.012181'), ('6', '2021-10-09', '6678', 'ISK', '46.98', '0.24', 'EUR', '142.166545'), ('29', '2021-10-10', '270', 'GIP', '325.48', '1.63', 'EUR', '0.829546'), ('25', '2021-10-10', '14754', 'BDT', '155.68', '0.78', 'EUR', '94.772749'), ('48', '2021-10-12', '15936', 'DZD', '101.37', '0.51', 'EUR', '157.210934'), ('43', '2021-10-13', '10398', 'KMF', '21.11', '0.11', 'EUR', '492.671632'), ('36', '2021-10-15', '29034', 'INR', '346.16', '1.74', 'EUR', '83.874727'), ('45', '2021-10-15', '18042', 'KPW', '18.2', '0.1', 'EUR', '991.624722'), ('18', '2021-10-15', '1236', 'BAM', '632.46', '3.17', 'EUR', '1.954297'), ('30', '2021-10-16', '25494', 'CUP', '898.56', '4.5', 'EUR', '28.372254'), ('10', '2021-10-16', '924', 'BBD', '419.15', '0.05', 'EUR', '2.204495'), ('33', '2021-10-16', '12720', 'NPR', '94.98', '0.48', 'EUR', '133.929141'), ('46', '2021-10-17', '264', 'NZD', '166.49', '0.84', 'EUR', '1.585768'), ('40', '2021-10-17', '1284', 'BND', '860.11', '4.31', 'EUR', '1.492847'), ('6', '2021-10-18', '828', 'HRK', '109.38', '0.55', 'EUR', '7.570559'), ('22', '2021-10-18', '300', 'EUR', '300', '1.5', 'EUR', '1'), ('46', '2021-10-18', '23256', 'ISK', '163.59', '0.82', 'EUR', '142.166545'), ('51', '2021-10-18', '205488', 'UZS', '16.25', '0.09', 'EUR', '12650.208197'), ('5', '2021-10-19', '15168', 'MRU', '378.04', '1.9', 'EUR', '40.122998'), ('18', '2021-10-19', '1068', 'TOP', '428.65', '2.15', 'EUR', '2.491572'), ('14', '2021-10-19', '220', 'BHD', '529.16', '2.65', 'EUR', '0.415761'), ('48', '2021-10-19', '2351', 'MYR', '505.54', '2.53', 'EUR', '4.650478'), ('46', '2021-10-20', '7524', 'RUB', '64.43', '0.33', 'EUR', '116.791701'), ('16', '2021-10-21', '16854', 'VUV', '135.2', '0.68', 'EUR', '124.667135'), ('30', '2021-10-22', '26826', 'NPR', '200.3', '1.01', 'EUR', '133.929141'), ('2', '2021-10-22', '84', 'XDR', '106', '0.53', 'EUR', '0.792507'), ('42', '2021-10-22', '3000', 'BBD', '1360.86', '0.05', 'EUR', '2.204495'), ('42', '2021-10-23', '9000', 'ZMW', '463.25', '0.03', 'EUR', '19.428104'), ('28', '2021-10-23', '3.3', 'EUR', '3.3', '0.05', 'EUR', '1'), ('48', '2021-10-23', '5000', 'GHS', '606.51', '3.04', 'EUR', '8.24399'), ('25', '2021-10-23', '71472', 'TZS', '27.97', '0.14', 'EUR', '2556.186953'), ('3', '2021-10-23', '164184', 'IRR', '3.53', '0.05', 'EUR', '46606.318821'), ('14', '2021-10-24', '1482', 'MOP', '167.22', '0.84', 'EUR', '8.862674'), ('40', '2021-10-24', '800', 'BHD', '1924.19', '9.63', 'EUR', '0.415761'), ('9', '2021-10-24', '27090', 'SDG', '55.07', '0.04', 'EUR', '491.956154'), ('43', '2021-10-24', '18492', 'THB', '500.59', '2.51', 'EUR', '36.941107'), ('35', '2021-10-26', '27588', 'KPW', '27.83', '0.14', 'EUR', '991.624722'), ('25', '2021-10-26', '15246', 'NAD', '932.41', '4.67', 'EUR', '16.351249'), ('46', '2021-10-27', '8000', 'TTD', '1071.62', '5.36', 'EUR', '7.465375'), ('47', '2021-10-27', '154224', 'IQD', '96.14', '0.49', 'EUR', '1604.167841'), ('32', '2021-10-28', '1188', 'PAB', '1077.23', '5.39', 'EUR', '1.102838'), ('17', '2021-10-28', '648', 'CNH', '92.16', '0.47', 'EUR', '7.031894'), ('10', '2021-10-28', '5784', 'NPR', '43.19', '0.05', 'EUR', '133.929141'), ('32', '2021-10-29', '15504', 'MXN', '693.84', '0.03', 'EUR', '22.345389'), ('32', '2021-10-31', '666', 'EUR', '666', '0.03', 'EUR', '1'), ('22', '2021-11-02', '498', 'XDR', '628.39', '3.15', 'EUR', '0.792507'), ('44', '2021-11-02', '324', 'EUR', '324', '1.62', 'EUR', '1'), ('16', '2021-11-02', '430', 'FKP', '518.37', '2.6', 'EUR', '0.82953'), ('7', '2021-11-03', '248', 'BHD', '596.5', '2.99', 'EUR', '0.415761'), ('51', '2021-11-03', '292', 'KWD', '871.43', '4.36', 'EUR', '0.335084'), ('51', '2021-11-03', '6933', 'TWD', '220.35', '1.11', 'EUR', '31.464479'), ('27', '2021-11-03', '23214', 'CZK', '941.82', '4.71', 'EUR', '24.648029'), ('39', '2021-11-04', '492', 'GGP', '592.69', '2.97', 'EUR', '0.830114'), ('3', '2021-11-04', '17076', 'INR', '203.59', '1.02', 'EUR', '83.874727'), ('17', '2021-11-04', '21516', 'MZN', '305.89', '1.53', 'EUR', '70.339138'), ('33', '2021-11-05', '103458', 'BIF', '45.9', '0.23', 'EUR', '2254.103215'), ('31', '2021-11-05', '3876', 'ZAR', '237.6', '1.19', 'EUR', '16.313404'), ('9', '2021-11-06', '1410', 'BSD', '1278.69', '0.04', 'EUR', '1.102693'), ('16', '2021-11-06', '636', 'IMP', '766.7', '3.84', 'EUR', '0.829536'), ('48', '2021-11-07', '564', 'NZD', '355.67', '1.78', 'EUR', '1.585768'), ('13', '2021-11-07', '3246', 'PKR', '16.25', '0.09', 'EUR', '199.753961'), ('30', '2021-11-08', '8940', 'SZL', '547.16', '2.74', 'EUR', '16.339208'), ('41', '2021-11-08', '19338', 'DJF', '98.83', '0.5', 'EUR', '195.674933'), ('47', '2021-11-08', '1488', 'WST', '518.61', '2.6', 'EUR', '2.869237'), ('20', '2021-11-09', '13290', 'MXN', '594.76', '0.05', 'EUR', '22.345389'), ('27', '2021-11-09', '11151', 'GTQ', '1317.54', '6.59', 'EUR', '8.463558'), ('34', '2021-11-09', '19140', 'ETB', '339.22', '1.7', 'EUR', '56.424061'), ('45', '2021-11-10', '450', 'EUR', '450', '2.25', 'EUR', '1'), ('10', '2021-11-10', '1008', 'TND', '310.67', '0.05', 'EUR', '3.244663'), ('48', '2021-11-11', '1182', 'KYD', '1289.54', '6.45', 'EUR', '0.916606'), ('23', '2021-11-11', '210', 'JOD', '268.74', '1.35', 'EUR', '0.781452'), ('2', '2021-11-12', '426', 'BZD', '192.22', '0.97', 'EUR', '2.216262'), ('42', '2021-11-12', '13230', 'AFN', '137.19', '0.05', 'EUR', '96.442519'), ('20', '2021-11-12', '360000', 'STD', '15.24', '0.05', 'EUR', '23626.253177'), ('4', '2021-11-14', '96936', 'LBP', '58.32', '0.3', 'EUR', '1662.155418'), ('17', '2021-11-14', '618', 'MYR', '132.89', '0.67', 'EUR', '4.650478'), ('1', '2021-11-14', '210060', 'BIF', '93.2', '0.47', 'EUR', '2254.103215'), ('4', '2021-11-15', '11958', 'VUV', '95.92', '0.48', 'EUR', '124.667135'), ('38', '2021-11-15', '115626', 'IDR', '7.32', '0.05', 'EUR', '15813.590125'), ('9', '2021-11-17', '29526', 'MXN', '1321.35', '0.03', 'EUR', '22.345389'), ('13', '2021-11-20', '23394', 'CLP', '26.79', '0.14', 'EUR', '873.489326'), ('16', '2021-11-20', '12000', 'ZAR', '735.6', '0.03', 'EUR', '16.313404'), ('48', '2021-11-21', '179472', 'PYG', '23.43', '0.03', 'EUR', '7661.556068'), ('8', '2021-11-21', '840', 'MOP', '94.78', '0.48', 'EUR', '8.862674'), ('31', '2021-11-21', '18042', 'XOF', '27.54', '0.14', 'EUR', '655.347265'), ('18', '2021-11-23', '342', 'TMT', '88.67', '0.45', 'EUR', '3.857137'), ('29', '2021-11-23', '588', 'DKK', '79.11', '0.4', 'EUR', '7.433242'), ('37', '2021-11-23', '90', 'EUR', '90', '0.45', 'EUR', '1'), ('33', '2021-11-23', '858', 'AUD', '580.16', '2.91', 'EUR', '1.478916'), ('51', '2021-11-24', '60000', 'THB', '1624.21', '0.03', 'EUR', '36.941107'), ('8', '2021-11-25', '1176', 'NZD', '741.6', '3.71', 'EUR', '1.585768'), ('10', '2021-11-26', '29568', 'BIF', '13.12', '0.05', 'EUR', '2254.103215'), ('29', '2021-11-26', '708', 'BMD', '641.91', '3.21', 'EUR', '1.102961'), ('15', '2021-11-27', '1008', 'LSL', '61.7', '0.31', 'EUR', '16.337136'), ('12', '2021-11-27', '846', 'EUR', '846', '4.23', 'EUR', '1'), ('45', '2021-11-27', '828', 'SEK', '79.64', '0.4', 'EUR', '10.396958'), ('17', '2021-11-28', '591', 'BHD', '1421.49', '7.11', 'EUR', '0.415761'), ('27', '2021-11-29', '3000000', 'XAF', '4577.73', '0.03', 'EUR', '655.347543'), ('13', '2021-11-29', '470', 'JOD', '601.45', '3.01', 'EUR', '0.781452'), ('8', '2021-12-01', '15996', 'NGN', '34.95', '0.18', 'EUR', '457.789064'), ('9', '2021-12-01', '6690', 'JPY', '50.15', '0.04', 'EUR', '133.408405'), ('44', '2021-12-02', '18318', 'KPW', '18.48', '0.1', 'EUR', '991.624722'), ('28', '2021-12-03', '13752', 'ERN', '832.1', '4.17', 'EUR', '16.526867'), ('35', '2021-12-04', '15132', 'BTN', '180.78', '0.91', 'EUR', '83.704625'), ('40', '2021-12-04', '6702', 'HRK', '885.28', '4.43', 'EUR', '7.570559'), ('44', '2021-12-04', '26352', 'RSD', '224.03', '1.13', 'EUR', '117.629636'), ('33', '2021-12-06', '654', 'TND', '201.57', '1.01', 'EUR', '3.244663'), ('41', '2021-12-07', '1176', 'SCR', '74.05', '0.38', 'EUR', '15.881424'), ('11', '2021-12-08', '696', 'SAR', '168.37', '0.85', 'EUR', '4.133768'), ('30', '2021-12-08', '8730', 'GMD', '148.1', '0.75', 'EUR', '58.946785'), ('50', '2021-12-09', '1284', 'BND', '860.11', '4.31', 'EUR', '1.492847'), ('47', '2021-12-10', '1344', 'SBD', '151.56', '0.76', 'EUR', '8.867908'), ('28', '2021-12-10', '1134', 'BOB', '150.06', '0.76', 'EUR', '7.557202'), ('6', '2021-12-12', '450', 'SGD', '300.51', '1.51', 'EUR', '1.497464'), ('29', '2021-12-12', '330', 'ILS', '93.13', '0.47', 'EUR', '3.543533'), ('18', '2021-12-13', '462', 'IMP', '556.94', '2.79', 'EUR', '0.829536'), ('10', '2021-12-13', '152076', 'IQD', '94.81', '0.05', 'EUR', '1604.167841'), ('46', '2021-12-13', '6042', 'CVE', '54.57', '0.28', 'EUR', '110.731635'), ('15', '2021-12-15', '6114', 'SBD', '689.46', '3.45', 'EUR', '8.867908'), ('43', '2021-12-15', '29166', 'BDT', '307.75', '1.54', 'EUR', '94.772749'), ('31', '2021-12-16', '17778', 'ZWL', '50.11', '0.26', 'EUR', '354.780821'), ('45', '2021-12-18', '4477', 'HRK', '591.37', '2.96', 'EUR', '7.570559'), </v>
      </c>
    </row>
    <row r="333" spans="2:22" ht="30" x14ac:dyDescent="0.25">
      <c r="B333">
        <f t="shared" si="50"/>
        <v>2021</v>
      </c>
      <c r="C333">
        <f t="shared" si="51"/>
        <v>12</v>
      </c>
      <c r="D333" t="str">
        <f t="shared" si="52"/>
        <v>2021 12</v>
      </c>
      <c r="E333">
        <v>10</v>
      </c>
      <c r="F333" s="2">
        <v>44548</v>
      </c>
      <c r="G333">
        <v>930</v>
      </c>
      <c r="H333" t="s">
        <v>221</v>
      </c>
      <c r="I333" s="3">
        <f t="shared" si="53"/>
        <v>1173.5</v>
      </c>
      <c r="J333" s="3">
        <f t="shared" si="54"/>
        <v>0.05</v>
      </c>
      <c r="K333" t="s">
        <v>61</v>
      </c>
      <c r="L333" s="3">
        <f>VLOOKUP(H333,'fx rates'!$A:$B,2,0)</f>
        <v>0.79250699999999996</v>
      </c>
      <c r="M333">
        <f>SUMIFS($I$3:$I333,$E$3:$E333,$E333,$D$3:$D333,$D333)</f>
        <v>1268.31</v>
      </c>
      <c r="N333" s="3">
        <f t="shared" si="55"/>
        <v>5.87</v>
      </c>
      <c r="O333" s="3" t="str">
        <f t="shared" si="56"/>
        <v/>
      </c>
      <c r="P333" t="str">
        <f>IFERROR(IF(VLOOKUP($E333,clients_special_commissions!$B:$E,3,0), "yes","no"),"no")</f>
        <v>yes</v>
      </c>
      <c r="Q333" s="3">
        <f>IF($P333="yes", VLOOKUP($E333,clients_special_commissions!$B:$C,2,0),"")</f>
        <v>0.05</v>
      </c>
      <c r="R333" t="str">
        <f t="shared" si="57"/>
        <v>yes</v>
      </c>
      <c r="S333">
        <f>COUNTIFS($E$3:$E332,$E333,$D$3:$D332,$D333,$R$3:$R332,"yes")</f>
        <v>0</v>
      </c>
      <c r="U333" s="1" t="str">
        <f t="shared" si="58"/>
        <v xml:space="preserve">('10', '2021-12-18', '930', 'XDR', '1173.5', '0.05', 'EUR', '0.792507'), </v>
      </c>
      <c r="V333" s="1" t="str">
        <f t="shared" si="59"/>
        <v xml:space="preserve">('42', '2021-06-09', '1338', 'ERN', '80.96', '0.05',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'0.04',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'0.05',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'0.05',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'0.05',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'0.04',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'0.04',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'0.05', 'EUR', '1954.4451'), ('17', '2021-08-25', '20292', 'CLP', '23.24', '0.12', 'EUR', '873.489326'), ('38', '2021-08-25', '174', 'GIP', '209.76', '1.05', 'EUR', '0.829546'), ('39', '2021-08-25', '366', 'MOP', '41.3', '0.21', 'EUR', '8.862674'), ('10', '2021-08-26', '229650', 'MMK', '117.51', '0.05',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'0.04', 'EUR', '1.874163'), ('11', '2021-09-09', '10206', 'UAH', '315.83', '1.58', 'EUR', '32.315341'), ('15', '2021-09-10', '300000', 'VND', '11.91', '0.06', 'EUR', '25207.144586'), ('42', '2021-09-11', '26370', 'XPF', '221.19', '0.05',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('13', '2021-09-27', '4638', 'ETB', '82.2', '0.42', 'EUR', '56.424061'), ('37', '2021-09-29', '612', 'BND', '409.96', '2.05', 'EUR', '1.492847'), ('51', '2021-10-01', '894', 'MOP', '100.88', '0.51', 'EUR', '8.862674'), ('45', '2021-10-02', '1254', 'SCR', '78.97', '0.4', 'EUR', '15.881424'), ('47', '2021-10-02', '212808', 'IRR', '4.57', '0.05', 'EUR', '46606.318821'), ('20', '2021-10-03', '209238', 'VND', '8.31', '0.05', 'EUR', '25207.144586'), ('17', '2021-10-04', '13416', 'AOA', '26.83', '0.14', 'EUR', '500.075352'), ('41', '2021-10-05', '4139', 'GHS', '502.07', '2.52', 'EUR', '8.24399'), ('44', '2021-10-05', '206706', 'CDF', '94.03', '0.48', 'EUR', '2198.419411'), ('50', '2021-10-06', '18666', 'SOS', '29.36', '0.15', 'EUR', '635.850516'), ('7', '2021-10-06', '1026', 'CUC', '930.9', '4.66', 'EUR', '1.102163'), ('21', '2021-10-08', '912', 'MYR', '196.11', '0.99', 'EUR', '4.650478'), ('6', '2021-10-08', '29940', 'HTG', '259.51', '1.3', 'EUR', '115.372538'), ('36', '2021-10-09', '1146', 'QAR', '285.64', '1.43', 'EUR', '4.012181'), ('6', '2021-10-09', '6678', 'ISK', '46.98', '0.24', 'EUR', '142.166545'), ('29', '2021-10-10', '270', 'GIP', '325.48', '1.63', 'EUR', '0.829546'), ('25', '2021-10-10', '14754', 'BDT', '155.68', '0.78', 'EUR', '94.772749'), ('48', '2021-10-12', '15936', 'DZD', '101.37', '0.51', 'EUR', '157.210934'), ('43', '2021-10-13', '10398', 'KMF', '21.11', '0.11', 'EUR', '492.671632'), ('36', '2021-10-15', '29034', 'INR', '346.16', '1.74', 'EUR', '83.874727'), ('45', '2021-10-15', '18042', 'KPW', '18.2', '0.1', 'EUR', '991.624722'), ('18', '2021-10-15', '1236', 'BAM', '632.46', '3.17', 'EUR', '1.954297'), ('30', '2021-10-16', '25494', 'CUP', '898.56', '4.5', 'EUR', '28.372254'), ('10', '2021-10-16', '924', 'BBD', '419.15', '0.05', 'EUR', '2.204495'), ('33', '2021-10-16', '12720', 'NPR', '94.98', '0.48', 'EUR', '133.929141'), ('46', '2021-10-17', '264', 'NZD', '166.49', '0.84', 'EUR', '1.585768'), ('40', '2021-10-17', '1284', 'BND', '860.11', '4.31', 'EUR', '1.492847'), ('6', '2021-10-18', '828', 'HRK', '109.38', '0.55', 'EUR', '7.570559'), ('22', '2021-10-18', '300', 'EUR', '300', '1.5', 'EUR', '1'), ('46', '2021-10-18', '23256', 'ISK', '163.59', '0.82', 'EUR', '142.166545'), ('51', '2021-10-18', '205488', 'UZS', '16.25', '0.09', 'EUR', '12650.208197'), ('5', '2021-10-19', '15168', 'MRU', '378.04', '1.9', 'EUR', '40.122998'), ('18', '2021-10-19', '1068', 'TOP', '428.65', '2.15', 'EUR', '2.491572'), ('14', '2021-10-19', '220', 'BHD', '529.16', '2.65', 'EUR', '0.415761'), ('48', '2021-10-19', '2351', 'MYR', '505.54', '2.53', 'EUR', '4.650478'), ('46', '2021-10-20', '7524', 'RUB', '64.43', '0.33', 'EUR', '116.791701'), ('16', '2021-10-21', '16854', 'VUV', '135.2', '0.68', 'EUR', '124.667135'), ('30', '2021-10-22', '26826', 'NPR', '200.3', '1.01', 'EUR', '133.929141'), ('2', '2021-10-22', '84', 'XDR', '106', '0.53', 'EUR', '0.792507'), ('42', '2021-10-22', '3000', 'BBD', '1360.86', '0.05', 'EUR', '2.204495'), ('42', '2021-10-23', '9000', 'ZMW', '463.25', '0.03', 'EUR', '19.428104'), ('28', '2021-10-23', '3.3', 'EUR', '3.3', '0.05', 'EUR', '1'), ('48', '2021-10-23', '5000', 'GHS', '606.51', '3.04', 'EUR', '8.24399'), ('25', '2021-10-23', '71472', 'TZS', '27.97', '0.14', 'EUR', '2556.186953'), ('3', '2021-10-23', '164184', 'IRR', '3.53', '0.05', 'EUR', '46606.318821'), ('14', '2021-10-24', '1482', 'MOP', '167.22', '0.84', 'EUR', '8.862674'), ('40', '2021-10-24', '800', 'BHD', '1924.19', '9.63', 'EUR', '0.415761'), ('9', '2021-10-24', '27090', 'SDG', '55.07', '0.04', 'EUR', '491.956154'), ('43', '2021-10-24', '18492', 'THB', '500.59', '2.51', 'EUR', '36.941107'), ('35', '2021-10-26', '27588', 'KPW', '27.83', '0.14', 'EUR', '991.624722'), ('25', '2021-10-26', '15246', 'NAD', '932.41', '4.67', 'EUR', '16.351249'), ('46', '2021-10-27', '8000', 'TTD', '1071.62', '5.36', 'EUR', '7.465375'), ('47', '2021-10-27', '154224', 'IQD', '96.14', '0.49', 'EUR', '1604.167841'), ('32', '2021-10-28', '1188', 'PAB', '1077.23', '5.39', 'EUR', '1.102838'), ('17', '2021-10-28', '648', 'CNH', '92.16', '0.47', 'EUR', '7.031894'), ('10', '2021-10-28', '5784', 'NPR', '43.19', '0.05', 'EUR', '133.929141'), ('32', '2021-10-29', '15504', 'MXN', '693.84', '0.03', 'EUR', '22.345389'), ('32', '2021-10-31', '666', 'EUR', '666', '0.03', 'EUR', '1'), ('22', '2021-11-02', '498', 'XDR', '628.39', '3.15', 'EUR', '0.792507'), ('44', '2021-11-02', '324', 'EUR', '324', '1.62', 'EUR', '1'), ('16', '2021-11-02', '430', 'FKP', '518.37', '2.6', 'EUR', '0.82953'), ('7', '2021-11-03', '248', 'BHD', '596.5', '2.99', 'EUR', '0.415761'), ('51', '2021-11-03', '292', 'KWD', '871.43', '4.36', 'EUR', '0.335084'), ('51', '2021-11-03', '6933', 'TWD', '220.35', '1.11', 'EUR', '31.464479'), ('27', '2021-11-03', '23214', 'CZK', '941.82', '4.71', 'EUR', '24.648029'), ('39', '2021-11-04', '492', 'GGP', '592.69', '2.97', 'EUR', '0.830114'), ('3', '2021-11-04', '17076', 'INR', '203.59', '1.02', 'EUR', '83.874727'), ('17', '2021-11-04', '21516', 'MZN', '305.89', '1.53', 'EUR', '70.339138'), ('33', '2021-11-05', '103458', 'BIF', '45.9', '0.23', 'EUR', '2254.103215'), ('31', '2021-11-05', '3876', 'ZAR', '237.6', '1.19', 'EUR', '16.313404'), ('9', '2021-11-06', '1410', 'BSD', '1278.69', '0.04', 'EUR', '1.102693'), ('16', '2021-11-06', '636', 'IMP', '766.7', '3.84', 'EUR', '0.829536'), ('48', '2021-11-07', '564', 'NZD', '355.67', '1.78', 'EUR', '1.585768'), ('13', '2021-11-07', '3246', 'PKR', '16.25', '0.09', 'EUR', '199.753961'), ('30', '2021-11-08', '8940', 'SZL', '547.16', '2.74', 'EUR', '16.339208'), ('41', '2021-11-08', '19338', 'DJF', '98.83', '0.5', 'EUR', '195.674933'), ('47', '2021-11-08', '1488', 'WST', '518.61', '2.6', 'EUR', '2.869237'), ('20', '2021-11-09', '13290', 'MXN', '594.76', '0.05', 'EUR', '22.345389'), ('27', '2021-11-09', '11151', 'GTQ', '1317.54', '6.59', 'EUR', '8.463558'), ('34', '2021-11-09', '19140', 'ETB', '339.22', '1.7', 'EUR', '56.424061'), ('45', '2021-11-10', '450', 'EUR', '450', '2.25', 'EUR', '1'), ('10', '2021-11-10', '1008', 'TND', '310.67', '0.05', 'EUR', '3.244663'), ('48', '2021-11-11', '1182', 'KYD', '1289.54', '6.45', 'EUR', '0.916606'), ('23', '2021-11-11', '210', 'JOD', '268.74', '1.35', 'EUR', '0.781452'), ('2', '2021-11-12', '426', 'BZD', '192.22', '0.97', 'EUR', '2.216262'), ('42', '2021-11-12', '13230', 'AFN', '137.19', '0.05', 'EUR', '96.442519'), ('20', '2021-11-12', '360000', 'STD', '15.24', '0.05', 'EUR', '23626.253177'), ('4', '2021-11-14', '96936', 'LBP', '58.32', '0.3', 'EUR', '1662.155418'), ('17', '2021-11-14', '618', 'MYR', '132.89', '0.67', 'EUR', '4.650478'), ('1', '2021-11-14', '210060', 'BIF', '93.2', '0.47', 'EUR', '2254.103215'), ('4', '2021-11-15', '11958', 'VUV', '95.92', '0.48', 'EUR', '124.667135'), ('38', '2021-11-15', '115626', 'IDR', '7.32', '0.05', 'EUR', '15813.590125'), ('9', '2021-11-17', '29526', 'MXN', '1321.35', '0.03', 'EUR', '22.345389'), ('13', '2021-11-20', '23394', 'CLP', '26.79', '0.14', 'EUR', '873.489326'), ('16', '2021-11-20', '12000', 'ZAR', '735.6', '0.03', 'EUR', '16.313404'), ('48', '2021-11-21', '179472', 'PYG', '23.43', '0.03', 'EUR', '7661.556068'), ('8', '2021-11-21', '840', 'MOP', '94.78', '0.48', 'EUR', '8.862674'), ('31', '2021-11-21', '18042', 'XOF', '27.54', '0.14', 'EUR', '655.347265'), ('18', '2021-11-23', '342', 'TMT', '88.67', '0.45', 'EUR', '3.857137'), ('29', '2021-11-23', '588', 'DKK', '79.11', '0.4', 'EUR', '7.433242'), ('37', '2021-11-23', '90', 'EUR', '90', '0.45', 'EUR', '1'), ('33', '2021-11-23', '858', 'AUD', '580.16', '2.91', 'EUR', '1.478916'), ('51', '2021-11-24', '60000', 'THB', '1624.21', '0.03', 'EUR', '36.941107'), ('8', '2021-11-25', '1176', 'NZD', '741.6', '3.71', 'EUR', '1.585768'), ('10', '2021-11-26', '29568', 'BIF', '13.12', '0.05', 'EUR', '2254.103215'), ('29', '2021-11-26', '708', 'BMD', '641.91', '3.21', 'EUR', '1.102961'), ('15', '2021-11-27', '1008', 'LSL', '61.7', '0.31', 'EUR', '16.337136'), ('12', '2021-11-27', '846', 'EUR', '846', '4.23', 'EUR', '1'), ('45', '2021-11-27', '828', 'SEK', '79.64', '0.4', 'EUR', '10.396958'), ('17', '2021-11-28', '591', 'BHD', '1421.49', '7.11', 'EUR', '0.415761'), ('27', '2021-11-29', '3000000', 'XAF', '4577.73', '0.03', 'EUR', '655.347543'), ('13', '2021-11-29', '470', 'JOD', '601.45', '3.01', 'EUR', '0.781452'), ('8', '2021-12-01', '15996', 'NGN', '34.95', '0.18', 'EUR', '457.789064'), ('9', '2021-12-01', '6690', 'JPY', '50.15', '0.04', 'EUR', '133.408405'), ('44', '2021-12-02', '18318', 'KPW', '18.48', '0.1', 'EUR', '991.624722'), ('28', '2021-12-03', '13752', 'ERN', '832.1', '4.17', 'EUR', '16.526867'), ('35', '2021-12-04', '15132', 'BTN', '180.78', '0.91', 'EUR', '83.704625'), ('40', '2021-12-04', '6702', 'HRK', '885.28', '4.43', 'EUR', '7.570559'), ('44', '2021-12-04', '26352', 'RSD', '224.03', '1.13', 'EUR', '117.629636'), ('33', '2021-12-06', '654', 'TND', '201.57', '1.01', 'EUR', '3.244663'), ('41', '2021-12-07', '1176', 'SCR', '74.05', '0.38', 'EUR', '15.881424'), ('11', '2021-12-08', '696', 'SAR', '168.37', '0.85', 'EUR', '4.133768'), ('30', '2021-12-08', '8730', 'GMD', '148.1', '0.75', 'EUR', '58.946785'), ('50', '2021-12-09', '1284', 'BND', '860.11', '4.31', 'EUR', '1.492847'), ('47', '2021-12-10', '1344', 'SBD', '151.56', '0.76', 'EUR', '8.867908'), ('28', '2021-12-10', '1134', 'BOB', '150.06', '0.76', 'EUR', '7.557202'), ('6', '2021-12-12', '450', 'SGD', '300.51', '1.51', 'EUR', '1.497464'), ('29', '2021-12-12', '330', 'ILS', '93.13', '0.47', 'EUR', '3.543533'), ('18', '2021-12-13', '462', 'IMP', '556.94', '2.79', 'EUR', '0.829536'), ('10', '2021-12-13', '152076', 'IQD', '94.81', '0.05', 'EUR', '1604.167841'), ('46', '2021-12-13', '6042', 'CVE', '54.57', '0.28', 'EUR', '110.731635'), ('15', '2021-12-15', '6114', 'SBD', '689.46', '3.45', 'EUR', '8.867908'), ('43', '2021-12-15', '29166', 'BDT', '307.75', '1.54', 'EUR', '94.772749'), ('31', '2021-12-16', '17778', 'ZWL', '50.11', '0.26', 'EUR', '354.780821'), ('45', '2021-12-18', '4477', 'HRK', '591.37', '2.96', 'EUR', '7.570559'), ('10', '2021-12-18', '930', 'XDR', '1173.5', '0.05', 'EUR', '0.792507'), </v>
      </c>
    </row>
    <row r="334" spans="2:22" ht="30" x14ac:dyDescent="0.25">
      <c r="B334">
        <f t="shared" si="50"/>
        <v>2021</v>
      </c>
      <c r="C334">
        <f t="shared" si="51"/>
        <v>12</v>
      </c>
      <c r="D334" t="str">
        <f t="shared" si="52"/>
        <v>2021 12</v>
      </c>
      <c r="E334">
        <v>44</v>
      </c>
      <c r="F334" s="2">
        <v>44549</v>
      </c>
      <c r="G334">
        <v>21504</v>
      </c>
      <c r="H334" t="s">
        <v>104</v>
      </c>
      <c r="I334" s="3">
        <f t="shared" si="53"/>
        <v>136.79</v>
      </c>
      <c r="J334" s="3">
        <f t="shared" si="54"/>
        <v>0.69000000000000006</v>
      </c>
      <c r="K334" t="s">
        <v>61</v>
      </c>
      <c r="L334" s="3">
        <f>VLOOKUP(H334,'fx rates'!$A:$B,2,0)</f>
        <v>157.21093400000001</v>
      </c>
      <c r="M334">
        <f>SUMIFS($I$3:$I334,$E$3:$E334,$E334,$D$3:$D334,$D334)</f>
        <v>379.29999999999995</v>
      </c>
      <c r="N334" s="3">
        <f t="shared" si="55"/>
        <v>0.69000000000000006</v>
      </c>
      <c r="O334" s="3" t="str">
        <f t="shared" si="56"/>
        <v/>
      </c>
      <c r="P334" t="str">
        <f>IFERROR(IF(VLOOKUP($E334,clients_special_commissions!$B:$E,3,0), "yes","no"),"no")</f>
        <v>no</v>
      </c>
      <c r="Q334" s="3" t="str">
        <f>IF($P334="yes", VLOOKUP($E334,clients_special_commissions!$B:$C,2,0),"")</f>
        <v/>
      </c>
      <c r="R334" t="str">
        <f t="shared" si="57"/>
        <v>no</v>
      </c>
      <c r="S334">
        <f>COUNTIFS($E$3:$E333,$E334,$D$3:$D333,$D334,$R$3:$R333,"yes")</f>
        <v>0</v>
      </c>
      <c r="U334" s="1" t="str">
        <f t="shared" si="58"/>
        <v xml:space="preserve">('44', '2021-12-19', '21504', 'DZD', '136.79', '0.69', 'EUR', '157.210934'), </v>
      </c>
      <c r="V334" s="1" t="str">
        <f t="shared" si="59"/>
        <v xml:space="preserve">('42', '2021-06-09', '1338', 'ERN', '80.96', '0.05',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'0.04',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'0.05',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'0.05',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'0.05',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'0.04',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'0.04',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'0.05', 'EUR', '1954.4451'), ('17', '2021-08-25', '20292', 'CLP', '23.24', '0.12', 'EUR', '873.489326'), ('38', '2021-08-25', '174', 'GIP', '209.76', '1.05', 'EUR', '0.829546'), ('39', '2021-08-25', '366', 'MOP', '41.3', '0.21', 'EUR', '8.862674'), ('10', '2021-08-26', '229650', 'MMK', '117.51', '0.05',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'0.04', 'EUR', '1.874163'), ('11', '2021-09-09', '10206', 'UAH', '315.83', '1.58', 'EUR', '32.315341'), ('15', '2021-09-10', '300000', 'VND', '11.91', '0.06', 'EUR', '25207.144586'), ('42', '2021-09-11', '26370', 'XPF', '221.19', '0.05',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('13', '2021-09-27', '4638', 'ETB', '82.2', '0.42', 'EUR', '56.424061'), ('37', '2021-09-29', '612', 'BND', '409.96', '2.05', 'EUR', '1.492847'), ('51', '2021-10-01', '894', 'MOP', '100.88', '0.51', 'EUR', '8.862674'), ('45', '2021-10-02', '1254', 'SCR', '78.97', '0.4', 'EUR', '15.881424'), ('47', '2021-10-02', '212808', 'IRR', '4.57', '0.05', 'EUR', '46606.318821'), ('20', '2021-10-03', '209238', 'VND', '8.31', '0.05', 'EUR', '25207.144586'), ('17', '2021-10-04', '13416', 'AOA', '26.83', '0.14', 'EUR', '500.075352'), ('41', '2021-10-05', '4139', 'GHS', '502.07', '2.52', 'EUR', '8.24399'), ('44', '2021-10-05', '206706', 'CDF', '94.03', '0.48', 'EUR', '2198.419411'), ('50', '2021-10-06', '18666', 'SOS', '29.36', '0.15', 'EUR', '635.850516'), ('7', '2021-10-06', '1026', 'CUC', '930.9', '4.66', 'EUR', '1.102163'), ('21', '2021-10-08', '912', 'MYR', '196.11', '0.99', 'EUR', '4.650478'), ('6', '2021-10-08', '29940', 'HTG', '259.51', '1.3', 'EUR', '115.372538'), ('36', '2021-10-09', '1146', 'QAR', '285.64', '1.43', 'EUR', '4.012181'), ('6', '2021-10-09', '6678', 'ISK', '46.98', '0.24', 'EUR', '142.166545'), ('29', '2021-10-10', '270', 'GIP', '325.48', '1.63', 'EUR', '0.829546'), ('25', '2021-10-10', '14754', 'BDT', '155.68', '0.78', 'EUR', '94.772749'), ('48', '2021-10-12', '15936', 'DZD', '101.37', '0.51', 'EUR', '157.210934'), ('43', '2021-10-13', '10398', 'KMF', '21.11', '0.11', 'EUR', '492.671632'), ('36', '2021-10-15', '29034', 'INR', '346.16', '1.74', 'EUR', '83.874727'), ('45', '2021-10-15', '18042', 'KPW', '18.2', '0.1', 'EUR', '991.624722'), ('18', '2021-10-15', '1236', 'BAM', '632.46', '3.17', 'EUR', '1.954297'), ('30', '2021-10-16', '25494', 'CUP', '898.56', '4.5', 'EUR', '28.372254'), ('10', '2021-10-16', '924', 'BBD', '419.15', '0.05', 'EUR', '2.204495'), ('33', '2021-10-16', '12720', 'NPR', '94.98', '0.48', 'EUR', '133.929141'), ('46', '2021-10-17', '264', 'NZD', '166.49', '0.84', 'EUR', '1.585768'), ('40', '2021-10-17', '1284', 'BND', '860.11', '4.31', 'EUR', '1.492847'), ('6', '2021-10-18', '828', 'HRK', '109.38', '0.55', 'EUR', '7.570559'), ('22', '2021-10-18', '300', 'EUR', '300', '1.5', 'EUR', '1'), ('46', '2021-10-18', '23256', 'ISK', '163.59', '0.82', 'EUR', '142.166545'), ('51', '2021-10-18', '205488', 'UZS', '16.25', '0.09', 'EUR', '12650.208197'), ('5', '2021-10-19', '15168', 'MRU', '378.04', '1.9', 'EUR', '40.122998'), ('18', '2021-10-19', '1068', 'TOP', '428.65', '2.15', 'EUR', '2.491572'), ('14', '2021-10-19', '220', 'BHD', '529.16', '2.65', 'EUR', '0.415761'), ('48', '2021-10-19', '2351', 'MYR', '505.54', '2.53', 'EUR', '4.650478'), ('46', '2021-10-20', '7524', 'RUB', '64.43', '0.33', 'EUR', '116.791701'), ('16', '2021-10-21', '16854', 'VUV', '135.2', '0.68', 'EUR', '124.667135'), ('30', '2021-10-22', '26826', 'NPR', '200.3', '1.01', 'EUR', '133.929141'), ('2', '2021-10-22', '84', 'XDR', '106', '0.53', 'EUR', '0.792507'), ('42', '2021-10-22', '3000', 'BBD', '1360.86', '0.05', 'EUR', '2.204495'), ('42', '2021-10-23', '9000', 'ZMW', '463.25', '0.03', 'EUR', '19.428104'), ('28', '2021-10-23', '3.3', 'EUR', '3.3', '0.05', 'EUR', '1'), ('48', '2021-10-23', '5000', 'GHS', '606.51', '3.04', 'EUR', '8.24399'), ('25', '2021-10-23', '71472', 'TZS', '27.97', '0.14', 'EUR', '2556.186953'), ('3', '2021-10-23', '164184', 'IRR', '3.53', '0.05', 'EUR', '46606.318821'), ('14', '2021-10-24', '1482', 'MOP', '167.22', '0.84', 'EUR', '8.862674'), ('40', '2021-10-24', '800', 'BHD', '1924.19', '9.63', 'EUR', '0.415761'), ('9', '2021-10-24', '27090', 'SDG', '55.07', '0.04', 'EUR', '491.956154'), ('43', '2021-10-24', '18492', 'THB', '500.59', '2.51', 'EUR', '36.941107'), ('35', '2021-10-26', '27588', 'KPW', '27.83', '0.14', 'EUR', '991.624722'), ('25', '2021-10-26', '15246', 'NAD', '932.41', '4.67', 'EUR', '16.351249'), ('46', '2021-10-27', '8000', 'TTD', '1071.62', '5.36', 'EUR', '7.465375'), ('47', '2021-10-27', '154224', 'IQD', '96.14', '0.49', 'EUR', '1604.167841'), ('32', '2021-10-28', '1188', 'PAB', '1077.23', '5.39', 'EUR', '1.102838'), ('17', '2021-10-28', '648', 'CNH', '92.16', '0.47', 'EUR', '7.031894'), ('10', '2021-10-28', '5784', 'NPR', '43.19', '0.05', 'EUR', '133.929141'), ('32', '2021-10-29', '15504', 'MXN', '693.84', '0.03', 'EUR', '22.345389'), ('32', '2021-10-31', '666', 'EUR', '666', '0.03', 'EUR', '1'), ('22', '2021-11-02', '498', 'XDR', '628.39', '3.15', 'EUR', '0.792507'), ('44', '2021-11-02', '324', 'EUR', '324', '1.62', 'EUR', '1'), ('16', '2021-11-02', '430', 'FKP', '518.37', '2.6', 'EUR', '0.82953'), ('7', '2021-11-03', '248', 'BHD', '596.5', '2.99', 'EUR', '0.415761'), ('51', '2021-11-03', '292', 'KWD', '871.43', '4.36', 'EUR', '0.335084'), ('51', '2021-11-03', '6933', 'TWD', '220.35', '1.11', 'EUR', '31.464479'), ('27', '2021-11-03', '23214', 'CZK', '941.82', '4.71', 'EUR', '24.648029'), ('39', '2021-11-04', '492', 'GGP', '592.69', '2.97', 'EUR', '0.830114'), ('3', '2021-11-04', '17076', 'INR', '203.59', '1.02', 'EUR', '83.874727'), ('17', '2021-11-04', '21516', 'MZN', '305.89', '1.53', 'EUR', '70.339138'), ('33', '2021-11-05', '103458', 'BIF', '45.9', '0.23', 'EUR', '2254.103215'), ('31', '2021-11-05', '3876', 'ZAR', '237.6', '1.19', 'EUR', '16.313404'), ('9', '2021-11-06', '1410', 'BSD', '1278.69', '0.04', 'EUR', '1.102693'), ('16', '2021-11-06', '636', 'IMP', '766.7', '3.84', 'EUR', '0.829536'), ('48', '2021-11-07', '564', 'NZD', '355.67', '1.78', 'EUR', '1.585768'), ('13', '2021-11-07', '3246', 'PKR', '16.25', '0.09', 'EUR', '199.753961'), ('30', '2021-11-08', '8940', 'SZL', '547.16', '2.74', 'EUR', '16.339208'), ('41', '2021-11-08', '19338', 'DJF', '98.83', '0.5', 'EUR', '195.674933'), ('47', '2021-11-08', '1488', 'WST', '518.61', '2.6', 'EUR', '2.869237'), ('20', '2021-11-09', '13290', 'MXN', '594.76', '0.05', 'EUR', '22.345389'), ('27', '2021-11-09', '11151', 'GTQ', '1317.54', '6.59', 'EUR', '8.463558'), ('34', '2021-11-09', '19140', 'ETB', '339.22', '1.7', 'EUR', '56.424061'), ('45', '2021-11-10', '450', 'EUR', '450', '2.25', 'EUR', '1'), ('10', '2021-11-10', '1008', 'TND', '310.67', '0.05', 'EUR', '3.244663'), ('48', '2021-11-11', '1182', 'KYD', '1289.54', '6.45', 'EUR', '0.916606'), ('23', '2021-11-11', '210', 'JOD', '268.74', '1.35', 'EUR', '0.781452'), ('2', '2021-11-12', '426', 'BZD', '192.22', '0.97', 'EUR', '2.216262'), ('42', '2021-11-12', '13230', 'AFN', '137.19', '0.05', 'EUR', '96.442519'), ('20', '2021-11-12', '360000', 'STD', '15.24', '0.05', 'EUR', '23626.253177'), ('4', '2021-11-14', '96936', 'LBP', '58.32', '0.3', 'EUR', '1662.155418'), ('17', '2021-11-14', '618', 'MYR', '132.89', '0.67', 'EUR', '4.650478'), ('1', '2021-11-14', '210060', 'BIF', '93.2', '0.47', 'EUR', '2254.103215'), ('4', '2021-11-15', '11958', 'VUV', '95.92', '0.48', 'EUR', '124.667135'), ('38', '2021-11-15', '115626', 'IDR', '7.32', '0.05', 'EUR', '15813.590125'), ('9', '2021-11-17', '29526', 'MXN', '1321.35', '0.03', 'EUR', '22.345389'), ('13', '2021-11-20', '23394', 'CLP', '26.79', '0.14', 'EUR', '873.489326'), ('16', '2021-11-20', '12000', 'ZAR', '735.6', '0.03', 'EUR', '16.313404'), ('48', '2021-11-21', '179472', 'PYG', '23.43', '0.03', 'EUR', '7661.556068'), ('8', '2021-11-21', '840', 'MOP', '94.78', '0.48', 'EUR', '8.862674'), ('31', '2021-11-21', '18042', 'XOF', '27.54', '0.14', 'EUR', '655.347265'), ('18', '2021-11-23', '342', 'TMT', '88.67', '0.45', 'EUR', '3.857137'), ('29', '2021-11-23', '588', 'DKK', '79.11', '0.4', 'EUR', '7.433242'), ('37', '2021-11-23', '90', 'EUR', '90', '0.45', 'EUR', '1'), ('33', '2021-11-23', '858', 'AUD', '580.16', '2.91', 'EUR', '1.478916'), ('51', '2021-11-24', '60000', 'THB', '1624.21', '0.03', 'EUR', '36.941107'), ('8', '2021-11-25', '1176', 'NZD', '741.6', '3.71', 'EUR', '1.585768'), ('10', '2021-11-26', '29568', 'BIF', '13.12', '0.05', 'EUR', '2254.103215'), ('29', '2021-11-26', '708', 'BMD', '641.91', '3.21', 'EUR', '1.102961'), ('15', '2021-11-27', '1008', 'LSL', '61.7', '0.31', 'EUR', '16.337136'), ('12', '2021-11-27', '846', 'EUR', '846', '4.23', 'EUR', '1'), ('45', '2021-11-27', '828', 'SEK', '79.64', '0.4', 'EUR', '10.396958'), ('17', '2021-11-28', '591', 'BHD', '1421.49', '7.11', 'EUR', '0.415761'), ('27', '2021-11-29', '3000000', 'XAF', '4577.73', '0.03', 'EUR', '655.347543'), ('13', '2021-11-29', '470', 'JOD', '601.45', '3.01', 'EUR', '0.781452'), ('8', '2021-12-01', '15996', 'NGN', '34.95', '0.18', 'EUR', '457.789064'), ('9', '2021-12-01', '6690', 'JPY', '50.15', '0.04', 'EUR', '133.408405'), ('44', '2021-12-02', '18318', 'KPW', '18.48', '0.1', 'EUR', '991.624722'), ('28', '2021-12-03', '13752', 'ERN', '832.1', '4.17', 'EUR', '16.526867'), ('35', '2021-12-04', '15132', 'BTN', '180.78', '0.91', 'EUR', '83.704625'), ('40', '2021-12-04', '6702', 'HRK', '885.28', '4.43', 'EUR', '7.570559'), ('44', '2021-12-04', '26352', 'RSD', '224.03', '1.13', 'EUR', '117.629636'), ('33', '2021-12-06', '654', 'TND', '201.57', '1.01', 'EUR', '3.244663'), ('41', '2021-12-07', '1176', 'SCR', '74.05', '0.38', 'EUR', '15.881424'), ('11', '2021-12-08', '696', 'SAR', '168.37', '0.85', 'EUR', '4.133768'), ('30', '2021-12-08', '8730', 'GMD', '148.1', '0.75', 'EUR', '58.946785'), ('50', '2021-12-09', '1284', 'BND', '860.11', '4.31', 'EUR', '1.492847'), ('47', '2021-12-10', '1344', 'SBD', '151.56', '0.76', 'EUR', '8.867908'), ('28', '2021-12-10', '1134', 'BOB', '150.06', '0.76', 'EUR', '7.557202'), ('6', '2021-12-12', '450', 'SGD', '300.51', '1.51', 'EUR', '1.497464'), ('29', '2021-12-12', '330', 'ILS', '93.13', '0.47', 'EUR', '3.543533'), ('18', '2021-12-13', '462', 'IMP', '556.94', '2.79', 'EUR', '0.829536'), ('10', '2021-12-13', '152076', 'IQD', '94.81', '0.05', 'EUR', '1604.167841'), ('46', '2021-12-13', '6042', 'CVE', '54.57', '0.28', 'EUR', '110.731635'), ('15', '2021-12-15', '6114', 'SBD', '689.46', '3.45', 'EUR', '8.867908'), ('43', '2021-12-15', '29166', 'BDT', '307.75', '1.54', 'EUR', '94.772749'), ('31', '2021-12-16', '17778', 'ZWL', '50.11', '0.26', 'EUR', '354.780821'), ('45', '2021-12-18', '4477', 'HRK', '591.37', '2.96', 'EUR', '7.570559'), ('10', '2021-12-18', '930', 'XDR', '1173.5', '0.05', 'EUR', '0.792507'), ('44', '2021-12-19', '21504', 'DZD', '136.79', '0.69', 'EUR', '157.210934'), </v>
      </c>
    </row>
    <row r="335" spans="2:22" ht="30" x14ac:dyDescent="0.25">
      <c r="B335">
        <f t="shared" si="50"/>
        <v>2021</v>
      </c>
      <c r="C335">
        <f t="shared" si="51"/>
        <v>12</v>
      </c>
      <c r="D335" t="str">
        <f t="shared" si="52"/>
        <v>2021 12</v>
      </c>
      <c r="E335">
        <v>33</v>
      </c>
      <c r="F335" s="2">
        <v>44550</v>
      </c>
      <c r="G335">
        <v>6810</v>
      </c>
      <c r="H335" t="s">
        <v>113</v>
      </c>
      <c r="I335" s="3">
        <f t="shared" si="53"/>
        <v>826.06</v>
      </c>
      <c r="J335" s="3">
        <f t="shared" si="54"/>
        <v>4.1399999999999997</v>
      </c>
      <c r="K335" t="s">
        <v>61</v>
      </c>
      <c r="L335" s="3">
        <f>VLOOKUP(H335,'fx rates'!$A:$B,2,0)</f>
        <v>8.2439900000000002</v>
      </c>
      <c r="M335">
        <f>SUMIFS($I$3:$I335,$E$3:$E335,$E335,$D$3:$D335,$D335)</f>
        <v>1027.6299999999999</v>
      </c>
      <c r="N335" s="3">
        <f t="shared" si="55"/>
        <v>4.1399999999999997</v>
      </c>
      <c r="O335" s="3" t="str">
        <f t="shared" si="56"/>
        <v/>
      </c>
      <c r="P335" t="str">
        <f>IFERROR(IF(VLOOKUP($E335,clients_special_commissions!$B:$E,3,0), "yes","no"),"no")</f>
        <v>no</v>
      </c>
      <c r="Q335" s="3" t="str">
        <f>IF($P335="yes", VLOOKUP($E335,clients_special_commissions!$B:$C,2,0),"")</f>
        <v/>
      </c>
      <c r="R335" t="str">
        <f t="shared" si="57"/>
        <v>yes</v>
      </c>
      <c r="S335">
        <f>COUNTIFS($E$3:$E334,$E335,$D$3:$D334,$D335,$R$3:$R334,"yes")</f>
        <v>0</v>
      </c>
      <c r="U335" s="1" t="str">
        <f t="shared" si="58"/>
        <v xml:space="preserve">('33', '2021-12-20', '6810', 'GHS', '826.06', '4.14', 'EUR', '8.24399'), </v>
      </c>
      <c r="V335" s="1" t="str">
        <f t="shared" si="59"/>
        <v xml:space="preserve">('42', '2021-06-09', '1338', 'ERN', '80.96', '0.05',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'0.04',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'0.05',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'0.05',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'0.05',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'0.04',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'0.04',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'0.05', 'EUR', '1954.4451'), ('17', '2021-08-25', '20292', 'CLP', '23.24', '0.12', 'EUR', '873.489326'), ('38', '2021-08-25', '174', 'GIP', '209.76', '1.05', 'EUR', '0.829546'), ('39', '2021-08-25', '366', 'MOP', '41.3', '0.21', 'EUR', '8.862674'), ('10', '2021-08-26', '229650', 'MMK', '117.51', '0.05',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'0.04', 'EUR', '1.874163'), ('11', '2021-09-09', '10206', 'UAH', '315.83', '1.58', 'EUR', '32.315341'), ('15', '2021-09-10', '300000', 'VND', '11.91', '0.06', 'EUR', '25207.144586'), ('42', '2021-09-11', '26370', 'XPF', '221.19', '0.05',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('13', '2021-09-27', '4638', 'ETB', '82.2', '0.42', 'EUR', '56.424061'), ('37', '2021-09-29', '612', 'BND', '409.96', '2.05', 'EUR', '1.492847'), ('51', '2021-10-01', '894', 'MOP', '100.88', '0.51', 'EUR', '8.862674'), ('45', '2021-10-02', '1254', 'SCR', '78.97', '0.4', 'EUR', '15.881424'), ('47', '2021-10-02', '212808', 'IRR', '4.57', '0.05', 'EUR', '46606.318821'), ('20', '2021-10-03', '209238', 'VND', '8.31', '0.05', 'EUR', '25207.144586'), ('17', '2021-10-04', '13416', 'AOA', '26.83', '0.14', 'EUR', '500.075352'), ('41', '2021-10-05', '4139', 'GHS', '502.07', '2.52', 'EUR', '8.24399'), ('44', '2021-10-05', '206706', 'CDF', '94.03', '0.48', 'EUR', '2198.419411'), ('50', '2021-10-06', '18666', 'SOS', '29.36', '0.15', 'EUR', '635.850516'), ('7', '2021-10-06', '1026', 'CUC', '930.9', '4.66', 'EUR', '1.102163'), ('21', '2021-10-08', '912', 'MYR', '196.11', '0.99', 'EUR', '4.650478'), ('6', '2021-10-08', '29940', 'HTG', '259.51', '1.3', 'EUR', '115.372538'), ('36', '2021-10-09', '1146', 'QAR', '285.64', '1.43', 'EUR', '4.012181'), ('6', '2021-10-09', '6678', 'ISK', '46.98', '0.24', 'EUR', '142.166545'), ('29', '2021-10-10', '270', 'GIP', '325.48', '1.63', 'EUR', '0.829546'), ('25', '2021-10-10', '14754', 'BDT', '155.68', '0.78', 'EUR', '94.772749'), ('48', '2021-10-12', '15936', 'DZD', '101.37', '0.51', 'EUR', '157.210934'), ('43', '2021-10-13', '10398', 'KMF', '21.11', '0.11', 'EUR', '492.671632'), ('36', '2021-10-15', '29034', 'INR', '346.16', '1.74', 'EUR', '83.874727'), ('45', '2021-10-15', '18042', 'KPW', '18.2', '0.1', 'EUR', '991.624722'), ('18', '2021-10-15', '1236', 'BAM', '632.46', '3.17', 'EUR', '1.954297'), ('30', '2021-10-16', '25494', 'CUP', '898.56', '4.5', 'EUR', '28.372254'), ('10', '2021-10-16', '924', 'BBD', '419.15', '0.05', 'EUR', '2.204495'), ('33', '2021-10-16', '12720', 'NPR', '94.98', '0.48', 'EUR', '133.929141'), ('46', '2021-10-17', '264', 'NZD', '166.49', '0.84', 'EUR', '1.585768'), ('40', '2021-10-17', '1284', 'BND', '860.11', '4.31', 'EUR', '1.492847'), ('6', '2021-10-18', '828', 'HRK', '109.38', '0.55', 'EUR', '7.570559'), ('22', '2021-10-18', '300', 'EUR', '300', '1.5', 'EUR', '1'), ('46', '2021-10-18', '23256', 'ISK', '163.59', '0.82', 'EUR', '142.166545'), ('51', '2021-10-18', '205488', 'UZS', '16.25', '0.09', 'EUR', '12650.208197'), ('5', '2021-10-19', '15168', 'MRU', '378.04', '1.9', 'EUR', '40.122998'), ('18', '2021-10-19', '1068', 'TOP', '428.65', '2.15', 'EUR', '2.491572'), ('14', '2021-10-19', '220', 'BHD', '529.16', '2.65', 'EUR', '0.415761'), ('48', '2021-10-19', '2351', 'MYR', '505.54', '2.53', 'EUR', '4.650478'), ('46', '2021-10-20', '7524', 'RUB', '64.43', '0.33', 'EUR', '116.791701'), ('16', '2021-10-21', '16854', 'VUV', '135.2', '0.68', 'EUR', '124.667135'), ('30', '2021-10-22', '26826', 'NPR', '200.3', '1.01', 'EUR', '133.929141'), ('2', '2021-10-22', '84', 'XDR', '106', '0.53', 'EUR', '0.792507'), ('42', '2021-10-22', '3000', 'BBD', '1360.86', '0.05', 'EUR', '2.204495'), ('42', '2021-10-23', '9000', 'ZMW', '463.25', '0.03', 'EUR', '19.428104'), ('28', '2021-10-23', '3.3', 'EUR', '3.3', '0.05', 'EUR', '1'), ('48', '2021-10-23', '5000', 'GHS', '606.51', '3.04', 'EUR', '8.24399'), ('25', '2021-10-23', '71472', 'TZS', '27.97', '0.14', 'EUR', '2556.186953'), ('3', '2021-10-23', '164184', 'IRR', '3.53', '0.05', 'EUR', '46606.318821'), ('14', '2021-10-24', '1482', 'MOP', '167.22', '0.84', 'EUR', '8.862674'), ('40', '2021-10-24', '800', 'BHD', '1924.19', '9.63', 'EUR', '0.415761'), ('9', '2021-10-24', '27090', 'SDG', '55.07', '0.04', 'EUR', '491.956154'), ('43', '2021-10-24', '18492', 'THB', '500.59', '2.51', 'EUR', '36.941107'), ('35', '2021-10-26', '27588', 'KPW', '27.83', '0.14', 'EUR', '991.624722'), ('25', '2021-10-26', '15246', 'NAD', '932.41', '4.67', 'EUR', '16.351249'), ('46', '2021-10-27', '8000', 'TTD', '1071.62', '5.36', 'EUR', '7.465375'), ('47', '2021-10-27', '154224', 'IQD', '96.14', '0.49', 'EUR', '1604.167841'), ('32', '2021-10-28', '1188', 'PAB', '1077.23', '5.39', 'EUR', '1.102838'), ('17', '2021-10-28', '648', 'CNH', '92.16', '0.47', 'EUR', '7.031894'), ('10', '2021-10-28', '5784', 'NPR', '43.19', '0.05', 'EUR', '133.929141'), ('32', '2021-10-29', '15504', 'MXN', '693.84', '0.03', 'EUR', '22.345389'), ('32', '2021-10-31', '666', 'EUR', '666', '0.03', 'EUR', '1'), ('22', '2021-11-02', '498', 'XDR', '628.39', '3.15', 'EUR', '0.792507'), ('44', '2021-11-02', '324', 'EUR', '324', '1.62', 'EUR', '1'), ('16', '2021-11-02', '430', 'FKP', '518.37', '2.6', 'EUR', '0.82953'), ('7', '2021-11-03', '248', 'BHD', '596.5', '2.99', 'EUR', '0.415761'), ('51', '2021-11-03', '292', 'KWD', '871.43', '4.36', 'EUR', '0.335084'), ('51', '2021-11-03', '6933', 'TWD', '220.35', '1.11', 'EUR', '31.464479'), ('27', '2021-11-03', '23214', 'CZK', '941.82', '4.71', 'EUR', '24.648029'), ('39', '2021-11-04', '492', 'GGP', '592.69', '2.97', 'EUR', '0.830114'), ('3', '2021-11-04', '17076', 'INR', '203.59', '1.02', 'EUR', '83.874727'), ('17', '2021-11-04', '21516', 'MZN', '305.89', '1.53', 'EUR', '70.339138'), ('33', '2021-11-05', '103458', 'BIF', '45.9', '0.23', 'EUR', '2254.103215'), ('31', '2021-11-05', '3876', 'ZAR', '237.6', '1.19', 'EUR', '16.313404'), ('9', '2021-11-06', '1410', 'BSD', '1278.69', '0.04', 'EUR', '1.102693'), ('16', '2021-11-06', '636', 'IMP', '766.7', '3.84', 'EUR', '0.829536'), ('48', '2021-11-07', '564', 'NZD', '355.67', '1.78', 'EUR', '1.585768'), ('13', '2021-11-07', '3246', 'PKR', '16.25', '0.09', 'EUR', '199.753961'), ('30', '2021-11-08', '8940', 'SZL', '547.16', '2.74', 'EUR', '16.339208'), ('41', '2021-11-08', '19338', 'DJF', '98.83', '0.5', 'EUR', '195.674933'), ('47', '2021-11-08', '1488', 'WST', '518.61', '2.6', 'EUR', '2.869237'), ('20', '2021-11-09', '13290', 'MXN', '594.76', '0.05', 'EUR', '22.345389'), ('27', '2021-11-09', '11151', 'GTQ', '1317.54', '6.59', 'EUR', '8.463558'), ('34', '2021-11-09', '19140', 'ETB', '339.22', '1.7', 'EUR', '56.424061'), ('45', '2021-11-10', '450', 'EUR', '450', '2.25', 'EUR', '1'), ('10', '2021-11-10', '1008', 'TND', '310.67', '0.05', 'EUR', '3.244663'), ('48', '2021-11-11', '1182', 'KYD', '1289.54', '6.45', 'EUR', '0.916606'), ('23', '2021-11-11', '210', 'JOD', '268.74', '1.35', 'EUR', '0.781452'), ('2', '2021-11-12', '426', 'BZD', '192.22', '0.97', 'EUR', '2.216262'), ('42', '2021-11-12', '13230', 'AFN', '137.19', '0.05', 'EUR', '96.442519'), ('20', '2021-11-12', '360000', 'STD', '15.24', '0.05', 'EUR', '23626.253177'), ('4', '2021-11-14', '96936', 'LBP', '58.32', '0.3', 'EUR', '1662.155418'), ('17', '2021-11-14', '618', 'MYR', '132.89', '0.67', 'EUR', '4.650478'), ('1', '2021-11-14', '210060', 'BIF', '93.2', '0.47', 'EUR', '2254.103215'), ('4', '2021-11-15', '11958', 'VUV', '95.92', '0.48', 'EUR', '124.667135'), ('38', '2021-11-15', '115626', 'IDR', '7.32', '0.05', 'EUR', '15813.590125'), ('9', '2021-11-17', '29526', 'MXN', '1321.35', '0.03', 'EUR', '22.345389'), ('13', '2021-11-20', '23394', 'CLP', '26.79', '0.14', 'EUR', '873.489326'), ('16', '2021-11-20', '12000', 'ZAR', '735.6', '0.03', 'EUR', '16.313404'), ('48', '2021-11-21', '179472', 'PYG', '23.43', '0.03', 'EUR', '7661.556068'), ('8', '2021-11-21', '840', 'MOP', '94.78', '0.48', 'EUR', '8.862674'), ('31', '2021-11-21', '18042', 'XOF', '27.54', '0.14', 'EUR', '655.347265'), ('18', '2021-11-23', '342', 'TMT', '88.67', '0.45', 'EUR', '3.857137'), ('29', '2021-11-23', '588', 'DKK', '79.11', '0.4', 'EUR', '7.433242'), ('37', '2021-11-23', '90', 'EUR', '90', '0.45', 'EUR', '1'), ('33', '2021-11-23', '858', 'AUD', '580.16', '2.91', 'EUR', '1.478916'), ('51', '2021-11-24', '60000', 'THB', '1624.21', '0.03', 'EUR', '36.941107'), ('8', '2021-11-25', '1176', 'NZD', '741.6', '3.71', 'EUR', '1.585768'), ('10', '2021-11-26', '29568', 'BIF', '13.12', '0.05', 'EUR', '2254.103215'), ('29', '2021-11-26', '708', 'BMD', '641.91', '3.21', 'EUR', '1.102961'), ('15', '2021-11-27', '1008', 'LSL', '61.7', '0.31', 'EUR', '16.337136'), ('12', '2021-11-27', '846', 'EUR', '846', '4.23', 'EUR', '1'), ('45', '2021-11-27', '828', 'SEK', '79.64', '0.4', 'EUR', '10.396958'), ('17', '2021-11-28', '591', 'BHD', '1421.49', '7.11', 'EUR', '0.415761'), ('27', '2021-11-29', '3000000', 'XAF', '4577.73', '0.03', 'EUR', '655.347543'), ('13', '2021-11-29', '470', 'JOD', '601.45', '3.01', 'EUR', '0.781452'), ('8', '2021-12-01', '15996', 'NGN', '34.95', '0.18', 'EUR', '457.789064'), ('9', '2021-12-01', '6690', 'JPY', '50.15', '0.04', 'EUR', '133.408405'), ('44', '2021-12-02', '18318', 'KPW', '18.48', '0.1', 'EUR', '991.624722'), ('28', '2021-12-03', '13752', 'ERN', '832.1', '4.17', 'EUR', '16.526867'), ('35', '2021-12-04', '15132', 'BTN', '180.78', '0.91', 'EUR', '83.704625'), ('40', '2021-12-04', '6702', 'HRK', '885.28', '4.43', 'EUR', '7.570559'), ('44', '2021-12-04', '26352', 'RSD', '224.03', '1.13', 'EUR', '117.629636'), ('33', '2021-12-06', '654', 'TND', '201.57', '1.01', 'EUR', '3.244663'), ('41', '2021-12-07', '1176', 'SCR', '74.05', '0.38', 'EUR', '15.881424'), ('11', '2021-12-08', '696', 'SAR', '168.37', '0.85', 'EUR', '4.133768'), ('30', '2021-12-08', '8730', 'GMD', '148.1', '0.75', 'EUR', '58.946785'), ('50', '2021-12-09', '1284', 'BND', '860.11', '4.31', 'EUR', '1.492847'), ('47', '2021-12-10', '1344', 'SBD', '151.56', '0.76', 'EUR', '8.867908'), ('28', '2021-12-10', '1134', 'BOB', '150.06', '0.76', 'EUR', '7.557202'), ('6', '2021-12-12', '450', 'SGD', '300.51', '1.51', 'EUR', '1.497464'), ('29', '2021-12-12', '330', 'ILS', '93.13', '0.47', 'EUR', '3.543533'), ('18', '2021-12-13', '462', 'IMP', '556.94', '2.79', 'EUR', '0.829536'), ('10', '2021-12-13', '152076', 'IQD', '94.81', '0.05', 'EUR', '1604.167841'), ('46', '2021-12-13', '6042', 'CVE', '54.57', '0.28', 'EUR', '110.731635'), ('15', '2021-12-15', '6114', 'SBD', '689.46', '3.45', 'EUR', '8.867908'), ('43', '2021-12-15', '29166', 'BDT', '307.75', '1.54', 'EUR', '94.772749'), ('31', '2021-12-16', '17778', 'ZWL', '50.11', '0.26', 'EUR', '354.780821'), ('45', '2021-12-18', '4477', 'HRK', '591.37', '2.96', 'EUR', '7.570559'), ('10', '2021-12-18', '930', 'XDR', '1173.5', '0.05', 'EUR', '0.792507'), ('44', '2021-12-19', '21504', 'DZD', '136.79', '0.69', 'EUR', '157.210934'), ('33', '2021-12-20', '6810', 'GHS', '826.06', '4.14', 'EUR', '8.24399'), </v>
      </c>
    </row>
    <row r="336" spans="2:22" ht="30" x14ac:dyDescent="0.25">
      <c r="B336">
        <f t="shared" si="50"/>
        <v>2021</v>
      </c>
      <c r="C336">
        <f t="shared" si="51"/>
        <v>12</v>
      </c>
      <c r="D336" t="str">
        <f t="shared" si="52"/>
        <v>2021 12</v>
      </c>
      <c r="E336">
        <v>46</v>
      </c>
      <c r="F336" s="2">
        <v>44550</v>
      </c>
      <c r="G336">
        <v>702</v>
      </c>
      <c r="H336" t="s">
        <v>126</v>
      </c>
      <c r="I336" s="3">
        <f t="shared" si="53"/>
        <v>846.26</v>
      </c>
      <c r="J336" s="3">
        <f t="shared" si="54"/>
        <v>4.24</v>
      </c>
      <c r="K336" t="s">
        <v>61</v>
      </c>
      <c r="L336" s="3">
        <f>VLOOKUP(H336,'fx rates'!$A:$B,2,0)</f>
        <v>0.82953600000000005</v>
      </c>
      <c r="M336">
        <f>SUMIFS($I$3:$I336,$E$3:$E336,$E336,$D$3:$D336,$D336)</f>
        <v>900.83</v>
      </c>
      <c r="N336" s="3">
        <f t="shared" si="55"/>
        <v>4.24</v>
      </c>
      <c r="O336" s="3" t="str">
        <f t="shared" si="56"/>
        <v/>
      </c>
      <c r="P336" t="str">
        <f>IFERROR(IF(VLOOKUP($E336,clients_special_commissions!$B:$E,3,0), "yes","no"),"no")</f>
        <v>no</v>
      </c>
      <c r="Q336" s="3" t="str">
        <f>IF($P336="yes", VLOOKUP($E336,clients_special_commissions!$B:$C,2,0),"")</f>
        <v/>
      </c>
      <c r="R336" t="str">
        <f t="shared" si="57"/>
        <v>no</v>
      </c>
      <c r="S336">
        <f>COUNTIFS($E$3:$E335,$E336,$D$3:$D335,$D336,$R$3:$R335,"yes")</f>
        <v>0</v>
      </c>
      <c r="U336" s="1" t="str">
        <f t="shared" si="58"/>
        <v xml:space="preserve">('46', '2021-12-20', '702', 'IMP', '846.26', '4.24', 'EUR', '0.829536'), </v>
      </c>
      <c r="V336" s="1" t="str">
        <f t="shared" si="59"/>
        <v xml:space="preserve">('42', '2021-06-09', '1338', 'ERN', '80.96', '0.05',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'0.04',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'0.05',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'0.05',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'0.05',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'0.04',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'0.04',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'0.05', 'EUR', '1954.4451'), ('17', '2021-08-25', '20292', 'CLP', '23.24', '0.12', 'EUR', '873.489326'), ('38', '2021-08-25', '174', 'GIP', '209.76', '1.05', 'EUR', '0.829546'), ('39', '2021-08-25', '366', 'MOP', '41.3', '0.21', 'EUR', '8.862674'), ('10', '2021-08-26', '229650', 'MMK', '117.51', '0.05',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'0.04', 'EUR', '1.874163'), ('11', '2021-09-09', '10206', 'UAH', '315.83', '1.58', 'EUR', '32.315341'), ('15', '2021-09-10', '300000', 'VND', '11.91', '0.06', 'EUR', '25207.144586'), ('42', '2021-09-11', '26370', 'XPF', '221.19', '0.05',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('13', '2021-09-27', '4638', 'ETB', '82.2', '0.42', 'EUR', '56.424061'), ('37', '2021-09-29', '612', 'BND', '409.96', '2.05', 'EUR', '1.492847'), ('51', '2021-10-01', '894', 'MOP', '100.88', '0.51', 'EUR', '8.862674'), ('45', '2021-10-02', '1254', 'SCR', '78.97', '0.4', 'EUR', '15.881424'), ('47', '2021-10-02', '212808', 'IRR', '4.57', '0.05', 'EUR', '46606.318821'), ('20', '2021-10-03', '209238', 'VND', '8.31', '0.05', 'EUR', '25207.144586'), ('17', '2021-10-04', '13416', 'AOA', '26.83', '0.14', 'EUR', '500.075352'), ('41', '2021-10-05', '4139', 'GHS', '502.07', '2.52', 'EUR', '8.24399'), ('44', '2021-10-05', '206706', 'CDF', '94.03', '0.48', 'EUR', '2198.419411'), ('50', '2021-10-06', '18666', 'SOS', '29.36', '0.15', 'EUR', '635.850516'), ('7', '2021-10-06', '1026', 'CUC', '930.9', '4.66', 'EUR', '1.102163'), ('21', '2021-10-08', '912', 'MYR', '196.11', '0.99', 'EUR', '4.650478'), ('6', '2021-10-08', '29940', 'HTG', '259.51', '1.3', 'EUR', '115.372538'), ('36', '2021-10-09', '1146', 'QAR', '285.64', '1.43', 'EUR', '4.012181'), ('6', '2021-10-09', '6678', 'ISK', '46.98', '0.24', 'EUR', '142.166545'), ('29', '2021-10-10', '270', 'GIP', '325.48', '1.63', 'EUR', '0.829546'), ('25', '2021-10-10', '14754', 'BDT', '155.68', '0.78', 'EUR', '94.772749'), ('48', '2021-10-12', '15936', 'DZD', '101.37', '0.51', 'EUR', '157.210934'), ('43', '2021-10-13', '10398', 'KMF', '21.11', '0.11', 'EUR', '492.671632'), ('36', '2021-10-15', '29034', 'INR', '346.16', '1.74', 'EUR', '83.874727'), ('45', '2021-10-15', '18042', 'KPW', '18.2', '0.1', 'EUR', '991.624722'), ('18', '2021-10-15', '1236', 'BAM', '632.46', '3.17', 'EUR', '1.954297'), ('30', '2021-10-16', '25494', 'CUP', '898.56', '4.5', 'EUR', '28.372254'), ('10', '2021-10-16', '924', 'BBD', '419.15', '0.05', 'EUR', '2.204495'), ('33', '2021-10-16', '12720', 'NPR', '94.98', '0.48', 'EUR', '133.929141'), ('46', '2021-10-17', '264', 'NZD', '166.49', '0.84', 'EUR', '1.585768'), ('40', '2021-10-17', '1284', 'BND', '860.11', '4.31', 'EUR', '1.492847'), ('6', '2021-10-18', '828', 'HRK', '109.38', '0.55', 'EUR', '7.570559'), ('22', '2021-10-18', '300', 'EUR', '300', '1.5', 'EUR', '1'), ('46', '2021-10-18', '23256', 'ISK', '163.59', '0.82', 'EUR', '142.166545'), ('51', '2021-10-18', '205488', 'UZS', '16.25', '0.09', 'EUR', '12650.208197'), ('5', '2021-10-19', '15168', 'MRU', '378.04', '1.9', 'EUR', '40.122998'), ('18', '2021-10-19', '1068', 'TOP', '428.65', '2.15', 'EUR', '2.491572'), ('14', '2021-10-19', '220', 'BHD', '529.16', '2.65', 'EUR', '0.415761'), ('48', '2021-10-19', '2351', 'MYR', '505.54', '2.53', 'EUR', '4.650478'), ('46', '2021-10-20', '7524', 'RUB', '64.43', '0.33', 'EUR', '116.791701'), ('16', '2021-10-21', '16854', 'VUV', '135.2', '0.68', 'EUR', '124.667135'), ('30', '2021-10-22', '26826', 'NPR', '200.3', '1.01', 'EUR', '133.929141'), ('2', '2021-10-22', '84', 'XDR', '106', '0.53', 'EUR', '0.792507'), ('42', '2021-10-22', '3000', 'BBD', '1360.86', '0.05', 'EUR', '2.204495'), ('42', '2021-10-23', '9000', 'ZMW', '463.25', '0.03', 'EUR', '19.428104'), ('28', '2021-10-23', '3.3', 'EUR', '3.3', '0.05', 'EUR', '1'), ('48', '2021-10-23', '5000', 'GHS', '606.51', '3.04', 'EUR', '8.24399'), ('25', '2021-10-23', '71472', 'TZS', '27.97', '0.14', 'EUR', '2556.186953'), ('3', '2021-10-23', '164184', 'IRR', '3.53', '0.05', 'EUR', '46606.318821'), ('14', '2021-10-24', '1482', 'MOP', '167.22', '0.84', 'EUR', '8.862674'), ('40', '2021-10-24', '800', 'BHD', '1924.19', '9.63', 'EUR', '0.415761'), ('9', '2021-10-24', '27090', 'SDG', '55.07', '0.04', 'EUR', '491.956154'), ('43', '2021-10-24', '18492', 'THB', '500.59', '2.51', 'EUR', '36.941107'), ('35', '2021-10-26', '27588', 'KPW', '27.83', '0.14', 'EUR', '991.624722'), ('25', '2021-10-26', '15246', 'NAD', '932.41', '4.67', 'EUR', '16.351249'), ('46', '2021-10-27', '8000', 'TTD', '1071.62', '5.36', 'EUR', '7.465375'), ('47', '2021-10-27', '154224', 'IQD', '96.14', '0.49', 'EUR', '1604.167841'), ('32', '2021-10-28', '1188', 'PAB', '1077.23', '5.39', 'EUR', '1.102838'), ('17', '2021-10-28', '648', 'CNH', '92.16', '0.47', 'EUR', '7.031894'), ('10', '2021-10-28', '5784', 'NPR', '43.19', '0.05', 'EUR', '133.929141'), ('32', '2021-10-29', '15504', 'MXN', '693.84', '0.03', 'EUR', '22.345389'), ('32', '2021-10-31', '666', 'EUR', '666', '0.03', 'EUR', '1'), ('22', '2021-11-02', '498', 'XDR', '628.39', '3.15', 'EUR', '0.792507'), ('44', '2021-11-02', '324', 'EUR', '324', '1.62', 'EUR', '1'), ('16', '2021-11-02', '430', 'FKP', '518.37', '2.6', 'EUR', '0.82953'), ('7', '2021-11-03', '248', 'BHD', '596.5', '2.99', 'EUR', '0.415761'), ('51', '2021-11-03', '292', 'KWD', '871.43', '4.36', 'EUR', '0.335084'), ('51', '2021-11-03', '6933', 'TWD', '220.35', '1.11', 'EUR', '31.464479'), ('27', '2021-11-03', '23214', 'CZK', '941.82', '4.71', 'EUR', '24.648029'), ('39', '2021-11-04', '492', 'GGP', '592.69', '2.97', 'EUR', '0.830114'), ('3', '2021-11-04', '17076', 'INR', '203.59', '1.02', 'EUR', '83.874727'), ('17', '2021-11-04', '21516', 'MZN', '305.89', '1.53', 'EUR', '70.339138'), ('33', '2021-11-05', '103458', 'BIF', '45.9', '0.23', 'EUR', '2254.103215'), ('31', '2021-11-05', '3876', 'ZAR', '237.6', '1.19', 'EUR', '16.313404'), ('9', '2021-11-06', '1410', 'BSD', '1278.69', '0.04', 'EUR', '1.102693'), ('16', '2021-11-06', '636', 'IMP', '766.7', '3.84', 'EUR', '0.829536'), ('48', '2021-11-07', '564', 'NZD', '355.67', '1.78', 'EUR', '1.585768'), ('13', '2021-11-07', '3246', 'PKR', '16.25', '0.09', 'EUR', '199.753961'), ('30', '2021-11-08', '8940', 'SZL', '547.16', '2.74', 'EUR', '16.339208'), ('41', '2021-11-08', '19338', 'DJF', '98.83', '0.5', 'EUR', '195.674933'), ('47', '2021-11-08', '1488', 'WST', '518.61', '2.6', 'EUR', '2.869237'), ('20', '2021-11-09', '13290', 'MXN', '594.76', '0.05', 'EUR', '22.345389'), ('27', '2021-11-09', '11151', 'GTQ', '1317.54', '6.59', 'EUR', '8.463558'), ('34', '2021-11-09', '19140', 'ETB', '339.22', '1.7', 'EUR', '56.424061'), ('45', '2021-11-10', '450', 'EUR', '450', '2.25', 'EUR', '1'), ('10', '2021-11-10', '1008', 'TND', '310.67', '0.05', 'EUR', '3.244663'), ('48', '2021-11-11', '1182', 'KYD', '1289.54', '6.45', 'EUR', '0.916606'), ('23', '2021-11-11', '210', 'JOD', '268.74', '1.35', 'EUR', '0.781452'), ('2', '2021-11-12', '426', 'BZD', '192.22', '0.97', 'EUR', '2.216262'), ('42', '2021-11-12', '13230', 'AFN', '137.19', '0.05', 'EUR', '96.442519'), ('20', '2021-11-12', '360000', 'STD', '15.24', '0.05', 'EUR', '23626.253177'), ('4', '2021-11-14', '96936', 'LBP', '58.32', '0.3', 'EUR', '1662.155418'), ('17', '2021-11-14', '618', 'MYR', '132.89', '0.67', 'EUR', '4.650478'), ('1', '2021-11-14', '210060', 'BIF', '93.2', '0.47', 'EUR', '2254.103215'), ('4', '2021-11-15', '11958', 'VUV', '95.92', '0.48', 'EUR', '124.667135'), ('38', '2021-11-15', '115626', 'IDR', '7.32', '0.05', 'EUR', '15813.590125'), ('9', '2021-11-17', '29526', 'MXN', '1321.35', '0.03', 'EUR', '22.345389'), ('13', '2021-11-20', '23394', 'CLP', '26.79', '0.14', 'EUR', '873.489326'), ('16', '2021-11-20', '12000', 'ZAR', '735.6', '0.03', 'EUR', '16.313404'), ('48', '2021-11-21', '179472', 'PYG', '23.43', '0.03', 'EUR', '7661.556068'), ('8', '2021-11-21', '840', 'MOP', '94.78', '0.48', 'EUR', '8.862674'), ('31', '2021-11-21', '18042', 'XOF', '27.54', '0.14', 'EUR', '655.347265'), ('18', '2021-11-23', '342', 'TMT', '88.67', '0.45', 'EUR', '3.857137'), ('29', '2021-11-23', '588', 'DKK', '79.11', '0.4', 'EUR', '7.433242'), ('37', '2021-11-23', '90', 'EUR', '90', '0.45', 'EUR', '1'), ('33', '2021-11-23', '858', 'AUD', '580.16', '2.91', 'EUR', '1.478916'), ('51', '2021-11-24', '60000', 'THB', '1624.21', '0.03', 'EUR', '36.941107'), ('8', '2021-11-25', '1176', 'NZD', '741.6', '3.71', 'EUR', '1.585768'), ('10', '2021-11-26', '29568', 'BIF', '13.12', '0.05', 'EUR', '2254.103215'), ('29', '2021-11-26', '708', 'BMD', '641.91', '3.21', 'EUR', '1.102961'), ('15', '2021-11-27', '1008', 'LSL', '61.7', '0.31', 'EUR', '16.337136'), ('12', '2021-11-27', '846', 'EUR', '846', '4.23', 'EUR', '1'), ('45', '2021-11-27', '828', 'SEK', '79.64', '0.4', 'EUR', '10.396958'), ('17', '2021-11-28', '591', 'BHD', '1421.49', '7.11', 'EUR', '0.415761'), ('27', '2021-11-29', '3000000', 'XAF', '4577.73', '0.03', 'EUR', '655.347543'), ('13', '2021-11-29', '470', 'JOD', '601.45', '3.01', 'EUR', '0.781452'), ('8', '2021-12-01', '15996', 'NGN', '34.95', '0.18', 'EUR', '457.789064'), ('9', '2021-12-01', '6690', 'JPY', '50.15', '0.04', 'EUR', '133.408405'), ('44', '2021-12-02', '18318', 'KPW', '18.48', '0.1', 'EUR', '991.624722'), ('28', '2021-12-03', '13752', 'ERN', '832.1', '4.17', 'EUR', '16.526867'), ('35', '2021-12-04', '15132', 'BTN', '180.78', '0.91', 'EUR', '83.704625'), ('40', '2021-12-04', '6702', 'HRK', '885.28', '4.43', 'EUR', '7.570559'), ('44', '2021-12-04', '26352', 'RSD', '224.03', '1.13', 'EUR', '117.629636'), ('33', '2021-12-06', '654', 'TND', '201.57', '1.01', 'EUR', '3.244663'), ('41', '2021-12-07', '1176', 'SCR', '74.05', '0.38', 'EUR', '15.881424'), ('11', '2021-12-08', '696', 'SAR', '168.37', '0.85', 'EUR', '4.133768'), ('30', '2021-12-08', '8730', 'GMD', '148.1', '0.75', 'EUR', '58.946785'), ('50', '2021-12-09', '1284', 'BND', '860.11', '4.31', 'EUR', '1.492847'), ('47', '2021-12-10', '1344', 'SBD', '151.56', '0.76', 'EUR', '8.867908'), ('28', '2021-12-10', '1134', 'BOB', '150.06', '0.76', 'EUR', '7.557202'), ('6', '2021-12-12', '450', 'SGD', '300.51', '1.51', 'EUR', '1.497464'), ('29', '2021-12-12', '330', 'ILS', '93.13', '0.47', 'EUR', '3.543533'), ('18', '2021-12-13', '462', 'IMP', '556.94', '2.79', 'EUR', '0.829536'), ('10', '2021-12-13', '152076', 'IQD', '94.81', '0.05', 'EUR', '1604.167841'), ('46', '2021-12-13', '6042', 'CVE', '54.57', '0.28', 'EUR', '110.731635'), ('15', '2021-12-15', '6114', 'SBD', '689.46', '3.45', 'EUR', '8.867908'), ('43', '2021-12-15', '29166', 'BDT', '307.75', '1.54', 'EUR', '94.772749'), ('31', '2021-12-16', '17778', 'ZWL', '50.11', '0.26', 'EUR', '354.780821'), ('45', '2021-12-18', '4477', 'HRK', '591.37', '2.96', 'EUR', '7.570559'), ('10', '2021-12-18', '930', 'XDR', '1173.5', '0.05', 'EUR', '0.792507'), ('44', '2021-12-19', '21504', 'DZD', '136.79', '0.69', 'EUR', '157.210934'), ('33', '2021-12-20', '6810', 'GHS', '826.06', '4.14', 'EUR', '8.24399'), ('46', '2021-12-20', '702', 'IMP', '846.26', '4.24', 'EUR', '0.829536'), </v>
      </c>
    </row>
    <row r="337" spans="2:22" ht="30" x14ac:dyDescent="0.25">
      <c r="B337">
        <f t="shared" si="50"/>
        <v>2021</v>
      </c>
      <c r="C337">
        <f t="shared" si="51"/>
        <v>12</v>
      </c>
      <c r="D337" t="str">
        <f t="shared" si="52"/>
        <v>2021 12</v>
      </c>
      <c r="E337">
        <v>39</v>
      </c>
      <c r="F337" s="2">
        <v>44550</v>
      </c>
      <c r="G337">
        <v>16002</v>
      </c>
      <c r="H337" t="s">
        <v>115</v>
      </c>
      <c r="I337" s="3">
        <f t="shared" si="53"/>
        <v>271.46999999999997</v>
      </c>
      <c r="J337" s="3">
        <f t="shared" si="54"/>
        <v>1.36</v>
      </c>
      <c r="K337" t="s">
        <v>61</v>
      </c>
      <c r="L337" s="3">
        <f>VLOOKUP(H337,'fx rates'!$A:$B,2,0)</f>
        <v>58.946784999999998</v>
      </c>
      <c r="M337">
        <f>SUMIFS($I$3:$I337,$E$3:$E337,$E337,$D$3:$D337,$D337)</f>
        <v>271.46999999999997</v>
      </c>
      <c r="N337" s="3">
        <f t="shared" si="55"/>
        <v>1.36</v>
      </c>
      <c r="O337" s="3" t="str">
        <f t="shared" si="56"/>
        <v/>
      </c>
      <c r="P337" t="str">
        <f>IFERROR(IF(VLOOKUP($E337,clients_special_commissions!$B:$E,3,0), "yes","no"),"no")</f>
        <v>no</v>
      </c>
      <c r="Q337" s="3" t="str">
        <f>IF($P337="yes", VLOOKUP($E337,clients_special_commissions!$B:$C,2,0),"")</f>
        <v/>
      </c>
      <c r="R337" t="str">
        <f t="shared" si="57"/>
        <v>no</v>
      </c>
      <c r="S337">
        <f>COUNTIFS($E$3:$E336,$E337,$D$3:$D336,$D337,$R$3:$R336,"yes")</f>
        <v>0</v>
      </c>
      <c r="U337" s="1" t="str">
        <f t="shared" si="58"/>
        <v xml:space="preserve">('39', '2021-12-20', '16002', 'GMD', '271.47', '1.36', 'EUR', '58.946785'), </v>
      </c>
      <c r="V337" s="1" t="str">
        <f t="shared" si="59"/>
        <v xml:space="preserve">('42', '2021-06-09', '1338', 'ERN', '80.96', '0.05',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'0.04',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'0.05',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'0.05',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'0.05',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'0.04',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'0.04',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'0.05', 'EUR', '1954.4451'), ('17', '2021-08-25', '20292', 'CLP', '23.24', '0.12', 'EUR', '873.489326'), ('38', '2021-08-25', '174', 'GIP', '209.76', '1.05', 'EUR', '0.829546'), ('39', '2021-08-25', '366', 'MOP', '41.3', '0.21', 'EUR', '8.862674'), ('10', '2021-08-26', '229650', 'MMK', '117.51', '0.05',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'0.04', 'EUR', '1.874163'), ('11', '2021-09-09', '10206', 'UAH', '315.83', '1.58', 'EUR', '32.315341'), ('15', '2021-09-10', '300000', 'VND', '11.91', '0.06', 'EUR', '25207.144586'), ('42', '2021-09-11', '26370', 'XPF', '221.19', '0.05',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('13', '2021-09-27', '4638', 'ETB', '82.2', '0.42', 'EUR', '56.424061'), ('37', '2021-09-29', '612', 'BND', '409.96', '2.05', 'EUR', '1.492847'), ('51', '2021-10-01', '894', 'MOP', '100.88', '0.51', 'EUR', '8.862674'), ('45', '2021-10-02', '1254', 'SCR', '78.97', '0.4', 'EUR', '15.881424'), ('47', '2021-10-02', '212808', 'IRR', '4.57', '0.05', 'EUR', '46606.318821'), ('20', '2021-10-03', '209238', 'VND', '8.31', '0.05', 'EUR', '25207.144586'), ('17', '2021-10-04', '13416', 'AOA', '26.83', '0.14', 'EUR', '500.075352'), ('41', '2021-10-05', '4139', 'GHS', '502.07', '2.52', 'EUR', '8.24399'), ('44', '2021-10-05', '206706', 'CDF', '94.03', '0.48', 'EUR', '2198.419411'), ('50', '2021-10-06', '18666', 'SOS', '29.36', '0.15', 'EUR', '635.850516'), ('7', '2021-10-06', '1026', 'CUC', '930.9', '4.66', 'EUR', '1.102163'), ('21', '2021-10-08', '912', 'MYR', '196.11', '0.99', 'EUR', '4.650478'), ('6', '2021-10-08', '29940', 'HTG', '259.51', '1.3', 'EUR', '115.372538'), ('36', '2021-10-09', '1146', 'QAR', '285.64', '1.43', 'EUR', '4.012181'), ('6', '2021-10-09', '6678', 'ISK', '46.98', '0.24', 'EUR', '142.166545'), ('29', '2021-10-10', '270', 'GIP', '325.48', '1.63', 'EUR', '0.829546'), ('25', '2021-10-10', '14754', 'BDT', '155.68', '0.78', 'EUR', '94.772749'), ('48', '2021-10-12', '15936', 'DZD', '101.37', '0.51', 'EUR', '157.210934'), ('43', '2021-10-13', '10398', 'KMF', '21.11', '0.11', 'EUR', '492.671632'), ('36', '2021-10-15', '29034', 'INR', '346.16', '1.74', 'EUR', '83.874727'), ('45', '2021-10-15', '18042', 'KPW', '18.2', '0.1', 'EUR', '991.624722'), ('18', '2021-10-15', '1236', 'BAM', '632.46', '3.17', 'EUR', '1.954297'), ('30', '2021-10-16', '25494', 'CUP', '898.56', '4.5', 'EUR', '28.372254'), ('10', '2021-10-16', '924', 'BBD', '419.15', '0.05', 'EUR', '2.204495'), ('33', '2021-10-16', '12720', 'NPR', '94.98', '0.48', 'EUR', '133.929141'), ('46', '2021-10-17', '264', 'NZD', '166.49', '0.84', 'EUR', '1.585768'), ('40', '2021-10-17', '1284', 'BND', '860.11', '4.31', 'EUR', '1.492847'), ('6', '2021-10-18', '828', 'HRK', '109.38', '0.55', 'EUR', '7.570559'), ('22', '2021-10-18', '300', 'EUR', '300', '1.5', 'EUR', '1'), ('46', '2021-10-18', '23256', 'ISK', '163.59', '0.82', 'EUR', '142.166545'), ('51', '2021-10-18', '205488', 'UZS', '16.25', '0.09', 'EUR', '12650.208197'), ('5', '2021-10-19', '15168', 'MRU', '378.04', '1.9', 'EUR', '40.122998'), ('18', '2021-10-19', '1068', 'TOP', '428.65', '2.15', 'EUR', '2.491572'), ('14', '2021-10-19', '220', 'BHD', '529.16', '2.65', 'EUR', '0.415761'), ('48', '2021-10-19', '2351', 'MYR', '505.54', '2.53', 'EUR', '4.650478'), ('46', '2021-10-20', '7524', 'RUB', '64.43', '0.33', 'EUR', '116.791701'), ('16', '2021-10-21', '16854', 'VUV', '135.2', '0.68', 'EUR', '124.667135'), ('30', '2021-10-22', '26826', 'NPR', '200.3', '1.01', 'EUR', '133.929141'), ('2', '2021-10-22', '84', 'XDR', '106', '0.53', 'EUR', '0.792507'), ('42', '2021-10-22', '3000', 'BBD', '1360.86', '0.05', 'EUR', '2.204495'), ('42', '2021-10-23', '9000', 'ZMW', '463.25', '0.03', 'EUR', '19.428104'), ('28', '2021-10-23', '3.3', 'EUR', '3.3', '0.05', 'EUR', '1'), ('48', '2021-10-23', '5000', 'GHS', '606.51', '3.04', 'EUR', '8.24399'), ('25', '2021-10-23', '71472', 'TZS', '27.97', '0.14', 'EUR', '2556.186953'), ('3', '2021-10-23', '164184', 'IRR', '3.53', '0.05', 'EUR', '46606.318821'), ('14', '2021-10-24', '1482', 'MOP', '167.22', '0.84', 'EUR', '8.862674'), ('40', '2021-10-24', '800', 'BHD', '1924.19', '9.63', 'EUR', '0.415761'), ('9', '2021-10-24', '27090', 'SDG', '55.07', '0.04', 'EUR', '491.956154'), ('43', '2021-10-24', '18492', 'THB', '500.59', '2.51', 'EUR', '36.941107'), ('35', '2021-10-26', '27588', 'KPW', '27.83', '0.14', 'EUR', '991.624722'), ('25', '2021-10-26', '15246', 'NAD', '932.41', '4.67', 'EUR', '16.351249'), ('46', '2021-10-27', '8000', 'TTD', '1071.62', '5.36', 'EUR', '7.465375'), ('47', '2021-10-27', '154224', 'IQD', '96.14', '0.49', 'EUR', '1604.167841'), ('32', '2021-10-28', '1188', 'PAB', '1077.23', '5.39', 'EUR', '1.102838'), ('17', '2021-10-28', '648', 'CNH', '92.16', '0.47', 'EUR', '7.031894'), ('10', '2021-10-28', '5784', 'NPR', '43.19', '0.05', 'EUR', '133.929141'), ('32', '2021-10-29', '15504', 'MXN', '693.84', '0.03', 'EUR', '22.345389'), ('32', '2021-10-31', '666', 'EUR', '666', '0.03', 'EUR', '1'), ('22', '2021-11-02', '498', 'XDR', '628.39', '3.15', 'EUR', '0.792507'), ('44', '2021-11-02', '324', 'EUR', '324', '1.62', 'EUR', '1'), ('16', '2021-11-02', '430', 'FKP', '518.37', '2.6', 'EUR', '0.82953'), ('7', '2021-11-03', '248', 'BHD', '596.5', '2.99', 'EUR', '0.415761'), ('51', '2021-11-03', '292', 'KWD', '871.43', '4.36', 'EUR', '0.335084'), ('51', '2021-11-03', '6933', 'TWD', '220.35', '1.11', 'EUR', '31.464479'), ('27', '2021-11-03', '23214', 'CZK', '941.82', '4.71', 'EUR', '24.648029'), ('39', '2021-11-04', '492', 'GGP', '592.69', '2.97', 'EUR', '0.830114'), ('3', '2021-11-04', '17076', 'INR', '203.59', '1.02', 'EUR', '83.874727'), ('17', '2021-11-04', '21516', 'MZN', '305.89', '1.53', 'EUR', '70.339138'), ('33', '2021-11-05', '103458', 'BIF', '45.9', '0.23', 'EUR', '2254.103215'), ('31', '2021-11-05', '3876', 'ZAR', '237.6', '1.19', 'EUR', '16.313404'), ('9', '2021-11-06', '1410', 'BSD', '1278.69', '0.04', 'EUR', '1.102693'), ('16', '2021-11-06', '636', 'IMP', '766.7', '3.84', 'EUR', '0.829536'), ('48', '2021-11-07', '564', 'NZD', '355.67', '1.78', 'EUR', '1.585768'), ('13', '2021-11-07', '3246', 'PKR', '16.25', '0.09', 'EUR', '199.753961'), ('30', '2021-11-08', '8940', 'SZL', '547.16', '2.74', 'EUR', '16.339208'), ('41', '2021-11-08', '19338', 'DJF', '98.83', '0.5', 'EUR', '195.674933'), ('47', '2021-11-08', '1488', 'WST', '518.61', '2.6', 'EUR', '2.869237'), ('20', '2021-11-09', '13290', 'MXN', '594.76', '0.05', 'EUR', '22.345389'), ('27', '2021-11-09', '11151', 'GTQ', '1317.54', '6.59', 'EUR', '8.463558'), ('34', '2021-11-09', '19140', 'ETB', '339.22', '1.7', 'EUR', '56.424061'), ('45', '2021-11-10', '450', 'EUR', '450', '2.25', 'EUR', '1'), ('10', '2021-11-10', '1008', 'TND', '310.67', '0.05', 'EUR', '3.244663'), ('48', '2021-11-11', '1182', 'KYD', '1289.54', '6.45', 'EUR', '0.916606'), ('23', '2021-11-11', '210', 'JOD', '268.74', '1.35', 'EUR', '0.781452'), ('2', '2021-11-12', '426', 'BZD', '192.22', '0.97', 'EUR', '2.216262'), ('42', '2021-11-12', '13230', 'AFN', '137.19', '0.05', 'EUR', '96.442519'), ('20', '2021-11-12', '360000', 'STD', '15.24', '0.05', 'EUR', '23626.253177'), ('4', '2021-11-14', '96936', 'LBP', '58.32', '0.3', 'EUR', '1662.155418'), ('17', '2021-11-14', '618', 'MYR', '132.89', '0.67', 'EUR', '4.650478'), ('1', '2021-11-14', '210060', 'BIF', '93.2', '0.47', 'EUR', '2254.103215'), ('4', '2021-11-15', '11958', 'VUV', '95.92', '0.48', 'EUR', '124.667135'), ('38', '2021-11-15', '115626', 'IDR', '7.32', '0.05', 'EUR', '15813.590125'), ('9', '2021-11-17', '29526', 'MXN', '1321.35', '0.03', 'EUR', '22.345389'), ('13', '2021-11-20', '23394', 'CLP', '26.79', '0.14', 'EUR', '873.489326'), ('16', '2021-11-20', '12000', 'ZAR', '735.6', '0.03', 'EUR', '16.313404'), ('48', '2021-11-21', '179472', 'PYG', '23.43', '0.03', 'EUR', '7661.556068'), ('8', '2021-11-21', '840', 'MOP', '94.78', '0.48', 'EUR', '8.862674'), ('31', '2021-11-21', '18042', 'XOF', '27.54', '0.14', 'EUR', '655.347265'), ('18', '2021-11-23', '342', 'TMT', '88.67', '0.45', 'EUR', '3.857137'), ('29', '2021-11-23', '588', 'DKK', '79.11', '0.4', 'EUR', '7.433242'), ('37', '2021-11-23', '90', 'EUR', '90', '0.45', 'EUR', '1'), ('33', '2021-11-23', '858', 'AUD', '580.16', '2.91', 'EUR', '1.478916'), ('51', '2021-11-24', '60000', 'THB', '1624.21', '0.03', 'EUR', '36.941107'), ('8', '2021-11-25', '1176', 'NZD', '741.6', '3.71', 'EUR', '1.585768'), ('10', '2021-11-26', '29568', 'BIF', '13.12', '0.05', 'EUR', '2254.103215'), ('29', '2021-11-26', '708', 'BMD', '641.91', '3.21', 'EUR', '1.102961'), ('15', '2021-11-27', '1008', 'LSL', '61.7', '0.31', 'EUR', '16.337136'), ('12', '2021-11-27', '846', 'EUR', '846', '4.23', 'EUR', '1'), ('45', '2021-11-27', '828', 'SEK', '79.64', '0.4', 'EUR', '10.396958'), ('17', '2021-11-28', '591', 'BHD', '1421.49', '7.11', 'EUR', '0.415761'), ('27', '2021-11-29', '3000000', 'XAF', '4577.73', '0.03', 'EUR', '655.347543'), ('13', '2021-11-29', '470', 'JOD', '601.45', '3.01', 'EUR', '0.781452'), ('8', '2021-12-01', '15996', 'NGN', '34.95', '0.18', 'EUR', '457.789064'), ('9', '2021-12-01', '6690', 'JPY', '50.15', '0.04', 'EUR', '133.408405'), ('44', '2021-12-02', '18318', 'KPW', '18.48', '0.1', 'EUR', '991.624722'), ('28', '2021-12-03', '13752', 'ERN', '832.1', '4.17', 'EUR', '16.526867'), ('35', '2021-12-04', '15132', 'BTN', '180.78', '0.91', 'EUR', '83.704625'), ('40', '2021-12-04', '6702', 'HRK', '885.28', '4.43', 'EUR', '7.570559'), ('44', '2021-12-04', '26352', 'RSD', '224.03', '1.13', 'EUR', '117.629636'), ('33', '2021-12-06', '654', 'TND', '201.57', '1.01', 'EUR', '3.244663'), ('41', '2021-12-07', '1176', 'SCR', '74.05', '0.38', 'EUR', '15.881424'), ('11', '2021-12-08', '696', 'SAR', '168.37', '0.85', 'EUR', '4.133768'), ('30', '2021-12-08', '8730', 'GMD', '148.1', '0.75', 'EUR', '58.946785'), ('50', '2021-12-09', '1284', 'BND', '860.11', '4.31', 'EUR', '1.492847'), ('47', '2021-12-10', '1344', 'SBD', '151.56', '0.76', 'EUR', '8.867908'), ('28', '2021-12-10', '1134', 'BOB', '150.06', '0.76', 'EUR', '7.557202'), ('6', '2021-12-12', '450', 'SGD', '300.51', '1.51', 'EUR', '1.497464'), ('29', '2021-12-12', '330', 'ILS', '93.13', '0.47', 'EUR', '3.543533'), ('18', '2021-12-13', '462', 'IMP', '556.94', '2.79', 'EUR', '0.829536'), ('10', '2021-12-13', '152076', 'IQD', '94.81', '0.05', 'EUR', '1604.167841'), ('46', '2021-12-13', '6042', 'CVE', '54.57', '0.28', 'EUR', '110.731635'), ('15', '2021-12-15', '6114', 'SBD', '689.46', '3.45', 'EUR', '8.867908'), ('43', '2021-12-15', '29166', 'BDT', '307.75', '1.54', 'EUR', '94.772749'), ('31', '2021-12-16', '17778', 'ZWL', '50.11', '0.26', 'EUR', '354.780821'), ('45', '2021-12-18', '4477', 'HRK', '591.37', '2.96', 'EUR', '7.570559'), ('10', '2021-12-18', '930', 'XDR', '1173.5', '0.05', 'EUR', '0.792507'), ('44', '2021-12-19', '21504', 'DZD', '136.79', '0.69', 'EUR', '157.210934'), ('33', '2021-12-20', '6810', 'GHS', '826.06', '4.14', 'EUR', '8.24399'), ('46', '2021-12-20', '702', 'IMP', '846.26', '4.24', 'EUR', '0.829536'), ('39', '2021-12-20', '16002', 'GMD', '271.47', '1.36', 'EUR', '58.946785'), </v>
      </c>
    </row>
    <row r="338" spans="2:22" ht="30" x14ac:dyDescent="0.25">
      <c r="B338">
        <f t="shared" si="50"/>
        <v>2021</v>
      </c>
      <c r="C338">
        <f t="shared" si="51"/>
        <v>12</v>
      </c>
      <c r="D338" t="str">
        <f t="shared" si="52"/>
        <v>2021 12</v>
      </c>
      <c r="E338">
        <v>6</v>
      </c>
      <c r="F338" s="2">
        <v>44550</v>
      </c>
      <c r="G338">
        <v>13104</v>
      </c>
      <c r="H338" t="s">
        <v>151</v>
      </c>
      <c r="I338" s="3">
        <f t="shared" si="53"/>
        <v>647.92999999999995</v>
      </c>
      <c r="J338" s="3">
        <f t="shared" si="54"/>
        <v>3.2399999999999998</v>
      </c>
      <c r="K338" t="s">
        <v>61</v>
      </c>
      <c r="L338" s="3">
        <f>VLOOKUP(H338,'fx rates'!$A:$B,2,0)</f>
        <v>20.224588000000001</v>
      </c>
      <c r="M338">
        <f>SUMIFS($I$3:$I338,$E$3:$E338,$E338,$D$3:$D338,$D338)</f>
        <v>948.43999999999994</v>
      </c>
      <c r="N338" s="3">
        <f t="shared" si="55"/>
        <v>3.2399999999999998</v>
      </c>
      <c r="O338" s="3" t="str">
        <f t="shared" si="56"/>
        <v/>
      </c>
      <c r="P338" t="str">
        <f>IFERROR(IF(VLOOKUP($E338,clients_special_commissions!$B:$E,3,0), "yes","no"),"no")</f>
        <v>no</v>
      </c>
      <c r="Q338" s="3" t="str">
        <f>IF($P338="yes", VLOOKUP($E338,clients_special_commissions!$B:$C,2,0),"")</f>
        <v/>
      </c>
      <c r="R338" t="str">
        <f t="shared" si="57"/>
        <v>no</v>
      </c>
      <c r="S338">
        <f>COUNTIFS($E$3:$E337,$E338,$D$3:$D337,$D338,$R$3:$R337,"yes")</f>
        <v>0</v>
      </c>
      <c r="U338" s="1" t="str">
        <f t="shared" si="58"/>
        <v xml:space="preserve">('6', '2021-12-20', '13104', 'MDL', '647.93', '3.24', 'EUR', '20.224588'), </v>
      </c>
      <c r="V338" s="1" t="str">
        <f t="shared" si="59"/>
        <v xml:space="preserve">('42', '2021-06-09', '1338', 'ERN', '80.96', '0.05',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'0.04',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'0.05',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'0.05',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'0.05',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'0.04',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'0.04',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'0.05', 'EUR', '1954.4451'), ('17', '2021-08-25', '20292', 'CLP', '23.24', '0.12', 'EUR', '873.489326'), ('38', '2021-08-25', '174', 'GIP', '209.76', '1.05', 'EUR', '0.829546'), ('39', '2021-08-25', '366', 'MOP', '41.3', '0.21', 'EUR', '8.862674'), ('10', '2021-08-26', '229650', 'MMK', '117.51', '0.05',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'0.04', 'EUR', '1.874163'), ('11', '2021-09-09', '10206', 'UAH', '315.83', '1.58', 'EUR', '32.315341'), ('15', '2021-09-10', '300000', 'VND', '11.91', '0.06', 'EUR', '25207.144586'), ('42', '2021-09-11', '26370', 'XPF', '221.19', '0.05',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('13', '2021-09-27', '4638', 'ETB', '82.2', '0.42', 'EUR', '56.424061'), ('37', '2021-09-29', '612', 'BND', '409.96', '2.05', 'EUR', '1.492847'), ('51', '2021-10-01', '894', 'MOP', '100.88', '0.51', 'EUR', '8.862674'), ('45', '2021-10-02', '1254', 'SCR', '78.97', '0.4', 'EUR', '15.881424'), ('47', '2021-10-02', '212808', 'IRR', '4.57', '0.05', 'EUR', '46606.318821'), ('20', '2021-10-03', '209238', 'VND', '8.31', '0.05', 'EUR', '25207.144586'), ('17', '2021-10-04', '13416', 'AOA', '26.83', '0.14', 'EUR', '500.075352'), ('41', '2021-10-05', '4139', 'GHS', '502.07', '2.52', 'EUR', '8.24399'), ('44', '2021-10-05', '206706', 'CDF', '94.03', '0.48', 'EUR', '2198.419411'), ('50', '2021-10-06', '18666', 'SOS', '29.36', '0.15', 'EUR', '635.850516'), ('7', '2021-10-06', '1026', 'CUC', '930.9', '4.66', 'EUR', '1.102163'), ('21', '2021-10-08', '912', 'MYR', '196.11', '0.99', 'EUR', '4.650478'), ('6', '2021-10-08', '29940', 'HTG', '259.51', '1.3', 'EUR', '115.372538'), ('36', '2021-10-09', '1146', 'QAR', '285.64', '1.43', 'EUR', '4.012181'), ('6', '2021-10-09', '6678', 'ISK', '46.98', '0.24', 'EUR', '142.166545'), ('29', '2021-10-10', '270', 'GIP', '325.48', '1.63', 'EUR', '0.829546'), ('25', '2021-10-10', '14754', 'BDT', '155.68', '0.78', 'EUR', '94.772749'), ('48', '2021-10-12', '15936', 'DZD', '101.37', '0.51', 'EUR', '157.210934'), ('43', '2021-10-13', '10398', 'KMF', '21.11', '0.11', 'EUR', '492.671632'), ('36', '2021-10-15', '29034', 'INR', '346.16', '1.74', 'EUR', '83.874727'), ('45', '2021-10-15', '18042', 'KPW', '18.2', '0.1', 'EUR', '991.624722'), ('18', '2021-10-15', '1236', 'BAM', '632.46', '3.17', 'EUR', '1.954297'), ('30', '2021-10-16', '25494', 'CUP', '898.56', '4.5', 'EUR', '28.372254'), ('10', '2021-10-16', '924', 'BBD', '419.15', '0.05', 'EUR', '2.204495'), ('33', '2021-10-16', '12720', 'NPR', '94.98', '0.48', 'EUR', '133.929141'), ('46', '2021-10-17', '264', 'NZD', '166.49', '0.84', 'EUR', '1.585768'), ('40', '2021-10-17', '1284', 'BND', '860.11', '4.31', 'EUR', '1.492847'), ('6', '2021-10-18', '828', 'HRK', '109.38', '0.55', 'EUR', '7.570559'), ('22', '2021-10-18', '300', 'EUR', '300', '1.5', 'EUR', '1'), ('46', '2021-10-18', '23256', 'ISK', '163.59', '0.82', 'EUR', '142.166545'), ('51', '2021-10-18', '205488', 'UZS', '16.25', '0.09', 'EUR', '12650.208197'), ('5', '2021-10-19', '15168', 'MRU', '378.04', '1.9', 'EUR', '40.122998'), ('18', '2021-10-19', '1068', 'TOP', '428.65', '2.15', 'EUR', '2.491572'), ('14', '2021-10-19', '220', 'BHD', '529.16', '2.65', 'EUR', '0.415761'), ('48', '2021-10-19', '2351', 'MYR', '505.54', '2.53', 'EUR', '4.650478'), ('46', '2021-10-20', '7524', 'RUB', '64.43', '0.33', 'EUR', '116.791701'), ('16', '2021-10-21', '16854', 'VUV', '135.2', '0.68', 'EUR', '124.667135'), ('30', '2021-10-22', '26826', 'NPR', '200.3', '1.01', 'EUR', '133.929141'), ('2', '2021-10-22', '84', 'XDR', '106', '0.53', 'EUR', '0.792507'), ('42', '2021-10-22', '3000', 'BBD', '1360.86', '0.05', 'EUR', '2.204495'), ('42', '2021-10-23', '9000', 'ZMW', '463.25', '0.03', 'EUR', '19.428104'), ('28', '2021-10-23', '3.3', 'EUR', '3.3', '0.05', 'EUR', '1'), ('48', '2021-10-23', '5000', 'GHS', '606.51', '3.04', 'EUR', '8.24399'), ('25', '2021-10-23', '71472', 'TZS', '27.97', '0.14', 'EUR', '2556.186953'), ('3', '2021-10-23', '164184', 'IRR', '3.53', '0.05', 'EUR', '46606.318821'), ('14', '2021-10-24', '1482', 'MOP', '167.22', '0.84', 'EUR', '8.862674'), ('40', '2021-10-24', '800', 'BHD', '1924.19', '9.63', 'EUR', '0.415761'), ('9', '2021-10-24', '27090', 'SDG', '55.07', '0.04', 'EUR', '491.956154'), ('43', '2021-10-24', '18492', 'THB', '500.59', '2.51', 'EUR', '36.941107'), ('35', '2021-10-26', '27588', 'KPW', '27.83', '0.14', 'EUR', '991.624722'), ('25', '2021-10-26', '15246', 'NAD', '932.41', '4.67', 'EUR', '16.351249'), ('46', '2021-10-27', '8000', 'TTD', '1071.62', '5.36', 'EUR', '7.465375'), ('47', '2021-10-27', '154224', 'IQD', '96.14', '0.49', 'EUR', '1604.167841'), ('32', '2021-10-28', '1188', 'PAB', '1077.23', '5.39', 'EUR', '1.102838'), ('17', '2021-10-28', '648', 'CNH', '92.16', '0.47', 'EUR', '7.031894'), ('10', '2021-10-28', '5784', 'NPR', '43.19', '0.05', 'EUR', '133.929141'), ('32', '2021-10-29', '15504', 'MXN', '693.84', '0.03', 'EUR', '22.345389'), ('32', '2021-10-31', '666', 'EUR', '666', '0.03', 'EUR', '1'), ('22', '2021-11-02', '498', 'XDR', '628.39', '3.15', 'EUR', '0.792507'), ('44', '2021-11-02', '324', 'EUR', '324', '1.62', 'EUR', '1'), ('16', '2021-11-02', '430', 'FKP', '518.37', '2.6', 'EUR', '0.82953'), ('7', '2021-11-03', '248', 'BHD', '596.5', '2.99', 'EUR', '0.415761'), ('51', '2021-11-03', '292', 'KWD', '871.43', '4.36', 'EUR', '0.335084'), ('51', '2021-11-03', '6933', 'TWD', '220.35', '1.11', 'EUR', '31.464479'), ('27', '2021-11-03', '23214', 'CZK', '941.82', '4.71', 'EUR', '24.648029'), ('39', '2021-11-04', '492', 'GGP', '592.69', '2.97', 'EUR', '0.830114'), ('3', '2021-11-04', '17076', 'INR', '203.59', '1.02', 'EUR', '83.874727'), ('17', '2021-11-04', '21516', 'MZN', '305.89', '1.53', 'EUR', '70.339138'), ('33', '2021-11-05', '103458', 'BIF', '45.9', '0.23', 'EUR', '2254.103215'), ('31', '2021-11-05', '3876', 'ZAR', '237.6', '1.19', 'EUR', '16.313404'), ('9', '2021-11-06', '1410', 'BSD', '1278.69', '0.04', 'EUR', '1.102693'), ('16', '2021-11-06', '636', 'IMP', '766.7', '3.84', 'EUR', '0.829536'), ('48', '2021-11-07', '564', 'NZD', '355.67', '1.78', 'EUR', '1.585768'), ('13', '2021-11-07', '3246', 'PKR', '16.25', '0.09', 'EUR', '199.753961'), ('30', '2021-11-08', '8940', 'SZL', '547.16', '2.74', 'EUR', '16.339208'), ('41', '2021-11-08', '19338', 'DJF', '98.83', '0.5', 'EUR', '195.674933'), ('47', '2021-11-08', '1488', 'WST', '518.61', '2.6', 'EUR', '2.869237'), ('20', '2021-11-09', '13290', 'MXN', '594.76', '0.05', 'EUR', '22.345389'), ('27', '2021-11-09', '11151', 'GTQ', '1317.54', '6.59', 'EUR', '8.463558'), ('34', '2021-11-09', '19140', 'ETB', '339.22', '1.7', 'EUR', '56.424061'), ('45', '2021-11-10', '450', 'EUR', '450', '2.25', 'EUR', '1'), ('10', '2021-11-10', '1008', 'TND', '310.67', '0.05', 'EUR', '3.244663'), ('48', '2021-11-11', '1182', 'KYD', '1289.54', '6.45', 'EUR', '0.916606'), ('23', '2021-11-11', '210', 'JOD', '268.74', '1.35', 'EUR', '0.781452'), ('2', '2021-11-12', '426', 'BZD', '192.22', '0.97', 'EUR', '2.216262'), ('42', '2021-11-12', '13230', 'AFN', '137.19', '0.05', 'EUR', '96.442519'), ('20', '2021-11-12', '360000', 'STD', '15.24', '0.05', 'EUR', '23626.253177'), ('4', '2021-11-14', '96936', 'LBP', '58.32', '0.3', 'EUR', '1662.155418'), ('17', '2021-11-14', '618', 'MYR', '132.89', '0.67', 'EUR', '4.650478'), ('1', '2021-11-14', '210060', 'BIF', '93.2', '0.47', 'EUR', '2254.103215'), ('4', '2021-11-15', '11958', 'VUV', '95.92', '0.48', 'EUR', '124.667135'), ('38', '2021-11-15', '115626', 'IDR', '7.32', '0.05', 'EUR', '15813.590125'), ('9', '2021-11-17', '29526', 'MXN', '1321.35', '0.03', 'EUR', '22.345389'), ('13', '2021-11-20', '23394', 'CLP', '26.79', '0.14', 'EUR', '873.489326'), ('16', '2021-11-20', '12000', 'ZAR', '735.6', '0.03', 'EUR', '16.313404'), ('48', '2021-11-21', '179472', 'PYG', '23.43', '0.03', 'EUR', '7661.556068'), ('8', '2021-11-21', '840', 'MOP', '94.78', '0.48', 'EUR', '8.862674'), ('31', '2021-11-21', '18042', 'XOF', '27.54', '0.14', 'EUR', '655.347265'), ('18', '2021-11-23', '342', 'TMT', '88.67', '0.45', 'EUR', '3.857137'), ('29', '2021-11-23', '588', 'DKK', '79.11', '0.4', 'EUR', '7.433242'), ('37', '2021-11-23', '90', 'EUR', '90', '0.45', 'EUR', '1'), ('33', '2021-11-23', '858', 'AUD', '580.16', '2.91', 'EUR', '1.478916'), ('51', '2021-11-24', '60000', 'THB', '1624.21', '0.03', 'EUR', '36.941107'), ('8', '2021-11-25', '1176', 'NZD', '741.6', '3.71', 'EUR', '1.585768'), ('10', '2021-11-26', '29568', 'BIF', '13.12', '0.05', 'EUR', '2254.103215'), ('29', '2021-11-26', '708', 'BMD', '641.91', '3.21', 'EUR', '1.102961'), ('15', '2021-11-27', '1008', 'LSL', '61.7', '0.31', 'EUR', '16.337136'), ('12', '2021-11-27', '846', 'EUR', '846', '4.23', 'EUR', '1'), ('45', '2021-11-27', '828', 'SEK', '79.64', '0.4', 'EUR', '10.396958'), ('17', '2021-11-28', '591', 'BHD', '1421.49', '7.11', 'EUR', '0.415761'), ('27', '2021-11-29', '3000000', 'XAF', '4577.73', '0.03', 'EUR', '655.347543'), ('13', '2021-11-29', '470', 'JOD', '601.45', '3.01', 'EUR', '0.781452'), ('8', '2021-12-01', '15996', 'NGN', '34.95', '0.18', 'EUR', '457.789064'), ('9', '2021-12-01', '6690', 'JPY', '50.15', '0.04', 'EUR', '133.408405'), ('44', '2021-12-02', '18318', 'KPW', '18.48', '0.1', 'EUR', '991.624722'), ('28', '2021-12-03', '13752', 'ERN', '832.1', '4.17', 'EUR', '16.526867'), ('35', '2021-12-04', '15132', 'BTN', '180.78', '0.91', 'EUR', '83.704625'), ('40', '2021-12-04', '6702', 'HRK', '885.28', '4.43', 'EUR', '7.570559'), ('44', '2021-12-04', '26352', 'RSD', '224.03', '1.13', 'EUR', '117.629636'), ('33', '2021-12-06', '654', 'TND', '201.57', '1.01', 'EUR', '3.244663'), ('41', '2021-12-07', '1176', 'SCR', '74.05', '0.38', 'EUR', '15.881424'), ('11', '2021-12-08', '696', 'SAR', '168.37', '0.85', 'EUR', '4.133768'), ('30', '2021-12-08', '8730', 'GMD', '148.1', '0.75', 'EUR', '58.946785'), ('50', '2021-12-09', '1284', 'BND', '860.11', '4.31', 'EUR', '1.492847'), ('47', '2021-12-10', '1344', 'SBD', '151.56', '0.76', 'EUR', '8.867908'), ('28', '2021-12-10', '1134', 'BOB', '150.06', '0.76', 'EUR', '7.557202'), ('6', '2021-12-12', '450', 'SGD', '300.51', '1.51', 'EUR', '1.497464'), ('29', '2021-12-12', '330', 'ILS', '93.13', '0.47', 'EUR', '3.543533'), ('18', '2021-12-13', '462', 'IMP', '556.94', '2.79', 'EUR', '0.829536'), ('10', '2021-12-13', '152076', 'IQD', '94.81', '0.05', 'EUR', '1604.167841'), ('46', '2021-12-13', '6042', 'CVE', '54.57', '0.28', 'EUR', '110.731635'), ('15', '2021-12-15', '6114', 'SBD', '689.46', '3.45', 'EUR', '8.867908'), ('43', '2021-12-15', '29166', 'BDT', '307.75', '1.54', 'EUR', '94.772749'), ('31', '2021-12-16', '17778', 'ZWL', '50.11', '0.26', 'EUR', '354.780821'), ('45', '2021-12-18', '4477', 'HRK', '591.37', '2.96', 'EUR', '7.570559'), ('10', '2021-12-18', '930', 'XDR', '1173.5', '0.05', 'EUR', '0.792507'), ('44', '2021-12-19', '21504', 'DZD', '136.79', '0.69', 'EUR', '157.210934'), ('33', '2021-12-20', '6810', 'GHS', '826.06', '4.14', 'EUR', '8.24399'), ('46', '2021-12-20', '702', 'IMP', '846.26', '4.24', 'EUR', '0.829536'), ('39', '2021-12-20', '16002', 'GMD', '271.47', '1.36', 'EUR', '58.946785'), ('6', '2021-12-20', '13104', 'MDL', '647.93', '3.24', 'EUR', '20.224588'), </v>
      </c>
    </row>
    <row r="339" spans="2:22" ht="30" x14ac:dyDescent="0.25">
      <c r="B339">
        <f t="shared" si="50"/>
        <v>2021</v>
      </c>
      <c r="C339">
        <f t="shared" si="51"/>
        <v>12</v>
      </c>
      <c r="D339" t="str">
        <f t="shared" si="52"/>
        <v>2021 12</v>
      </c>
      <c r="E339">
        <v>28</v>
      </c>
      <c r="F339" s="2">
        <v>44551</v>
      </c>
      <c r="G339">
        <v>660</v>
      </c>
      <c r="H339" t="s">
        <v>61</v>
      </c>
      <c r="I339" s="3">
        <f t="shared" si="53"/>
        <v>660</v>
      </c>
      <c r="J339" s="3">
        <f t="shared" si="54"/>
        <v>3.3</v>
      </c>
      <c r="K339" t="s">
        <v>61</v>
      </c>
      <c r="L339" s="3">
        <f>VLOOKUP(H339,'fx rates'!$A:$B,2,0)</f>
        <v>1</v>
      </c>
      <c r="M339">
        <f>SUMIFS($I$3:$I339,$E$3:$E339,$E339,$D$3:$D339,$D339)</f>
        <v>1642.16</v>
      </c>
      <c r="N339" s="3">
        <f t="shared" si="55"/>
        <v>3.3</v>
      </c>
      <c r="O339" s="3" t="str">
        <f t="shared" si="56"/>
        <v/>
      </c>
      <c r="P339" t="str">
        <f>IFERROR(IF(VLOOKUP($E339,clients_special_commissions!$B:$E,3,0), "yes","no"),"no")</f>
        <v>no</v>
      </c>
      <c r="Q339" s="3" t="str">
        <f>IF($P339="yes", VLOOKUP($E339,clients_special_commissions!$B:$C,2,0),"")</f>
        <v/>
      </c>
      <c r="R339" t="str">
        <f t="shared" si="57"/>
        <v>yes</v>
      </c>
      <c r="S339">
        <f>COUNTIFS($E$3:$E338,$E339,$D$3:$D338,$D339,$R$3:$R338,"yes")</f>
        <v>0</v>
      </c>
      <c r="U339" s="1" t="str">
        <f t="shared" si="58"/>
        <v xml:space="preserve">('28', '2021-12-21', '660', 'EUR', '660', '3.3', 'EUR', '1'), </v>
      </c>
      <c r="V339" s="1" t="str">
        <f t="shared" si="59"/>
        <v xml:space="preserve">('42', '2021-06-09', '1338', 'ERN', '80.96', '0.05',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'0.04',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'0.05',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'0.05',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'0.05',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'0.04',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'0.04',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'0.05', 'EUR', '1954.4451'), ('17', '2021-08-25', '20292', 'CLP', '23.24', '0.12', 'EUR', '873.489326'), ('38', '2021-08-25', '174', 'GIP', '209.76', '1.05', 'EUR', '0.829546'), ('39', '2021-08-25', '366', 'MOP', '41.3', '0.21', 'EUR', '8.862674'), ('10', '2021-08-26', '229650', 'MMK', '117.51', '0.05',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'0.04', 'EUR', '1.874163'), ('11', '2021-09-09', '10206', 'UAH', '315.83', '1.58', 'EUR', '32.315341'), ('15', '2021-09-10', '300000', 'VND', '11.91', '0.06', 'EUR', '25207.144586'), ('42', '2021-09-11', '26370', 'XPF', '221.19', '0.05',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('13', '2021-09-27', '4638', 'ETB', '82.2', '0.42', 'EUR', '56.424061'), ('37', '2021-09-29', '612', 'BND', '409.96', '2.05', 'EUR', '1.492847'), ('51', '2021-10-01', '894', 'MOP', '100.88', '0.51', 'EUR', '8.862674'), ('45', '2021-10-02', '1254', 'SCR', '78.97', '0.4', 'EUR', '15.881424'), ('47', '2021-10-02', '212808', 'IRR', '4.57', '0.05', 'EUR', '46606.318821'), ('20', '2021-10-03', '209238', 'VND', '8.31', '0.05', 'EUR', '25207.144586'), ('17', '2021-10-04', '13416', 'AOA', '26.83', '0.14', 'EUR', '500.075352'), ('41', '2021-10-05', '4139', 'GHS', '502.07', '2.52', 'EUR', '8.24399'), ('44', '2021-10-05', '206706', 'CDF', '94.03', '0.48', 'EUR', '2198.419411'), ('50', '2021-10-06', '18666', 'SOS', '29.36', '0.15', 'EUR', '635.850516'), ('7', '2021-10-06', '1026', 'CUC', '930.9', '4.66', 'EUR', '1.102163'), ('21', '2021-10-08', '912', 'MYR', '196.11', '0.99', 'EUR', '4.650478'), ('6', '2021-10-08', '29940', 'HTG', '259.51', '1.3', 'EUR', '115.372538'), ('36', '2021-10-09', '1146', 'QAR', '285.64', '1.43', 'EUR', '4.012181'), ('6', '2021-10-09', '6678', 'ISK', '46.98', '0.24', 'EUR', '142.166545'), ('29', '2021-10-10', '270', 'GIP', '325.48', '1.63', 'EUR', '0.829546'), ('25', '2021-10-10', '14754', 'BDT', '155.68', '0.78', 'EUR', '94.772749'), ('48', '2021-10-12', '15936', 'DZD', '101.37', '0.51', 'EUR', '157.210934'), ('43', '2021-10-13', '10398', 'KMF', '21.11', '0.11', 'EUR', '492.671632'), ('36', '2021-10-15', '29034', 'INR', '346.16', '1.74', 'EUR', '83.874727'), ('45', '2021-10-15', '18042', 'KPW', '18.2', '0.1', 'EUR', '991.624722'), ('18', '2021-10-15', '1236', 'BAM', '632.46', '3.17', 'EUR', '1.954297'), ('30', '2021-10-16', '25494', 'CUP', '898.56', '4.5', 'EUR', '28.372254'), ('10', '2021-10-16', '924', 'BBD', '419.15', '0.05', 'EUR', '2.204495'), ('33', '2021-10-16', '12720', 'NPR', '94.98', '0.48', 'EUR', '133.929141'), ('46', '2021-10-17', '264', 'NZD', '166.49', '0.84', 'EUR', '1.585768'), ('40', '2021-10-17', '1284', 'BND', '860.11', '4.31', 'EUR', '1.492847'), ('6', '2021-10-18', '828', 'HRK', '109.38', '0.55', 'EUR', '7.570559'), ('22', '2021-10-18', '300', 'EUR', '300', '1.5', 'EUR', '1'), ('46', '2021-10-18', '23256', 'ISK', '163.59', '0.82', 'EUR', '142.166545'), ('51', '2021-10-18', '205488', 'UZS', '16.25', '0.09', 'EUR', '12650.208197'), ('5', '2021-10-19', '15168', 'MRU', '378.04', '1.9', 'EUR', '40.122998'), ('18', '2021-10-19', '1068', 'TOP', '428.65', '2.15', 'EUR', '2.491572'), ('14', '2021-10-19', '220', 'BHD', '529.16', '2.65', 'EUR', '0.415761'), ('48', '2021-10-19', '2351', 'MYR', '505.54', '2.53', 'EUR', '4.650478'), ('46', '2021-10-20', '7524', 'RUB', '64.43', '0.33', 'EUR', '116.791701'), ('16', '2021-10-21', '16854', 'VUV', '135.2', '0.68', 'EUR', '124.667135'), ('30', '2021-10-22', '26826', 'NPR', '200.3', '1.01', 'EUR', '133.929141'), ('2', '2021-10-22', '84', 'XDR', '106', '0.53', 'EUR', '0.792507'), ('42', '2021-10-22', '3000', 'BBD', '1360.86', '0.05', 'EUR', '2.204495'), ('42', '2021-10-23', '9000', 'ZMW', '463.25', '0.03', 'EUR', '19.428104'), ('28', '2021-10-23', '3.3', 'EUR', '3.3', '0.05', 'EUR', '1'), ('48', '2021-10-23', '5000', 'GHS', '606.51', '3.04', 'EUR', '8.24399'), ('25', '2021-10-23', '71472', 'TZS', '27.97', '0.14', 'EUR', '2556.186953'), ('3', '2021-10-23', '164184', 'IRR', '3.53', '0.05', 'EUR', '46606.318821'), ('14', '2021-10-24', '1482', 'MOP', '167.22', '0.84', 'EUR', '8.862674'), ('40', '2021-10-24', '800', 'BHD', '1924.19', '9.63', 'EUR', '0.415761'), ('9', '2021-10-24', '27090', 'SDG', '55.07', '0.04', 'EUR', '491.956154'), ('43', '2021-10-24', '18492', 'THB', '500.59', '2.51', 'EUR', '36.941107'), ('35', '2021-10-26', '27588', 'KPW', '27.83', '0.14', 'EUR', '991.624722'), ('25', '2021-10-26', '15246', 'NAD', '932.41', '4.67', 'EUR', '16.351249'), ('46', '2021-10-27', '8000', 'TTD', '1071.62', '5.36', 'EUR', '7.465375'), ('47', '2021-10-27', '154224', 'IQD', '96.14', '0.49', 'EUR', '1604.167841'), ('32', '2021-10-28', '1188', 'PAB', '1077.23', '5.39', 'EUR', '1.102838'), ('17', '2021-10-28', '648', 'CNH', '92.16', '0.47', 'EUR', '7.031894'), ('10', '2021-10-28', '5784', 'NPR', '43.19', '0.05', 'EUR', '133.929141'), ('32', '2021-10-29', '15504', 'MXN', '693.84', '0.03', 'EUR', '22.345389'), ('32', '2021-10-31', '666', 'EUR', '666', '0.03', 'EUR', '1'), ('22', '2021-11-02', '498', 'XDR', '628.39', '3.15', 'EUR', '0.792507'), ('44', '2021-11-02', '324', 'EUR', '324', '1.62', 'EUR', '1'), ('16', '2021-11-02', '430', 'FKP', '518.37', '2.6', 'EUR', '0.82953'), ('7', '2021-11-03', '248', 'BHD', '596.5', '2.99', 'EUR', '0.415761'), ('51', '2021-11-03', '292', 'KWD', '871.43', '4.36', 'EUR', '0.335084'), ('51', '2021-11-03', '6933', 'TWD', '220.35', '1.11', 'EUR', '31.464479'), ('27', '2021-11-03', '23214', 'CZK', '941.82', '4.71', 'EUR', '24.648029'), ('39', '2021-11-04', '492', 'GGP', '592.69', '2.97', 'EUR', '0.830114'), ('3', '2021-11-04', '17076', 'INR', '203.59', '1.02', 'EUR', '83.874727'), ('17', '2021-11-04', '21516', 'MZN', '305.89', '1.53', 'EUR', '70.339138'), ('33', '2021-11-05', '103458', 'BIF', '45.9', '0.23', 'EUR', '2254.103215'), ('31', '2021-11-05', '3876', 'ZAR', '237.6', '1.19', 'EUR', '16.313404'), ('9', '2021-11-06', '1410', 'BSD', '1278.69', '0.04', 'EUR', '1.102693'), ('16', '2021-11-06', '636', 'IMP', '766.7', '3.84', 'EUR', '0.829536'), ('48', '2021-11-07', '564', 'NZD', '355.67', '1.78', 'EUR', '1.585768'), ('13', '2021-11-07', '3246', 'PKR', '16.25', '0.09', 'EUR', '199.753961'), ('30', '2021-11-08', '8940', 'SZL', '547.16', '2.74', 'EUR', '16.339208'), ('41', '2021-11-08', '19338', 'DJF', '98.83', '0.5', 'EUR', '195.674933'), ('47', '2021-11-08', '1488', 'WST', '518.61', '2.6', 'EUR', '2.869237'), ('20', '2021-11-09', '13290', 'MXN', '594.76', '0.05', 'EUR', '22.345389'), ('27', '2021-11-09', '11151', 'GTQ', '1317.54', '6.59', 'EUR', '8.463558'), ('34', '2021-11-09', '19140', 'ETB', '339.22', '1.7', 'EUR', '56.424061'), ('45', '2021-11-10', '450', 'EUR', '450', '2.25', 'EUR', '1'), ('10', '2021-11-10', '1008', 'TND', '310.67', '0.05', 'EUR', '3.244663'), ('48', '2021-11-11', '1182', 'KYD', '1289.54', '6.45', 'EUR', '0.916606'), ('23', '2021-11-11', '210', 'JOD', '268.74', '1.35', 'EUR', '0.781452'), ('2', '2021-11-12', '426', 'BZD', '192.22', '0.97', 'EUR', '2.216262'), ('42', '2021-11-12', '13230', 'AFN', '137.19', '0.05', 'EUR', '96.442519'), ('20', '2021-11-12', '360000', 'STD', '15.24', '0.05', 'EUR', '23626.253177'), ('4', '2021-11-14', '96936', 'LBP', '58.32', '0.3', 'EUR', '1662.155418'), ('17', '2021-11-14', '618', 'MYR', '132.89', '0.67', 'EUR', '4.650478'), ('1', '2021-11-14', '210060', 'BIF', '93.2', '0.47', 'EUR', '2254.103215'), ('4', '2021-11-15', '11958', 'VUV', '95.92', '0.48', 'EUR', '124.667135'), ('38', '2021-11-15', '115626', 'IDR', '7.32', '0.05', 'EUR', '15813.590125'), ('9', '2021-11-17', '29526', 'MXN', '1321.35', '0.03', 'EUR', '22.345389'), ('13', '2021-11-20', '23394', 'CLP', '26.79', '0.14', 'EUR', '873.489326'), ('16', '2021-11-20', '12000', 'ZAR', '735.6', '0.03', 'EUR', '16.313404'), ('48', '2021-11-21', '179472', 'PYG', '23.43', '0.03', 'EUR', '7661.556068'), ('8', '2021-11-21', '840', 'MOP', '94.78', '0.48', 'EUR', '8.862674'), ('31', '2021-11-21', '18042', 'XOF', '27.54', '0.14', 'EUR', '655.347265'), ('18', '2021-11-23', '342', 'TMT', '88.67', '0.45', 'EUR', '3.857137'), ('29', '2021-11-23', '588', 'DKK', '79.11', '0.4', 'EUR', '7.433242'), ('37', '2021-11-23', '90', 'EUR', '90', '0.45', 'EUR', '1'), ('33', '2021-11-23', '858', 'AUD', '580.16', '2.91', 'EUR', '1.478916'), ('51', '2021-11-24', '60000', 'THB', '1624.21', '0.03', 'EUR', '36.941107'), ('8', '2021-11-25', '1176', 'NZD', '741.6', '3.71', 'EUR', '1.585768'), ('10', '2021-11-26', '29568', 'BIF', '13.12', '0.05', 'EUR', '2254.103215'), ('29', '2021-11-26', '708', 'BMD', '641.91', '3.21', 'EUR', '1.102961'), ('15', '2021-11-27', '1008', 'LSL', '61.7', '0.31', 'EUR', '16.337136'), ('12', '2021-11-27', '846', 'EUR', '846', '4.23', 'EUR', '1'), ('45', '2021-11-27', '828', 'SEK', '79.64', '0.4', 'EUR', '10.396958'), ('17', '2021-11-28', '591', 'BHD', '1421.49', '7.11', 'EUR', '0.415761'), ('27', '2021-11-29', '3000000', 'XAF', '4577.73', '0.03', 'EUR', '655.347543'), ('13', '2021-11-29', '470', 'JOD', '601.45', '3.01', 'EUR', '0.781452'), ('8', '2021-12-01', '15996', 'NGN', '34.95', '0.18', 'EUR', '457.789064'), ('9', '2021-12-01', '6690', 'JPY', '50.15', '0.04', 'EUR', '133.408405'), ('44', '2021-12-02', '18318', 'KPW', '18.48', '0.1', 'EUR', '991.624722'), ('28', '2021-12-03', '13752', 'ERN', '832.1', '4.17', 'EUR', '16.526867'), ('35', '2021-12-04', '15132', 'BTN', '180.78', '0.91', 'EUR', '83.704625'), ('40', '2021-12-04', '6702', 'HRK', '885.28', '4.43', 'EUR', '7.570559'), ('44', '2021-12-04', '26352', 'RSD', '224.03', '1.13', 'EUR', '117.629636'), ('33', '2021-12-06', '654', 'TND', '201.57', '1.01', 'EUR', '3.244663'), ('41', '2021-12-07', '1176', 'SCR', '74.05', '0.38', 'EUR', '15.881424'), ('11', '2021-12-08', '696', 'SAR', '168.37', '0.85', 'EUR', '4.133768'), ('30', '2021-12-08', '8730', 'GMD', '148.1', '0.75', 'EUR', '58.946785'), ('50', '2021-12-09', '1284', 'BND', '860.11', '4.31', 'EUR', '1.492847'), ('47', '2021-12-10', '1344', 'SBD', '151.56', '0.76', 'EUR', '8.867908'), ('28', '2021-12-10', '1134', 'BOB', '150.06', '0.76', 'EUR', '7.557202'), ('6', '2021-12-12', '450', 'SGD', '300.51', '1.51', 'EUR', '1.497464'), ('29', '2021-12-12', '330', 'ILS', '93.13', '0.47', 'EUR', '3.543533'), ('18', '2021-12-13', '462', 'IMP', '556.94', '2.79', 'EUR', '0.829536'), ('10', '2021-12-13', '152076', 'IQD', '94.81', '0.05', 'EUR', '1604.167841'), ('46', '2021-12-13', '6042', 'CVE', '54.57', '0.28', 'EUR', '110.731635'), ('15', '2021-12-15', '6114', 'SBD', '689.46', '3.45', 'EUR', '8.867908'), ('43', '2021-12-15', '29166', 'BDT', '307.75', '1.54', 'EUR', '94.772749'), ('31', '2021-12-16', '17778', 'ZWL', '50.11', '0.26', 'EUR', '354.780821'), ('45', '2021-12-18', '4477', 'HRK', '591.37', '2.96', 'EUR', '7.570559'), ('10', '2021-12-18', '930', 'XDR', '1173.5', '0.05', 'EUR', '0.792507'), ('44', '2021-12-19', '21504', 'DZD', '136.79', '0.69', 'EUR', '157.210934'), ('33', '2021-12-20', '6810', 'GHS', '826.06', '4.14', 'EUR', '8.24399'), ('46', '2021-12-20', '702', 'IMP', '846.26', '4.24', 'EUR', '0.829536'), ('39', '2021-12-20', '16002', 'GMD', '271.47', '1.36', 'EUR', '58.946785'), ('6', '2021-12-20', '13104', 'MDL', '647.93', '3.24', 'EUR', '20.224588'), ('28', '2021-12-21', '660', 'EUR', '660', '3.3', 'EUR', '1'), </v>
      </c>
    </row>
    <row r="340" spans="2:22" ht="30" x14ac:dyDescent="0.25">
      <c r="B340">
        <f t="shared" si="50"/>
        <v>2021</v>
      </c>
      <c r="C340">
        <f t="shared" si="51"/>
        <v>12</v>
      </c>
      <c r="D340" t="str">
        <f t="shared" si="52"/>
        <v>2021 12</v>
      </c>
      <c r="E340">
        <v>2</v>
      </c>
      <c r="F340" s="2">
        <v>44552</v>
      </c>
      <c r="G340">
        <v>930</v>
      </c>
      <c r="H340" t="s">
        <v>88</v>
      </c>
      <c r="I340" s="3">
        <f t="shared" si="53"/>
        <v>670.27</v>
      </c>
      <c r="J340" s="3">
        <f t="shared" si="54"/>
        <v>3.36</v>
      </c>
      <c r="K340" t="s">
        <v>61</v>
      </c>
      <c r="L340" s="3">
        <f>VLOOKUP(H340,'fx rates'!$A:$B,2,0)</f>
        <v>1.3875109999999999</v>
      </c>
      <c r="M340">
        <f>SUMIFS($I$3:$I340,$E$3:$E340,$E340,$D$3:$D340,$D340)</f>
        <v>670.27</v>
      </c>
      <c r="N340" s="3">
        <f t="shared" si="55"/>
        <v>3.36</v>
      </c>
      <c r="O340" s="3" t="str">
        <f t="shared" si="56"/>
        <v/>
      </c>
      <c r="P340" t="str">
        <f>IFERROR(IF(VLOOKUP($E340,clients_special_commissions!$B:$E,3,0), "yes","no"),"no")</f>
        <v>no</v>
      </c>
      <c r="Q340" s="3" t="str">
        <f>IF($P340="yes", VLOOKUP($E340,clients_special_commissions!$B:$C,2,0),"")</f>
        <v/>
      </c>
      <c r="R340" t="str">
        <f t="shared" si="57"/>
        <v>no</v>
      </c>
      <c r="S340">
        <f>COUNTIFS($E$3:$E339,$E340,$D$3:$D339,$D340,$R$3:$R339,"yes")</f>
        <v>0</v>
      </c>
      <c r="U340" s="1" t="str">
        <f t="shared" si="58"/>
        <v xml:space="preserve">('2', '2021-12-22', '930', 'CAD', '670.27', '3.36', 'EUR', '1.387511'), </v>
      </c>
      <c r="V340" s="1" t="str">
        <f t="shared" si="59"/>
        <v xml:space="preserve">('42', '2021-06-09', '1338', 'ERN', '80.96', '0.05',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'0.04',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'0.05',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'0.05',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'0.05',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'0.04',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'0.04',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'0.05', 'EUR', '1954.4451'), ('17', '2021-08-25', '20292', 'CLP', '23.24', '0.12', 'EUR', '873.489326'), ('38', '2021-08-25', '174', 'GIP', '209.76', '1.05', 'EUR', '0.829546'), ('39', '2021-08-25', '366', 'MOP', '41.3', '0.21', 'EUR', '8.862674'), ('10', '2021-08-26', '229650', 'MMK', '117.51', '0.05',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'0.04', 'EUR', '1.874163'), ('11', '2021-09-09', '10206', 'UAH', '315.83', '1.58', 'EUR', '32.315341'), ('15', '2021-09-10', '300000', 'VND', '11.91', '0.06', 'EUR', '25207.144586'), ('42', '2021-09-11', '26370', 'XPF', '221.19', '0.05',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('13', '2021-09-27', '4638', 'ETB', '82.2', '0.42', 'EUR', '56.424061'), ('37', '2021-09-29', '612', 'BND', '409.96', '2.05', 'EUR', '1.492847'), ('51', '2021-10-01', '894', 'MOP', '100.88', '0.51', 'EUR', '8.862674'), ('45', '2021-10-02', '1254', 'SCR', '78.97', '0.4', 'EUR', '15.881424'), ('47', '2021-10-02', '212808', 'IRR', '4.57', '0.05', 'EUR', '46606.318821'), ('20', '2021-10-03', '209238', 'VND', '8.31', '0.05', 'EUR', '25207.144586'), ('17', '2021-10-04', '13416', 'AOA', '26.83', '0.14', 'EUR', '500.075352'), ('41', '2021-10-05', '4139', 'GHS', '502.07', '2.52', 'EUR', '8.24399'), ('44', '2021-10-05', '206706', 'CDF', '94.03', '0.48', 'EUR', '2198.419411'), ('50', '2021-10-06', '18666', 'SOS', '29.36', '0.15', 'EUR', '635.850516'), ('7', '2021-10-06', '1026', 'CUC', '930.9', '4.66', 'EUR', '1.102163'), ('21', '2021-10-08', '912', 'MYR', '196.11', '0.99', 'EUR', '4.650478'), ('6', '2021-10-08', '29940', 'HTG', '259.51', '1.3', 'EUR', '115.372538'), ('36', '2021-10-09', '1146', 'QAR', '285.64', '1.43', 'EUR', '4.012181'), ('6', '2021-10-09', '6678', 'ISK', '46.98', '0.24', 'EUR', '142.166545'), ('29', '2021-10-10', '270', 'GIP', '325.48', '1.63', 'EUR', '0.829546'), ('25', '2021-10-10', '14754', 'BDT', '155.68', '0.78', 'EUR', '94.772749'), ('48', '2021-10-12', '15936', 'DZD', '101.37', '0.51', 'EUR', '157.210934'), ('43', '2021-10-13', '10398', 'KMF', '21.11', '0.11', 'EUR', '492.671632'), ('36', '2021-10-15', '29034', 'INR', '346.16', '1.74', 'EUR', '83.874727'), ('45', '2021-10-15', '18042', 'KPW', '18.2', '0.1', 'EUR', '991.624722'), ('18', '2021-10-15', '1236', 'BAM', '632.46', '3.17', 'EUR', '1.954297'), ('30', '2021-10-16', '25494', 'CUP', '898.56', '4.5', 'EUR', '28.372254'), ('10', '2021-10-16', '924', 'BBD', '419.15', '0.05', 'EUR', '2.204495'), ('33', '2021-10-16', '12720', 'NPR', '94.98', '0.48', 'EUR', '133.929141'), ('46', '2021-10-17', '264', 'NZD', '166.49', '0.84', 'EUR', '1.585768'), ('40', '2021-10-17', '1284', 'BND', '860.11', '4.31', 'EUR', '1.492847'), ('6', '2021-10-18', '828', 'HRK', '109.38', '0.55', 'EUR', '7.570559'), ('22', '2021-10-18', '300', 'EUR', '300', '1.5', 'EUR', '1'), ('46', '2021-10-18', '23256', 'ISK', '163.59', '0.82', 'EUR', '142.166545'), ('51', '2021-10-18', '205488', 'UZS', '16.25', '0.09', 'EUR', '12650.208197'), ('5', '2021-10-19', '15168', 'MRU', '378.04', '1.9', 'EUR', '40.122998'), ('18', '2021-10-19', '1068', 'TOP', '428.65', '2.15', 'EUR', '2.491572'), ('14', '2021-10-19', '220', 'BHD', '529.16', '2.65', 'EUR', '0.415761'), ('48', '2021-10-19', '2351', 'MYR', '505.54', '2.53', 'EUR', '4.650478'), ('46', '2021-10-20', '7524', 'RUB', '64.43', '0.33', 'EUR', '116.791701'), ('16', '2021-10-21', '16854', 'VUV', '135.2', '0.68', 'EUR', '124.667135'), ('30', '2021-10-22', '26826', 'NPR', '200.3', '1.01', 'EUR', '133.929141'), ('2', '2021-10-22', '84', 'XDR', '106', '0.53', 'EUR', '0.792507'), ('42', '2021-10-22', '3000', 'BBD', '1360.86', '0.05', 'EUR', '2.204495'), ('42', '2021-10-23', '9000', 'ZMW', '463.25', '0.03', 'EUR', '19.428104'), ('28', '2021-10-23', '3.3', 'EUR', '3.3', '0.05', 'EUR', '1'), ('48', '2021-10-23', '5000', 'GHS', '606.51', '3.04', 'EUR', '8.24399'), ('25', '2021-10-23', '71472', 'TZS', '27.97', '0.14', 'EUR', '2556.186953'), ('3', '2021-10-23', '164184', 'IRR', '3.53', '0.05', 'EUR', '46606.318821'), ('14', '2021-10-24', '1482', 'MOP', '167.22', '0.84', 'EUR', '8.862674'), ('40', '2021-10-24', '800', 'BHD', '1924.19', '9.63', 'EUR', '0.415761'), ('9', '2021-10-24', '27090', 'SDG', '55.07', '0.04', 'EUR', '491.956154'), ('43', '2021-10-24', '18492', 'THB', '500.59', '2.51', 'EUR', '36.941107'), ('35', '2021-10-26', '27588', 'KPW', '27.83', '0.14', 'EUR', '991.624722'), ('25', '2021-10-26', '15246', 'NAD', '932.41', '4.67', 'EUR', '16.351249'), ('46', '2021-10-27', '8000', 'TTD', '1071.62', '5.36', 'EUR', '7.465375'), ('47', '2021-10-27', '154224', 'IQD', '96.14', '0.49', 'EUR', '1604.167841'), ('32', '2021-10-28', '1188', 'PAB', '1077.23', '5.39', 'EUR', '1.102838'), ('17', '2021-10-28', '648', 'CNH', '92.16', '0.47', 'EUR', '7.031894'), ('10', '2021-10-28', '5784', 'NPR', '43.19', '0.05', 'EUR', '133.929141'), ('32', '2021-10-29', '15504', 'MXN', '693.84', '0.03', 'EUR', '22.345389'), ('32', '2021-10-31', '666', 'EUR', '666', '0.03', 'EUR', '1'), ('22', '2021-11-02', '498', 'XDR', '628.39', '3.15', 'EUR', '0.792507'), ('44', '2021-11-02', '324', 'EUR', '324', '1.62', 'EUR', '1'), ('16', '2021-11-02', '430', 'FKP', '518.37', '2.6', 'EUR', '0.82953'), ('7', '2021-11-03', '248', 'BHD', '596.5', '2.99', 'EUR', '0.415761'), ('51', '2021-11-03', '292', 'KWD', '871.43', '4.36', 'EUR', '0.335084'), ('51', '2021-11-03', '6933', 'TWD', '220.35', '1.11', 'EUR', '31.464479'), ('27', '2021-11-03', '23214', 'CZK', '941.82', '4.71', 'EUR', '24.648029'), ('39', '2021-11-04', '492', 'GGP', '592.69', '2.97', 'EUR', '0.830114'), ('3', '2021-11-04', '17076', 'INR', '203.59', '1.02', 'EUR', '83.874727'), ('17', '2021-11-04', '21516', 'MZN', '305.89', '1.53', 'EUR', '70.339138'), ('33', '2021-11-05', '103458', 'BIF', '45.9', '0.23', 'EUR', '2254.103215'), ('31', '2021-11-05', '3876', 'ZAR', '237.6', '1.19', 'EUR', '16.313404'), ('9', '2021-11-06', '1410', 'BSD', '1278.69', '0.04', 'EUR', '1.102693'), ('16', '2021-11-06', '636', 'IMP', '766.7', '3.84', 'EUR', '0.829536'), ('48', '2021-11-07', '564', 'NZD', '355.67', '1.78', 'EUR', '1.585768'), ('13', '2021-11-07', '3246', 'PKR', '16.25', '0.09', 'EUR', '199.753961'), ('30', '2021-11-08', '8940', 'SZL', '547.16', '2.74', 'EUR', '16.339208'), ('41', '2021-11-08', '19338', 'DJF', '98.83', '0.5', 'EUR', '195.674933'), ('47', '2021-11-08', '1488', 'WST', '518.61', '2.6', 'EUR', '2.869237'), ('20', '2021-11-09', '13290', 'MXN', '594.76', '0.05', 'EUR', '22.345389'), ('27', '2021-11-09', '11151', 'GTQ', '1317.54', '6.59', 'EUR', '8.463558'), ('34', '2021-11-09', '19140', 'ETB', '339.22', '1.7', 'EUR', '56.424061'), ('45', '2021-11-10', '450', 'EUR', '450', '2.25', 'EUR', '1'), ('10', '2021-11-10', '1008', 'TND', '310.67', '0.05', 'EUR', '3.244663'), ('48', '2021-11-11', '1182', 'KYD', '1289.54', '6.45', 'EUR', '0.916606'), ('23', '2021-11-11', '210', 'JOD', '268.74', '1.35', 'EUR', '0.781452'), ('2', '2021-11-12', '426', 'BZD', '192.22', '0.97', 'EUR', '2.216262'), ('42', '2021-11-12', '13230', 'AFN', '137.19', '0.05', 'EUR', '96.442519'), ('20', '2021-11-12', '360000', 'STD', '15.24', '0.05', 'EUR', '23626.253177'), ('4', '2021-11-14', '96936', 'LBP', '58.32', '0.3', 'EUR', '1662.155418'), ('17', '2021-11-14', '618', 'MYR', '132.89', '0.67', 'EUR', '4.650478'), ('1', '2021-11-14', '210060', 'BIF', '93.2', '0.47', 'EUR', '2254.103215'), ('4', '2021-11-15', '11958', 'VUV', '95.92', '0.48', 'EUR', '124.667135'), ('38', '2021-11-15', '115626', 'IDR', '7.32', '0.05', 'EUR', '15813.590125'), ('9', '2021-11-17', '29526', 'MXN', '1321.35', '0.03', 'EUR', '22.345389'), ('13', '2021-11-20', '23394', 'CLP', '26.79', '0.14', 'EUR', '873.489326'), ('16', '2021-11-20', '12000', 'ZAR', '735.6', '0.03', 'EUR', '16.313404'), ('48', '2021-11-21', '179472', 'PYG', '23.43', '0.03', 'EUR', '7661.556068'), ('8', '2021-11-21', '840', 'MOP', '94.78', '0.48', 'EUR', '8.862674'), ('31', '2021-11-21', '18042', 'XOF', '27.54', '0.14', 'EUR', '655.347265'), ('18', '2021-11-23', '342', 'TMT', '88.67', '0.45', 'EUR', '3.857137'), ('29', '2021-11-23', '588', 'DKK', '79.11', '0.4', 'EUR', '7.433242'), ('37', '2021-11-23', '90', 'EUR', '90', '0.45', 'EUR', '1'), ('33', '2021-11-23', '858', 'AUD', '580.16', '2.91', 'EUR', '1.478916'), ('51', '2021-11-24', '60000', 'THB', '1624.21', '0.03', 'EUR', '36.941107'), ('8', '2021-11-25', '1176', 'NZD', '741.6', '3.71', 'EUR', '1.585768'), ('10', '2021-11-26', '29568', 'BIF', '13.12', '0.05', 'EUR', '2254.103215'), ('29', '2021-11-26', '708', 'BMD', '641.91', '3.21', 'EUR', '1.102961'), ('15', '2021-11-27', '1008', 'LSL', '61.7', '0.31', 'EUR', '16.337136'), ('12', '2021-11-27', '846', 'EUR', '846', '4.23', 'EUR', '1'), ('45', '2021-11-27', '828', 'SEK', '79.64', '0.4', 'EUR', '10.396958'), ('17', '2021-11-28', '591', 'BHD', '1421.49', '7.11', 'EUR', '0.415761'), ('27', '2021-11-29', '3000000', 'XAF', '4577.73', '0.03', 'EUR', '655.347543'), ('13', '2021-11-29', '470', 'JOD', '601.45', '3.01', 'EUR', '0.781452'), ('8', '2021-12-01', '15996', 'NGN', '34.95', '0.18', 'EUR', '457.789064'), ('9', '2021-12-01', '6690', 'JPY', '50.15', '0.04', 'EUR', '133.408405'), ('44', '2021-12-02', '18318', 'KPW', '18.48', '0.1', 'EUR', '991.624722'), ('28', '2021-12-03', '13752', 'ERN', '832.1', '4.17', 'EUR', '16.526867'), ('35', '2021-12-04', '15132', 'BTN', '180.78', '0.91', 'EUR', '83.704625'), ('40', '2021-12-04', '6702', 'HRK', '885.28', '4.43', 'EUR', '7.570559'), ('44', '2021-12-04', '26352', 'RSD', '224.03', '1.13', 'EUR', '117.629636'), ('33', '2021-12-06', '654', 'TND', '201.57', '1.01', 'EUR', '3.244663'), ('41', '2021-12-07', '1176', 'SCR', '74.05', '0.38', 'EUR', '15.881424'), ('11', '2021-12-08', '696', 'SAR', '168.37', '0.85', 'EUR', '4.133768'), ('30', '2021-12-08', '8730', 'GMD', '148.1', '0.75', 'EUR', '58.946785'), ('50', '2021-12-09', '1284', 'BND', '860.11', '4.31', 'EUR', '1.492847'), ('47', '2021-12-10', '1344', 'SBD', '151.56', '0.76', 'EUR', '8.867908'), ('28', '2021-12-10', '1134', 'BOB', '150.06', '0.76', 'EUR', '7.557202'), ('6', '2021-12-12', '450', 'SGD', '300.51', '1.51', 'EUR', '1.497464'), ('29', '2021-12-12', '330', 'ILS', '93.13', '0.47', 'EUR', '3.543533'), ('18', '2021-12-13', '462', 'IMP', '556.94', '2.79', 'EUR', '0.829536'), ('10', '2021-12-13', '152076', 'IQD', '94.81', '0.05', 'EUR', '1604.167841'), ('46', '2021-12-13', '6042', 'CVE', '54.57', '0.28', 'EUR', '110.731635'), ('15', '2021-12-15', '6114', 'SBD', '689.46', '3.45', 'EUR', '8.867908'), ('43', '2021-12-15', '29166', 'BDT', '307.75', '1.54', 'EUR', '94.772749'), ('31', '2021-12-16', '17778', 'ZWL', '50.11', '0.26', 'EUR', '354.780821'), ('45', '2021-12-18', '4477', 'HRK', '591.37', '2.96', 'EUR', '7.570559'), ('10', '2021-12-18', '930', 'XDR', '1173.5', '0.05', 'EUR', '0.792507'), ('44', '2021-12-19', '21504', 'DZD', '136.79', '0.69', 'EUR', '157.210934'), ('33', '2021-12-20', '6810', 'GHS', '826.06', '4.14', 'EUR', '8.24399'), ('46', '2021-12-20', '702', 'IMP', '846.26', '4.24', 'EUR', '0.829536'), ('39', '2021-12-20', '16002', 'GMD', '271.47', '1.36', 'EUR', '58.946785'), ('6', '2021-12-20', '13104', 'MDL', '647.93', '3.24', 'EUR', '20.224588'), ('28', '2021-12-21', '660', 'EUR', '660', '3.3', 'EUR', '1'), ('2', '2021-12-22', '930', 'CAD', '670.27', '3.36', 'EUR', '1.387511'), </v>
      </c>
    </row>
    <row r="341" spans="2:22" ht="30" x14ac:dyDescent="0.25">
      <c r="B341">
        <f t="shared" si="50"/>
        <v>2021</v>
      </c>
      <c r="C341">
        <f t="shared" si="51"/>
        <v>12</v>
      </c>
      <c r="D341" t="str">
        <f t="shared" si="52"/>
        <v>2021 12</v>
      </c>
      <c r="E341">
        <v>48</v>
      </c>
      <c r="F341" s="2">
        <v>44553</v>
      </c>
      <c r="G341">
        <v>23226</v>
      </c>
      <c r="H341" t="s">
        <v>153</v>
      </c>
      <c r="I341" s="3">
        <f t="shared" si="53"/>
        <v>377.23</v>
      </c>
      <c r="J341" s="3">
        <f t="shared" si="54"/>
        <v>1.89</v>
      </c>
      <c r="K341" t="s">
        <v>61</v>
      </c>
      <c r="L341" s="3">
        <f>VLOOKUP(H341,'fx rates'!$A:$B,2,0)</f>
        <v>61.570877000000003</v>
      </c>
      <c r="M341">
        <f>SUMIFS($I$3:$I341,$E$3:$E341,$E341,$D$3:$D341,$D341)</f>
        <v>377.23</v>
      </c>
      <c r="N341" s="3">
        <f t="shared" si="55"/>
        <v>1.89</v>
      </c>
      <c r="O341" s="3" t="str">
        <f t="shared" si="56"/>
        <v/>
      </c>
      <c r="P341" t="str">
        <f>IFERROR(IF(VLOOKUP($E341,clients_special_commissions!$B:$E,3,0), "yes","no"),"no")</f>
        <v>no</v>
      </c>
      <c r="Q341" s="3" t="str">
        <f>IF($P341="yes", VLOOKUP($E341,clients_special_commissions!$B:$C,2,0),"")</f>
        <v/>
      </c>
      <c r="R341" t="str">
        <f t="shared" si="57"/>
        <v>no</v>
      </c>
      <c r="S341">
        <f>COUNTIFS($E$3:$E340,$E341,$D$3:$D340,$D341,$R$3:$R340,"yes")</f>
        <v>0</v>
      </c>
      <c r="U341" s="1" t="str">
        <f t="shared" si="58"/>
        <v xml:space="preserve">('48', '2021-12-23', '23226', 'MKD', '377.23', '1.89', 'EUR', '61.570877'), </v>
      </c>
      <c r="V341" s="1" t="str">
        <f t="shared" si="59"/>
        <v xml:space="preserve">('42', '2021-06-09', '1338', 'ERN', '80.96', '0.05',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'0.04',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'0.05',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'0.05',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'0.05',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'0.04',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'0.04',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'0.05', 'EUR', '1954.4451'), ('17', '2021-08-25', '20292', 'CLP', '23.24', '0.12', 'EUR', '873.489326'), ('38', '2021-08-25', '174', 'GIP', '209.76', '1.05', 'EUR', '0.829546'), ('39', '2021-08-25', '366', 'MOP', '41.3', '0.21', 'EUR', '8.862674'), ('10', '2021-08-26', '229650', 'MMK', '117.51', '0.05',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'0.04', 'EUR', '1.874163'), ('11', '2021-09-09', '10206', 'UAH', '315.83', '1.58', 'EUR', '32.315341'), ('15', '2021-09-10', '300000', 'VND', '11.91', '0.06', 'EUR', '25207.144586'), ('42', '2021-09-11', '26370', 'XPF', '221.19', '0.05',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('13', '2021-09-27', '4638', 'ETB', '82.2', '0.42', 'EUR', '56.424061'), ('37', '2021-09-29', '612', 'BND', '409.96', '2.05', 'EUR', '1.492847'), ('51', '2021-10-01', '894', 'MOP', '100.88', '0.51', 'EUR', '8.862674'), ('45', '2021-10-02', '1254', 'SCR', '78.97', '0.4', 'EUR', '15.881424'), ('47', '2021-10-02', '212808', 'IRR', '4.57', '0.05', 'EUR', '46606.318821'), ('20', '2021-10-03', '209238', 'VND', '8.31', '0.05', 'EUR', '25207.144586'), ('17', '2021-10-04', '13416', 'AOA', '26.83', '0.14', 'EUR', '500.075352'), ('41', '2021-10-05', '4139', 'GHS', '502.07', '2.52', 'EUR', '8.24399'), ('44', '2021-10-05', '206706', 'CDF', '94.03', '0.48', 'EUR', '2198.419411'), ('50', '2021-10-06', '18666', 'SOS', '29.36', '0.15', 'EUR', '635.850516'), ('7', '2021-10-06', '1026', 'CUC', '930.9', '4.66', 'EUR', '1.102163'), ('21', '2021-10-08', '912', 'MYR', '196.11', '0.99', 'EUR', '4.650478'), ('6', '2021-10-08', '29940', 'HTG', '259.51', '1.3', 'EUR', '115.372538'), ('36', '2021-10-09', '1146', 'QAR', '285.64', '1.43', 'EUR', '4.012181'), ('6', '2021-10-09', '6678', 'ISK', '46.98', '0.24', 'EUR', '142.166545'), ('29', '2021-10-10', '270', 'GIP', '325.48', '1.63', 'EUR', '0.829546'), ('25', '2021-10-10', '14754', 'BDT', '155.68', '0.78', 'EUR', '94.772749'), ('48', '2021-10-12', '15936', 'DZD', '101.37', '0.51', 'EUR', '157.210934'), ('43', '2021-10-13', '10398', 'KMF', '21.11', '0.11', 'EUR', '492.671632'), ('36', '2021-10-15', '29034', 'INR', '346.16', '1.74', 'EUR', '83.874727'), ('45', '2021-10-15', '18042', 'KPW', '18.2', '0.1', 'EUR', '991.624722'), ('18', '2021-10-15', '1236', 'BAM', '632.46', '3.17', 'EUR', '1.954297'), ('30', '2021-10-16', '25494', 'CUP', '898.56', '4.5', 'EUR', '28.372254'), ('10', '2021-10-16', '924', 'BBD', '419.15', '0.05', 'EUR', '2.204495'), ('33', '2021-10-16', '12720', 'NPR', '94.98', '0.48', 'EUR', '133.929141'), ('46', '2021-10-17', '264', 'NZD', '166.49', '0.84', 'EUR', '1.585768'), ('40', '2021-10-17', '1284', 'BND', '860.11', '4.31', 'EUR', '1.492847'), ('6', '2021-10-18', '828', 'HRK', '109.38', '0.55', 'EUR', '7.570559'), ('22', '2021-10-18', '300', 'EUR', '300', '1.5', 'EUR', '1'), ('46', '2021-10-18', '23256', 'ISK', '163.59', '0.82', 'EUR', '142.166545'), ('51', '2021-10-18', '205488', 'UZS', '16.25', '0.09', 'EUR', '12650.208197'), ('5', '2021-10-19', '15168', 'MRU', '378.04', '1.9', 'EUR', '40.122998'), ('18', '2021-10-19', '1068', 'TOP', '428.65', '2.15', 'EUR', '2.491572'), ('14', '2021-10-19', '220', 'BHD', '529.16', '2.65', 'EUR', '0.415761'), ('48', '2021-10-19', '2351', 'MYR', '505.54', '2.53', 'EUR', '4.650478'), ('46', '2021-10-20', '7524', 'RUB', '64.43', '0.33', 'EUR', '116.791701'), ('16', '2021-10-21', '16854', 'VUV', '135.2', '0.68', 'EUR', '124.667135'), ('30', '2021-10-22', '26826', 'NPR', '200.3', '1.01', 'EUR', '133.929141'), ('2', '2021-10-22', '84', 'XDR', '106', '0.53', 'EUR', '0.792507'), ('42', '2021-10-22', '3000', 'BBD', '1360.86', '0.05', 'EUR', '2.204495'), ('42', '2021-10-23', '9000', 'ZMW', '463.25', '0.03', 'EUR', '19.428104'), ('28', '2021-10-23', '3.3', 'EUR', '3.3', '0.05', 'EUR', '1'), ('48', '2021-10-23', '5000', 'GHS', '606.51', '3.04', 'EUR', '8.24399'), ('25', '2021-10-23', '71472', 'TZS', '27.97', '0.14', 'EUR', '2556.186953'), ('3', '2021-10-23', '164184', 'IRR', '3.53', '0.05', 'EUR', '46606.318821'), ('14', '2021-10-24', '1482', 'MOP', '167.22', '0.84', 'EUR', '8.862674'), ('40', '2021-10-24', '800', 'BHD', '1924.19', '9.63', 'EUR', '0.415761'), ('9', '2021-10-24', '27090', 'SDG', '55.07', '0.04', 'EUR', '491.956154'), ('43', '2021-10-24', '18492', 'THB', '500.59', '2.51', 'EUR', '36.941107'), ('35', '2021-10-26', '27588', 'KPW', '27.83', '0.14', 'EUR', '991.624722'), ('25', '2021-10-26', '15246', 'NAD', '932.41', '4.67', 'EUR', '16.351249'), ('46', '2021-10-27', '8000', 'TTD', '1071.62', '5.36', 'EUR', '7.465375'), ('47', '2021-10-27', '154224', 'IQD', '96.14', '0.49', 'EUR', '1604.167841'), ('32', '2021-10-28', '1188', 'PAB', '1077.23', '5.39', 'EUR', '1.102838'), ('17', '2021-10-28', '648', 'CNH', '92.16', '0.47', 'EUR', '7.031894'), ('10', '2021-10-28', '5784', 'NPR', '43.19', '0.05', 'EUR', '133.929141'), ('32', '2021-10-29', '15504', 'MXN', '693.84', '0.03', 'EUR', '22.345389'), ('32', '2021-10-31', '666', 'EUR', '666', '0.03', 'EUR', '1'), ('22', '2021-11-02', '498', 'XDR', '628.39', '3.15', 'EUR', '0.792507'), ('44', '2021-11-02', '324', 'EUR', '324', '1.62', 'EUR', '1'), ('16', '2021-11-02', '430', 'FKP', '518.37', '2.6', 'EUR', '0.82953'), ('7', '2021-11-03', '248', 'BHD', '596.5', '2.99', 'EUR', '0.415761'), ('51', '2021-11-03', '292', 'KWD', '871.43', '4.36', 'EUR', '0.335084'), ('51', '2021-11-03', '6933', 'TWD', '220.35', '1.11', 'EUR', '31.464479'), ('27', '2021-11-03', '23214', 'CZK', '941.82', '4.71', 'EUR', '24.648029'), ('39', '2021-11-04', '492', 'GGP', '592.69', '2.97', 'EUR', '0.830114'), ('3', '2021-11-04', '17076', 'INR', '203.59', '1.02', 'EUR', '83.874727'), ('17', '2021-11-04', '21516', 'MZN', '305.89', '1.53', 'EUR', '70.339138'), ('33', '2021-11-05', '103458', 'BIF', '45.9', '0.23', 'EUR', '2254.103215'), ('31', '2021-11-05', '3876', 'ZAR', '237.6', '1.19', 'EUR', '16.313404'), ('9', '2021-11-06', '1410', 'BSD', '1278.69', '0.04', 'EUR', '1.102693'), ('16', '2021-11-06', '636', 'IMP', '766.7', '3.84', 'EUR', '0.829536'), ('48', '2021-11-07', '564', 'NZD', '355.67', '1.78', 'EUR', '1.585768'), ('13', '2021-11-07', '3246', 'PKR', '16.25', '0.09', 'EUR', '199.753961'), ('30', '2021-11-08', '8940', 'SZL', '547.16', '2.74', 'EUR', '16.339208'), ('41', '2021-11-08', '19338', 'DJF', '98.83', '0.5', 'EUR', '195.674933'), ('47', '2021-11-08', '1488', 'WST', '518.61', '2.6', 'EUR', '2.869237'), ('20', '2021-11-09', '13290', 'MXN', '594.76', '0.05', 'EUR', '22.345389'), ('27', '2021-11-09', '11151', 'GTQ', '1317.54', '6.59', 'EUR', '8.463558'), ('34', '2021-11-09', '19140', 'ETB', '339.22', '1.7', 'EUR', '56.424061'), ('45', '2021-11-10', '450', 'EUR', '450', '2.25', 'EUR', '1'), ('10', '2021-11-10', '1008', 'TND', '310.67', '0.05', 'EUR', '3.244663'), ('48', '2021-11-11', '1182', 'KYD', '1289.54', '6.45', 'EUR', '0.916606'), ('23', '2021-11-11', '210', 'JOD', '268.74', '1.35', 'EUR', '0.781452'), ('2', '2021-11-12', '426', 'BZD', '192.22', '0.97', 'EUR', '2.216262'), ('42', '2021-11-12', '13230', 'AFN', '137.19', '0.05', 'EUR', '96.442519'), ('20', '2021-11-12', '360000', 'STD', '15.24', '0.05', 'EUR', '23626.253177'), ('4', '2021-11-14', '96936', 'LBP', '58.32', '0.3', 'EUR', '1662.155418'), ('17', '2021-11-14', '618', 'MYR', '132.89', '0.67', 'EUR', '4.650478'), ('1', '2021-11-14', '210060', 'BIF', '93.2', '0.47', 'EUR', '2254.103215'), ('4', '2021-11-15', '11958', 'VUV', '95.92', '0.48', 'EUR', '124.667135'), ('38', '2021-11-15', '115626', 'IDR', '7.32', '0.05', 'EUR', '15813.590125'), ('9', '2021-11-17', '29526', 'MXN', '1321.35', '0.03', 'EUR', '22.345389'), ('13', '2021-11-20', '23394', 'CLP', '26.79', '0.14', 'EUR', '873.489326'), ('16', '2021-11-20', '12000', 'ZAR', '735.6', '0.03', 'EUR', '16.313404'), ('48', '2021-11-21', '179472', 'PYG', '23.43', '0.03', 'EUR', '7661.556068'), ('8', '2021-11-21', '840', 'MOP', '94.78', '0.48', 'EUR', '8.862674'), ('31', '2021-11-21', '18042', 'XOF', '27.54', '0.14', 'EUR', '655.347265'), ('18', '2021-11-23', '342', 'TMT', '88.67', '0.45', 'EUR', '3.857137'), ('29', '2021-11-23', '588', 'DKK', '79.11', '0.4', 'EUR', '7.433242'), ('37', '2021-11-23', '90', 'EUR', '90', '0.45', 'EUR', '1'), ('33', '2021-11-23', '858', 'AUD', '580.16', '2.91', 'EUR', '1.478916'), ('51', '2021-11-24', '60000', 'THB', '1624.21', '0.03', 'EUR', '36.941107'), ('8', '2021-11-25', '1176', 'NZD', '741.6', '3.71', 'EUR', '1.585768'), ('10', '2021-11-26', '29568', 'BIF', '13.12', '0.05', 'EUR', '2254.103215'), ('29', '2021-11-26', '708', 'BMD', '641.91', '3.21', 'EUR', '1.102961'), ('15', '2021-11-27', '1008', 'LSL', '61.7', '0.31', 'EUR', '16.337136'), ('12', '2021-11-27', '846', 'EUR', '846', '4.23', 'EUR', '1'), ('45', '2021-11-27', '828', 'SEK', '79.64', '0.4', 'EUR', '10.396958'), ('17', '2021-11-28', '591', 'BHD', '1421.49', '7.11', 'EUR', '0.415761'), ('27', '2021-11-29', '3000000', 'XAF', '4577.73', '0.03', 'EUR', '655.347543'), ('13', '2021-11-29', '470', 'JOD', '601.45', '3.01', 'EUR', '0.781452'), ('8', '2021-12-01', '15996', 'NGN', '34.95', '0.18', 'EUR', '457.789064'), ('9', '2021-12-01', '6690', 'JPY', '50.15', '0.04', 'EUR', '133.408405'), ('44', '2021-12-02', '18318', 'KPW', '18.48', '0.1', 'EUR', '991.624722'), ('28', '2021-12-03', '13752', 'ERN', '832.1', '4.17', 'EUR', '16.526867'), ('35', '2021-12-04', '15132', 'BTN', '180.78', '0.91', 'EUR', '83.704625'), ('40', '2021-12-04', '6702', 'HRK', '885.28', '4.43', 'EUR', '7.570559'), ('44', '2021-12-04', '26352', 'RSD', '224.03', '1.13', 'EUR', '117.629636'), ('33', '2021-12-06', '654', 'TND', '201.57', '1.01', 'EUR', '3.244663'), ('41', '2021-12-07', '1176', 'SCR', '74.05', '0.38', 'EUR', '15.881424'), ('11', '2021-12-08', '696', 'SAR', '168.37', '0.85', 'EUR', '4.133768'), ('30', '2021-12-08', '8730', 'GMD', '148.1', '0.75', 'EUR', '58.946785'), ('50', '2021-12-09', '1284', 'BND', '860.11', '4.31', 'EUR', '1.492847'), ('47', '2021-12-10', '1344', 'SBD', '151.56', '0.76', 'EUR', '8.867908'), ('28', '2021-12-10', '1134', 'BOB', '150.06', '0.76', 'EUR', '7.557202'), ('6', '2021-12-12', '450', 'SGD', '300.51', '1.51', 'EUR', '1.497464'), ('29', '2021-12-12', '330', 'ILS', '93.13', '0.47', 'EUR', '3.543533'), ('18', '2021-12-13', '462', 'IMP', '556.94', '2.79', 'EUR', '0.829536'), ('10', '2021-12-13', '152076', 'IQD', '94.81', '0.05', 'EUR', '1604.167841'), ('46', '2021-12-13', '6042', 'CVE', '54.57', '0.28', 'EUR', '110.731635'), ('15', '2021-12-15', '6114', 'SBD', '689.46', '3.45', 'EUR', '8.867908'), ('43', '2021-12-15', '29166', 'BDT', '307.75', '1.54', 'EUR', '94.772749'), ('31', '2021-12-16', '17778', 'ZWL', '50.11', '0.26', 'EUR', '354.780821'), ('45', '2021-12-18', '4477', 'HRK', '591.37', '2.96', 'EUR', '7.570559'), ('10', '2021-12-18', '930', 'XDR', '1173.5', '0.05', 'EUR', '0.792507'), ('44', '2021-12-19', '21504', 'DZD', '136.79', '0.69', 'EUR', '157.210934'), ('33', '2021-12-20', '6810', 'GHS', '826.06', '4.14', 'EUR', '8.24399'), ('46', '2021-12-20', '702', 'IMP', '846.26', '4.24', 'EUR', '0.829536'), ('39', '2021-12-20', '16002', 'GMD', '271.47', '1.36', 'EUR', '58.946785'), ('6', '2021-12-20', '13104', 'MDL', '647.93', '3.24', 'EUR', '20.224588'), ('28', '2021-12-21', '660', 'EUR', '660', '3.3', 'EUR', '1'), ('2', '2021-12-22', '930', 'CAD', '670.27', '3.36', 'EUR', '1.387511'), ('48', '2021-12-23', '23226', 'MKD', '377.23', '1.89', 'EUR', '61.570877'), </v>
      </c>
    </row>
    <row r="342" spans="2:22" ht="30" x14ac:dyDescent="0.25">
      <c r="B342">
        <f t="shared" si="50"/>
        <v>2021</v>
      </c>
      <c r="C342">
        <f t="shared" si="51"/>
        <v>12</v>
      </c>
      <c r="D342" t="str">
        <f t="shared" si="52"/>
        <v>2021 12</v>
      </c>
      <c r="E342">
        <v>47</v>
      </c>
      <c r="F342" s="2">
        <v>44554</v>
      </c>
      <c r="G342">
        <v>618</v>
      </c>
      <c r="H342" t="s">
        <v>156</v>
      </c>
      <c r="I342" s="3">
        <f t="shared" si="53"/>
        <v>69.740000000000009</v>
      </c>
      <c r="J342" s="3">
        <f t="shared" si="54"/>
        <v>0.35000000000000003</v>
      </c>
      <c r="K342" t="s">
        <v>61</v>
      </c>
      <c r="L342" s="3">
        <f>VLOOKUP(H342,'fx rates'!$A:$B,2,0)</f>
        <v>8.8626740000000002</v>
      </c>
      <c r="M342">
        <f>SUMIFS($I$3:$I342,$E$3:$E342,$E342,$D$3:$D342,$D342)</f>
        <v>221.3</v>
      </c>
      <c r="N342" s="3">
        <f t="shared" si="55"/>
        <v>0.35000000000000003</v>
      </c>
      <c r="O342" s="3" t="str">
        <f t="shared" si="56"/>
        <v/>
      </c>
      <c r="P342" t="str">
        <f>IFERROR(IF(VLOOKUP($E342,clients_special_commissions!$B:$E,3,0), "yes","no"),"no")</f>
        <v>no</v>
      </c>
      <c r="Q342" s="3" t="str">
        <f>IF($P342="yes", VLOOKUP($E342,clients_special_commissions!$B:$C,2,0),"")</f>
        <v/>
      </c>
      <c r="R342" t="str">
        <f t="shared" si="57"/>
        <v>no</v>
      </c>
      <c r="S342">
        <f>COUNTIFS($E$3:$E341,$E342,$D$3:$D341,$D342,$R$3:$R341,"yes")</f>
        <v>0</v>
      </c>
      <c r="U342" s="1" t="str">
        <f t="shared" si="58"/>
        <v xml:space="preserve">('47', '2021-12-24', '618', 'MOP', '69.74', '0.35', 'EUR', '8.862674'), </v>
      </c>
      <c r="V342" s="1" t="str">
        <f t="shared" si="59"/>
        <v xml:space="preserve">('42', '2021-06-09', '1338', 'ERN', '80.96', '0.05',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'0.04',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'0.05',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'0.05',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'0.05',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'0.04',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'0.04',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'0.05', 'EUR', '1954.4451'), ('17', '2021-08-25', '20292', 'CLP', '23.24', '0.12', 'EUR', '873.489326'), ('38', '2021-08-25', '174', 'GIP', '209.76', '1.05', 'EUR', '0.829546'), ('39', '2021-08-25', '366', 'MOP', '41.3', '0.21', 'EUR', '8.862674'), ('10', '2021-08-26', '229650', 'MMK', '117.51', '0.05',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'0.04', 'EUR', '1.874163'), ('11', '2021-09-09', '10206', 'UAH', '315.83', '1.58', 'EUR', '32.315341'), ('15', '2021-09-10', '300000', 'VND', '11.91', '0.06', 'EUR', '25207.144586'), ('42', '2021-09-11', '26370', 'XPF', '221.19', '0.05',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('13', '2021-09-27', '4638', 'ETB', '82.2', '0.42', 'EUR', '56.424061'), ('37', '2021-09-29', '612', 'BND', '409.96', '2.05', 'EUR', '1.492847'), ('51', '2021-10-01', '894', 'MOP', '100.88', '0.51', 'EUR', '8.862674'), ('45', '2021-10-02', '1254', 'SCR', '78.97', '0.4', 'EUR', '15.881424'), ('47', '2021-10-02', '212808', 'IRR', '4.57', '0.05', 'EUR', '46606.318821'), ('20', '2021-10-03', '209238', 'VND', '8.31', '0.05', 'EUR', '25207.144586'), ('17', '2021-10-04', '13416', 'AOA', '26.83', '0.14', 'EUR', '500.075352'), ('41', '2021-10-05', '4139', 'GHS', '502.07', '2.52', 'EUR', '8.24399'), ('44', '2021-10-05', '206706', 'CDF', '94.03', '0.48', 'EUR', '2198.419411'), ('50', '2021-10-06', '18666', 'SOS', '29.36', '0.15', 'EUR', '635.850516'), ('7', '2021-10-06', '1026', 'CUC', '930.9', '4.66', 'EUR', '1.102163'), ('21', '2021-10-08', '912', 'MYR', '196.11', '0.99', 'EUR', '4.650478'), ('6', '2021-10-08', '29940', 'HTG', '259.51', '1.3', 'EUR', '115.372538'), ('36', '2021-10-09', '1146', 'QAR', '285.64', '1.43', 'EUR', '4.012181'), ('6', '2021-10-09', '6678', 'ISK', '46.98', '0.24', 'EUR', '142.166545'), ('29', '2021-10-10', '270', 'GIP', '325.48', '1.63', 'EUR', '0.829546'), ('25', '2021-10-10', '14754', 'BDT', '155.68', '0.78', 'EUR', '94.772749'), ('48', '2021-10-12', '15936', 'DZD', '101.37', '0.51', 'EUR', '157.210934'), ('43', '2021-10-13', '10398', 'KMF', '21.11', '0.11', 'EUR', '492.671632'), ('36', '2021-10-15', '29034', 'INR', '346.16', '1.74', 'EUR', '83.874727'), ('45', '2021-10-15', '18042', 'KPW', '18.2', '0.1', 'EUR', '991.624722'), ('18', '2021-10-15', '1236', 'BAM', '632.46', '3.17', 'EUR', '1.954297'), ('30', '2021-10-16', '25494', 'CUP', '898.56', '4.5', 'EUR', '28.372254'), ('10', '2021-10-16', '924', 'BBD', '419.15', '0.05', 'EUR', '2.204495'), ('33', '2021-10-16', '12720', 'NPR', '94.98', '0.48', 'EUR', '133.929141'), ('46', '2021-10-17', '264', 'NZD', '166.49', '0.84', 'EUR', '1.585768'), ('40', '2021-10-17', '1284', 'BND', '860.11', '4.31', 'EUR', '1.492847'), ('6', '2021-10-18', '828', 'HRK', '109.38', '0.55', 'EUR', '7.570559'), ('22', '2021-10-18', '300', 'EUR', '300', '1.5', 'EUR', '1'), ('46', '2021-10-18', '23256', 'ISK', '163.59', '0.82', 'EUR', '142.166545'), ('51', '2021-10-18', '205488', 'UZS', '16.25', '0.09', 'EUR', '12650.208197'), ('5', '2021-10-19', '15168', 'MRU', '378.04', '1.9', 'EUR', '40.122998'), ('18', '2021-10-19', '1068', 'TOP', '428.65', '2.15', 'EUR', '2.491572'), ('14', '2021-10-19', '220', 'BHD', '529.16', '2.65', 'EUR', '0.415761'), ('48', '2021-10-19', '2351', 'MYR', '505.54', '2.53', 'EUR', '4.650478'), ('46', '2021-10-20', '7524', 'RUB', '64.43', '0.33', 'EUR', '116.791701'), ('16', '2021-10-21', '16854', 'VUV', '135.2', '0.68', 'EUR', '124.667135'), ('30', '2021-10-22', '26826', 'NPR', '200.3', '1.01', 'EUR', '133.929141'), ('2', '2021-10-22', '84', 'XDR', '106', '0.53', 'EUR', '0.792507'), ('42', '2021-10-22', '3000', 'BBD', '1360.86', '0.05', 'EUR', '2.204495'), ('42', '2021-10-23', '9000', 'ZMW', '463.25', '0.03', 'EUR', '19.428104'), ('28', '2021-10-23', '3.3', 'EUR', '3.3', '0.05', 'EUR', '1'), ('48', '2021-10-23', '5000', 'GHS', '606.51', '3.04', 'EUR', '8.24399'), ('25', '2021-10-23', '71472', 'TZS', '27.97', '0.14', 'EUR', '2556.186953'), ('3', '2021-10-23', '164184', 'IRR', '3.53', '0.05', 'EUR', '46606.318821'), ('14', '2021-10-24', '1482', 'MOP', '167.22', '0.84', 'EUR', '8.862674'), ('40', '2021-10-24', '800', 'BHD', '1924.19', '9.63', 'EUR', '0.415761'), ('9', '2021-10-24', '27090', 'SDG', '55.07', '0.04', 'EUR', '491.956154'), ('43', '2021-10-24', '18492', 'THB', '500.59', '2.51', 'EUR', '36.941107'), ('35', '2021-10-26', '27588', 'KPW', '27.83', '0.14', 'EUR', '991.624722'), ('25', '2021-10-26', '15246', 'NAD', '932.41', '4.67', 'EUR', '16.351249'), ('46', '2021-10-27', '8000', 'TTD', '1071.62', '5.36', 'EUR', '7.465375'), ('47', '2021-10-27', '154224', 'IQD', '96.14', '0.49', 'EUR', '1604.167841'), ('32', '2021-10-28', '1188', 'PAB', '1077.23', '5.39', 'EUR', '1.102838'), ('17', '2021-10-28', '648', 'CNH', '92.16', '0.47', 'EUR', '7.031894'), ('10', '2021-10-28', '5784', 'NPR', '43.19', '0.05', 'EUR', '133.929141'), ('32', '2021-10-29', '15504', 'MXN', '693.84', '0.03', 'EUR', '22.345389'), ('32', '2021-10-31', '666', 'EUR', '666', '0.03', 'EUR', '1'), ('22', '2021-11-02', '498', 'XDR', '628.39', '3.15', 'EUR', '0.792507'), ('44', '2021-11-02', '324', 'EUR', '324', '1.62', 'EUR', '1'), ('16', '2021-11-02', '430', 'FKP', '518.37', '2.6', 'EUR', '0.82953'), ('7', '2021-11-03', '248', 'BHD', '596.5', '2.99', 'EUR', '0.415761'), ('51', '2021-11-03', '292', 'KWD', '871.43', '4.36', 'EUR', '0.335084'), ('51', '2021-11-03', '6933', 'TWD', '220.35', '1.11', 'EUR', '31.464479'), ('27', '2021-11-03', '23214', 'CZK', '941.82', '4.71', 'EUR', '24.648029'), ('39', '2021-11-04', '492', 'GGP', '592.69', '2.97', 'EUR', '0.830114'), ('3', '2021-11-04', '17076', 'INR', '203.59', '1.02', 'EUR', '83.874727'), ('17', '2021-11-04', '21516', 'MZN', '305.89', '1.53', 'EUR', '70.339138'), ('33', '2021-11-05', '103458', 'BIF', '45.9', '0.23', 'EUR', '2254.103215'), ('31', '2021-11-05', '3876', 'ZAR', '237.6', '1.19', 'EUR', '16.313404'), ('9', '2021-11-06', '1410', 'BSD', '1278.69', '0.04', 'EUR', '1.102693'), ('16', '2021-11-06', '636', 'IMP', '766.7', '3.84', 'EUR', '0.829536'), ('48', '2021-11-07', '564', 'NZD', '355.67', '1.78', 'EUR', '1.585768'), ('13', '2021-11-07', '3246', 'PKR', '16.25', '0.09', 'EUR', '199.753961'), ('30', '2021-11-08', '8940', 'SZL', '547.16', '2.74', 'EUR', '16.339208'), ('41', '2021-11-08', '19338', 'DJF', '98.83', '0.5', 'EUR', '195.674933'), ('47', '2021-11-08', '1488', 'WST', '518.61', '2.6', 'EUR', '2.869237'), ('20', '2021-11-09', '13290', 'MXN', '594.76', '0.05', 'EUR', '22.345389'), ('27', '2021-11-09', '11151', 'GTQ', '1317.54', '6.59', 'EUR', '8.463558'), ('34', '2021-11-09', '19140', 'ETB', '339.22', '1.7', 'EUR', '56.424061'), ('45', '2021-11-10', '450', 'EUR', '450', '2.25', 'EUR', '1'), ('10', '2021-11-10', '1008', 'TND', '310.67', '0.05', 'EUR', '3.244663'), ('48', '2021-11-11', '1182', 'KYD', '1289.54', '6.45', 'EUR', '0.916606'), ('23', '2021-11-11', '210', 'JOD', '268.74', '1.35', 'EUR', '0.781452'), ('2', '2021-11-12', '426', 'BZD', '192.22', '0.97', 'EUR', '2.216262'), ('42', '2021-11-12', '13230', 'AFN', '137.19', '0.05', 'EUR', '96.442519'), ('20', '2021-11-12', '360000', 'STD', '15.24', '0.05', 'EUR', '23626.253177'), ('4', '2021-11-14', '96936', 'LBP', '58.32', '0.3', 'EUR', '1662.155418'), ('17', '2021-11-14', '618', 'MYR', '132.89', '0.67', 'EUR', '4.650478'), ('1', '2021-11-14', '210060', 'BIF', '93.2', '0.47', 'EUR', '2254.103215'), ('4', '2021-11-15', '11958', 'VUV', '95.92', '0.48', 'EUR', '124.667135'), ('38', '2021-11-15', '115626', 'IDR', '7.32', '0.05', 'EUR', '15813.590125'), ('9', '2021-11-17', '29526', 'MXN', '1321.35', '0.03', 'EUR', '22.345389'), ('13', '2021-11-20', '23394', 'CLP', '26.79', '0.14', 'EUR', '873.489326'), ('16', '2021-11-20', '12000', 'ZAR', '735.6', '0.03', 'EUR', '16.313404'), ('48', '2021-11-21', '179472', 'PYG', '23.43', '0.03', 'EUR', '7661.556068'), ('8', '2021-11-21', '840', 'MOP', '94.78', '0.48', 'EUR', '8.862674'), ('31', '2021-11-21', '18042', 'XOF', '27.54', '0.14', 'EUR', '655.347265'), ('18', '2021-11-23', '342', 'TMT', '88.67', '0.45', 'EUR', '3.857137'), ('29', '2021-11-23', '588', 'DKK', '79.11', '0.4', 'EUR', '7.433242'), ('37', '2021-11-23', '90', 'EUR', '90', '0.45', 'EUR', '1'), ('33', '2021-11-23', '858', 'AUD', '580.16', '2.91', 'EUR', '1.478916'), ('51', '2021-11-24', '60000', 'THB', '1624.21', '0.03', 'EUR', '36.941107'), ('8', '2021-11-25', '1176', 'NZD', '741.6', '3.71', 'EUR', '1.585768'), ('10', '2021-11-26', '29568', 'BIF', '13.12', '0.05', 'EUR', '2254.103215'), ('29', '2021-11-26', '708', 'BMD', '641.91', '3.21', 'EUR', '1.102961'), ('15', '2021-11-27', '1008', 'LSL', '61.7', '0.31', 'EUR', '16.337136'), ('12', '2021-11-27', '846', 'EUR', '846', '4.23', 'EUR', '1'), ('45', '2021-11-27', '828', 'SEK', '79.64', '0.4', 'EUR', '10.396958'), ('17', '2021-11-28', '591', 'BHD', '1421.49', '7.11', 'EUR', '0.415761'), ('27', '2021-11-29', '3000000', 'XAF', '4577.73', '0.03', 'EUR', '655.347543'), ('13', '2021-11-29', '470', 'JOD', '601.45', '3.01', 'EUR', '0.781452'), ('8', '2021-12-01', '15996', 'NGN', '34.95', '0.18', 'EUR', '457.789064'), ('9', '2021-12-01', '6690', 'JPY', '50.15', '0.04', 'EUR', '133.408405'), ('44', '2021-12-02', '18318', 'KPW', '18.48', '0.1', 'EUR', '991.624722'), ('28', '2021-12-03', '13752', 'ERN', '832.1', '4.17', 'EUR', '16.526867'), ('35', '2021-12-04', '15132', 'BTN', '180.78', '0.91', 'EUR', '83.704625'), ('40', '2021-12-04', '6702', 'HRK', '885.28', '4.43', 'EUR', '7.570559'), ('44', '2021-12-04', '26352', 'RSD', '224.03', '1.13', 'EUR', '117.629636'), ('33', '2021-12-06', '654', 'TND', '201.57', '1.01', 'EUR', '3.244663'), ('41', '2021-12-07', '1176', 'SCR', '74.05', '0.38', 'EUR', '15.881424'), ('11', '2021-12-08', '696', 'SAR', '168.37', '0.85', 'EUR', '4.133768'), ('30', '2021-12-08', '8730', 'GMD', '148.1', '0.75', 'EUR', '58.946785'), ('50', '2021-12-09', '1284', 'BND', '860.11', '4.31', 'EUR', '1.492847'), ('47', '2021-12-10', '1344', 'SBD', '151.56', '0.76', 'EUR', '8.867908'), ('28', '2021-12-10', '1134', 'BOB', '150.06', '0.76', 'EUR', '7.557202'), ('6', '2021-12-12', '450', 'SGD', '300.51', '1.51', 'EUR', '1.497464'), ('29', '2021-12-12', '330', 'ILS', '93.13', '0.47', 'EUR', '3.543533'), ('18', '2021-12-13', '462', 'IMP', '556.94', '2.79', 'EUR', '0.829536'), ('10', '2021-12-13', '152076', 'IQD', '94.81', '0.05', 'EUR', '1604.167841'), ('46', '2021-12-13', '6042', 'CVE', '54.57', '0.28', 'EUR', '110.731635'), ('15', '2021-12-15', '6114', 'SBD', '689.46', '3.45', 'EUR', '8.867908'), ('43', '2021-12-15', '29166', 'BDT', '307.75', '1.54', 'EUR', '94.772749'), ('31', '2021-12-16', '17778', 'ZWL', '50.11', '0.26', 'EUR', '354.780821'), ('45', '2021-12-18', '4477', 'HRK', '591.37', '2.96', 'EUR', '7.570559'), ('10', '2021-12-18', '930', 'XDR', '1173.5', '0.05', 'EUR', '0.792507'), ('44', '2021-12-19', '21504', 'DZD', '136.79', '0.69', 'EUR', '157.210934'), ('33', '2021-12-20', '6810', 'GHS', '826.06', '4.14', 'EUR', '8.24399'), ('46', '2021-12-20', '702', 'IMP', '846.26', '4.24', 'EUR', '0.829536'), ('39', '2021-12-20', '16002', 'GMD', '271.47', '1.36', 'EUR', '58.946785'), ('6', '2021-12-20', '13104', 'MDL', '647.93', '3.24', 'EUR', '20.224588'), ('28', '2021-12-21', '660', 'EUR', '660', '3.3', 'EUR', '1'), ('2', '2021-12-22', '930', 'CAD', '670.27', '3.36', 'EUR', '1.387511'), ('48', '2021-12-23', '23226', 'MKD', '377.23', '1.89', 'EUR', '61.570877'), ('47', '2021-12-24', '618', 'MOP', '69.74', '0.35', 'EUR', '8.862674'), </v>
      </c>
    </row>
    <row r="343" spans="2:22" ht="30" x14ac:dyDescent="0.25">
      <c r="B343">
        <f t="shared" si="50"/>
        <v>2021</v>
      </c>
      <c r="C343">
        <f t="shared" si="51"/>
        <v>12</v>
      </c>
      <c r="D343" t="str">
        <f t="shared" si="52"/>
        <v>2021 12</v>
      </c>
      <c r="E343">
        <v>29</v>
      </c>
      <c r="F343" s="2">
        <v>44555</v>
      </c>
      <c r="G343">
        <v>28566</v>
      </c>
      <c r="H343" t="s">
        <v>180</v>
      </c>
      <c r="I343" s="3">
        <f t="shared" si="53"/>
        <v>242.85</v>
      </c>
      <c r="J343" s="3">
        <f t="shared" si="54"/>
        <v>1.22</v>
      </c>
      <c r="K343" t="s">
        <v>61</v>
      </c>
      <c r="L343" s="3">
        <f>VLOOKUP(H343,'fx rates'!$A:$B,2,0)</f>
        <v>117.629636</v>
      </c>
      <c r="M343">
        <f>SUMIFS($I$3:$I343,$E$3:$E343,$E343,$D$3:$D343,$D343)</f>
        <v>335.98</v>
      </c>
      <c r="N343" s="3">
        <f t="shared" si="55"/>
        <v>1.22</v>
      </c>
      <c r="O343" s="3" t="str">
        <f t="shared" si="56"/>
        <v/>
      </c>
      <c r="P343" t="str">
        <f>IFERROR(IF(VLOOKUP($E343,clients_special_commissions!$B:$E,3,0), "yes","no"),"no")</f>
        <v>no</v>
      </c>
      <c r="Q343" s="3" t="str">
        <f>IF($P343="yes", VLOOKUP($E343,clients_special_commissions!$B:$C,2,0),"")</f>
        <v/>
      </c>
      <c r="R343" t="str">
        <f t="shared" si="57"/>
        <v>no</v>
      </c>
      <c r="S343">
        <f>COUNTIFS($E$3:$E342,$E343,$D$3:$D342,$D343,$R$3:$R342,"yes")</f>
        <v>0</v>
      </c>
      <c r="U343" s="1" t="str">
        <f t="shared" si="58"/>
        <v xml:space="preserve">('29', '2021-12-25', '28566', 'RSD', '242.85', '1.22', 'EUR', '117.629636'), </v>
      </c>
      <c r="V343" s="1" t="str">
        <f t="shared" si="59"/>
        <v xml:space="preserve">('42', '2021-06-09', '1338', 'ERN', '80.96', '0.05',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'0.04',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'0.05',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'0.05',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'0.05',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'0.04',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'0.04',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'0.05', 'EUR', '1954.4451'), ('17', '2021-08-25', '20292', 'CLP', '23.24', '0.12', 'EUR', '873.489326'), ('38', '2021-08-25', '174', 'GIP', '209.76', '1.05', 'EUR', '0.829546'), ('39', '2021-08-25', '366', 'MOP', '41.3', '0.21', 'EUR', '8.862674'), ('10', '2021-08-26', '229650', 'MMK', '117.51', '0.05',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'0.04', 'EUR', '1.874163'), ('11', '2021-09-09', '10206', 'UAH', '315.83', '1.58', 'EUR', '32.315341'), ('15', '2021-09-10', '300000', 'VND', '11.91', '0.06', 'EUR', '25207.144586'), ('42', '2021-09-11', '26370', 'XPF', '221.19', '0.05',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('13', '2021-09-27', '4638', 'ETB', '82.2', '0.42', 'EUR', '56.424061'), ('37', '2021-09-29', '612', 'BND', '409.96', '2.05', 'EUR', '1.492847'), ('51', '2021-10-01', '894', 'MOP', '100.88', '0.51', 'EUR', '8.862674'), ('45', '2021-10-02', '1254', 'SCR', '78.97', '0.4', 'EUR', '15.881424'), ('47', '2021-10-02', '212808', 'IRR', '4.57', '0.05', 'EUR', '46606.318821'), ('20', '2021-10-03', '209238', 'VND', '8.31', '0.05', 'EUR', '25207.144586'), ('17', '2021-10-04', '13416', 'AOA', '26.83', '0.14', 'EUR', '500.075352'), ('41', '2021-10-05', '4139', 'GHS', '502.07', '2.52', 'EUR', '8.24399'), ('44', '2021-10-05', '206706', 'CDF', '94.03', '0.48', 'EUR', '2198.419411'), ('50', '2021-10-06', '18666', 'SOS', '29.36', '0.15', 'EUR', '635.850516'), ('7', '2021-10-06', '1026', 'CUC', '930.9', '4.66', 'EUR', '1.102163'), ('21', '2021-10-08', '912', 'MYR', '196.11', '0.99', 'EUR', '4.650478'), ('6', '2021-10-08', '29940', 'HTG', '259.51', '1.3', 'EUR', '115.372538'), ('36', '2021-10-09', '1146', 'QAR', '285.64', '1.43', 'EUR', '4.012181'), ('6', '2021-10-09', '6678', 'ISK', '46.98', '0.24', 'EUR', '142.166545'), ('29', '2021-10-10', '270', 'GIP', '325.48', '1.63', 'EUR', '0.829546'), ('25', '2021-10-10', '14754', 'BDT', '155.68', '0.78', 'EUR', '94.772749'), ('48', '2021-10-12', '15936', 'DZD', '101.37', '0.51', 'EUR', '157.210934'), ('43', '2021-10-13', '10398', 'KMF', '21.11', '0.11', 'EUR', '492.671632'), ('36', '2021-10-15', '29034', 'INR', '346.16', '1.74', 'EUR', '83.874727'), ('45', '2021-10-15', '18042', 'KPW', '18.2', '0.1', 'EUR', '991.624722'), ('18', '2021-10-15', '1236', 'BAM', '632.46', '3.17', 'EUR', '1.954297'), ('30', '2021-10-16', '25494', 'CUP', '898.56', '4.5', 'EUR', '28.372254'), ('10', '2021-10-16', '924', 'BBD', '419.15', '0.05', 'EUR', '2.204495'), ('33', '2021-10-16', '12720', 'NPR', '94.98', '0.48', 'EUR', '133.929141'), ('46', '2021-10-17', '264', 'NZD', '166.49', '0.84', 'EUR', '1.585768'), ('40', '2021-10-17', '1284', 'BND', '860.11', '4.31', 'EUR', '1.492847'), ('6', '2021-10-18', '828', 'HRK', '109.38', '0.55', 'EUR', '7.570559'), ('22', '2021-10-18', '300', 'EUR', '300', '1.5', 'EUR', '1'), ('46', '2021-10-18', '23256', 'ISK', '163.59', '0.82', 'EUR', '142.166545'), ('51', '2021-10-18', '205488', 'UZS', '16.25', '0.09', 'EUR', '12650.208197'), ('5', '2021-10-19', '15168', 'MRU', '378.04', '1.9', 'EUR', '40.122998'), ('18', '2021-10-19', '1068', 'TOP', '428.65', '2.15', 'EUR', '2.491572'), ('14', '2021-10-19', '220', 'BHD', '529.16', '2.65', 'EUR', '0.415761'), ('48', '2021-10-19', '2351', 'MYR', '505.54', '2.53', 'EUR', '4.650478'), ('46', '2021-10-20', '7524', 'RUB', '64.43', '0.33', 'EUR', '116.791701'), ('16', '2021-10-21', '16854', 'VUV', '135.2', '0.68', 'EUR', '124.667135'), ('30', '2021-10-22', '26826', 'NPR', '200.3', '1.01', 'EUR', '133.929141'), ('2', '2021-10-22', '84', 'XDR', '106', '0.53', 'EUR', '0.792507'), ('42', '2021-10-22', '3000', 'BBD', '1360.86', '0.05', 'EUR', '2.204495'), ('42', '2021-10-23', '9000', 'ZMW', '463.25', '0.03', 'EUR', '19.428104'), ('28', '2021-10-23', '3.3', 'EUR', '3.3', '0.05', 'EUR', '1'), ('48', '2021-10-23', '5000', 'GHS', '606.51', '3.04', 'EUR', '8.24399'), ('25', '2021-10-23', '71472', 'TZS', '27.97', '0.14', 'EUR', '2556.186953'), ('3', '2021-10-23', '164184', 'IRR', '3.53', '0.05', 'EUR', '46606.318821'), ('14', '2021-10-24', '1482', 'MOP', '167.22', '0.84', 'EUR', '8.862674'), ('40', '2021-10-24', '800', 'BHD', '1924.19', '9.63', 'EUR', '0.415761'), ('9', '2021-10-24', '27090', 'SDG', '55.07', '0.04', 'EUR', '491.956154'), ('43', '2021-10-24', '18492', 'THB', '500.59', '2.51', 'EUR', '36.941107'), ('35', '2021-10-26', '27588', 'KPW', '27.83', '0.14', 'EUR', '991.624722'), ('25', '2021-10-26', '15246', 'NAD', '932.41', '4.67', 'EUR', '16.351249'), ('46', '2021-10-27', '8000', 'TTD', '1071.62', '5.36', 'EUR', '7.465375'), ('47', '2021-10-27', '154224', 'IQD', '96.14', '0.49', 'EUR', '1604.167841'), ('32', '2021-10-28', '1188', 'PAB', '1077.23', '5.39', 'EUR', '1.102838'), ('17', '2021-10-28', '648', 'CNH', '92.16', '0.47', 'EUR', '7.031894'), ('10', '2021-10-28', '5784', 'NPR', '43.19', '0.05', 'EUR', '133.929141'), ('32', '2021-10-29', '15504', 'MXN', '693.84', '0.03', 'EUR', '22.345389'), ('32', '2021-10-31', '666', 'EUR', '666', '0.03', 'EUR', '1'), ('22', '2021-11-02', '498', 'XDR', '628.39', '3.15', 'EUR', '0.792507'), ('44', '2021-11-02', '324', 'EUR', '324', '1.62', 'EUR', '1'), ('16', '2021-11-02', '430', 'FKP', '518.37', '2.6', 'EUR', '0.82953'), ('7', '2021-11-03', '248', 'BHD', '596.5', '2.99', 'EUR', '0.415761'), ('51', '2021-11-03', '292', 'KWD', '871.43', '4.36', 'EUR', '0.335084'), ('51', '2021-11-03', '6933', 'TWD', '220.35', '1.11', 'EUR', '31.464479'), ('27', '2021-11-03', '23214', 'CZK', '941.82', '4.71', 'EUR', '24.648029'), ('39', '2021-11-04', '492', 'GGP', '592.69', '2.97', 'EUR', '0.830114'), ('3', '2021-11-04', '17076', 'INR', '203.59', '1.02', 'EUR', '83.874727'), ('17', '2021-11-04', '21516', 'MZN', '305.89', '1.53', 'EUR', '70.339138'), ('33', '2021-11-05', '103458', 'BIF', '45.9', '0.23', 'EUR', '2254.103215'), ('31', '2021-11-05', '3876', 'ZAR', '237.6', '1.19', 'EUR', '16.313404'), ('9', '2021-11-06', '1410', 'BSD', '1278.69', '0.04', 'EUR', '1.102693'), ('16', '2021-11-06', '636', 'IMP', '766.7', '3.84', 'EUR', '0.829536'), ('48', '2021-11-07', '564', 'NZD', '355.67', '1.78', 'EUR', '1.585768'), ('13', '2021-11-07', '3246', 'PKR', '16.25', '0.09', 'EUR', '199.753961'), ('30', '2021-11-08', '8940', 'SZL', '547.16', '2.74', 'EUR', '16.339208'), ('41', '2021-11-08', '19338', 'DJF', '98.83', '0.5', 'EUR', '195.674933'), ('47', '2021-11-08', '1488', 'WST', '518.61', '2.6', 'EUR', '2.869237'), ('20', '2021-11-09', '13290', 'MXN', '594.76', '0.05', 'EUR', '22.345389'), ('27', '2021-11-09', '11151', 'GTQ', '1317.54', '6.59', 'EUR', '8.463558'), ('34', '2021-11-09', '19140', 'ETB', '339.22', '1.7', 'EUR', '56.424061'), ('45', '2021-11-10', '450', 'EUR', '450', '2.25', 'EUR', '1'), ('10', '2021-11-10', '1008', 'TND', '310.67', '0.05', 'EUR', '3.244663'), ('48', '2021-11-11', '1182', 'KYD', '1289.54', '6.45', 'EUR', '0.916606'), ('23', '2021-11-11', '210', 'JOD', '268.74', '1.35', 'EUR', '0.781452'), ('2', '2021-11-12', '426', 'BZD', '192.22', '0.97', 'EUR', '2.216262'), ('42', '2021-11-12', '13230', 'AFN', '137.19', '0.05', 'EUR', '96.442519'), ('20', '2021-11-12', '360000', 'STD', '15.24', '0.05', 'EUR', '23626.253177'), ('4', '2021-11-14', '96936', 'LBP', '58.32', '0.3', 'EUR', '1662.155418'), ('17', '2021-11-14', '618', 'MYR', '132.89', '0.67', 'EUR', '4.650478'), ('1', '2021-11-14', '210060', 'BIF', '93.2', '0.47', 'EUR', '2254.103215'), ('4', '2021-11-15', '11958', 'VUV', '95.92', '0.48', 'EUR', '124.667135'), ('38', '2021-11-15', '115626', 'IDR', '7.32', '0.05', 'EUR', '15813.590125'), ('9', '2021-11-17', '29526', 'MXN', '1321.35', '0.03', 'EUR', '22.345389'), ('13', '2021-11-20', '23394', 'CLP', '26.79', '0.14', 'EUR', '873.489326'), ('16', '2021-11-20', '12000', 'ZAR', '735.6', '0.03', 'EUR', '16.313404'), ('48', '2021-11-21', '179472', 'PYG', '23.43', '0.03', 'EUR', '7661.556068'), ('8', '2021-11-21', '840', 'MOP', '94.78', '0.48', 'EUR', '8.862674'), ('31', '2021-11-21', '18042', 'XOF', '27.54', '0.14', 'EUR', '655.347265'), ('18', '2021-11-23', '342', 'TMT', '88.67', '0.45', 'EUR', '3.857137'), ('29', '2021-11-23', '588', 'DKK', '79.11', '0.4', 'EUR', '7.433242'), ('37', '2021-11-23', '90', 'EUR', '90', '0.45', 'EUR', '1'), ('33', '2021-11-23', '858', 'AUD', '580.16', '2.91', 'EUR', '1.478916'), ('51', '2021-11-24', '60000', 'THB', '1624.21', '0.03', 'EUR', '36.941107'), ('8', '2021-11-25', '1176', 'NZD', '741.6', '3.71', 'EUR', '1.585768'), ('10', '2021-11-26', '29568', 'BIF', '13.12', '0.05', 'EUR', '2254.103215'), ('29', '2021-11-26', '708', 'BMD', '641.91', '3.21', 'EUR', '1.102961'), ('15', '2021-11-27', '1008', 'LSL', '61.7', '0.31', 'EUR', '16.337136'), ('12', '2021-11-27', '846', 'EUR', '846', '4.23', 'EUR', '1'), ('45', '2021-11-27', '828', 'SEK', '79.64', '0.4', 'EUR', '10.396958'), ('17', '2021-11-28', '591', 'BHD', '1421.49', '7.11', 'EUR', '0.415761'), ('27', '2021-11-29', '3000000', 'XAF', '4577.73', '0.03', 'EUR', '655.347543'), ('13', '2021-11-29', '470', 'JOD', '601.45', '3.01', 'EUR', '0.781452'), ('8', '2021-12-01', '15996', 'NGN', '34.95', '0.18', 'EUR', '457.789064'), ('9', '2021-12-01', '6690', 'JPY', '50.15', '0.04', 'EUR', '133.408405'), ('44', '2021-12-02', '18318', 'KPW', '18.48', '0.1', 'EUR', '991.624722'), ('28', '2021-12-03', '13752', 'ERN', '832.1', '4.17', 'EUR', '16.526867'), ('35', '2021-12-04', '15132', 'BTN', '180.78', '0.91', 'EUR', '83.704625'), ('40', '2021-12-04', '6702', 'HRK', '885.28', '4.43', 'EUR', '7.570559'), ('44', '2021-12-04', '26352', 'RSD', '224.03', '1.13', 'EUR', '117.629636'), ('33', '2021-12-06', '654', 'TND', '201.57', '1.01', 'EUR', '3.244663'), ('41', '2021-12-07', '1176', 'SCR', '74.05', '0.38', 'EUR', '15.881424'), ('11', '2021-12-08', '696', 'SAR', '168.37', '0.85', 'EUR', '4.133768'), ('30', '2021-12-08', '8730', 'GMD', '148.1', '0.75', 'EUR', '58.946785'), ('50', '2021-12-09', '1284', 'BND', '860.11', '4.31', 'EUR', '1.492847'), ('47', '2021-12-10', '1344', 'SBD', '151.56', '0.76', 'EUR', '8.867908'), ('28', '2021-12-10', '1134', 'BOB', '150.06', '0.76', 'EUR', '7.557202'), ('6', '2021-12-12', '450', 'SGD', '300.51', '1.51', 'EUR', '1.497464'), ('29', '2021-12-12', '330', 'ILS', '93.13', '0.47', 'EUR', '3.543533'), ('18', '2021-12-13', '462', 'IMP', '556.94', '2.79', 'EUR', '0.829536'), ('10', '2021-12-13', '152076', 'IQD', '94.81', '0.05', 'EUR', '1604.167841'), ('46', '2021-12-13', '6042', 'CVE', '54.57', '0.28', 'EUR', '110.731635'), ('15', '2021-12-15', '6114', 'SBD', '689.46', '3.45', 'EUR', '8.867908'), ('43', '2021-12-15', '29166', 'BDT', '307.75', '1.54', 'EUR', '94.772749'), ('31', '2021-12-16', '17778', 'ZWL', '50.11', '0.26', 'EUR', '354.780821'), ('45', '2021-12-18', '4477', 'HRK', '591.37', '2.96', 'EUR', '7.570559'), ('10', '2021-12-18', '930', 'XDR', '1173.5', '0.05', 'EUR', '0.792507'), ('44', '2021-12-19', '21504', 'DZD', '136.79', '0.69', 'EUR', '157.210934'), ('33', '2021-12-20', '6810', 'GHS', '826.06', '4.14', 'EUR', '8.24399'), ('46', '2021-12-20', '702', 'IMP', '846.26', '4.24', 'EUR', '0.829536'), ('39', '2021-12-20', '16002', 'GMD', '271.47', '1.36', 'EUR', '58.946785'), ('6', '2021-12-20', '13104', 'MDL', '647.93', '3.24', 'EUR', '20.224588'), ('28', '2021-12-21', '660', 'EUR', '660', '3.3', 'EUR', '1'), ('2', '2021-12-22', '930', 'CAD', '670.27', '3.36', 'EUR', '1.387511'), ('48', '2021-12-23', '23226', 'MKD', '377.23', '1.89', 'EUR', '61.570877'), ('47', '2021-12-24', '618', 'MOP', '69.74', '0.35', 'EUR', '8.862674'), ('29', '2021-12-25', '28566', 'RSD', '242.85', '1.22', 'EUR', '117.629636'), </v>
      </c>
    </row>
    <row r="344" spans="2:22" ht="30" x14ac:dyDescent="0.25">
      <c r="B344">
        <f t="shared" si="50"/>
        <v>2021</v>
      </c>
      <c r="C344">
        <f t="shared" si="51"/>
        <v>12</v>
      </c>
      <c r="D344" t="str">
        <f t="shared" si="52"/>
        <v>2021 12</v>
      </c>
      <c r="E344">
        <v>9</v>
      </c>
      <c r="F344" s="2">
        <v>44556</v>
      </c>
      <c r="G344">
        <v>28416</v>
      </c>
      <c r="H344" t="s">
        <v>151</v>
      </c>
      <c r="I344" s="3">
        <f t="shared" si="53"/>
        <v>1405.03</v>
      </c>
      <c r="J344" s="3">
        <f t="shared" si="54"/>
        <v>0.04</v>
      </c>
      <c r="K344" t="s">
        <v>61</v>
      </c>
      <c r="L344" s="3">
        <f>VLOOKUP(H344,'fx rates'!$A:$B,2,0)</f>
        <v>20.224588000000001</v>
      </c>
      <c r="M344">
        <f>SUMIFS($I$3:$I344,$E$3:$E344,$E344,$D$3:$D344,$D344)</f>
        <v>1455.18</v>
      </c>
      <c r="N344" s="3">
        <f t="shared" si="55"/>
        <v>7.0299999999999994</v>
      </c>
      <c r="O344" s="3" t="str">
        <f t="shared" si="56"/>
        <v/>
      </c>
      <c r="P344" t="str">
        <f>IFERROR(IF(VLOOKUP($E344,clients_special_commissions!$B:$E,3,0), "yes","no"),"no")</f>
        <v>yes</v>
      </c>
      <c r="Q344" s="3">
        <f>IF($P344="yes", VLOOKUP($E344,clients_special_commissions!$B:$C,2,0),"")</f>
        <v>0.04</v>
      </c>
      <c r="R344" t="str">
        <f t="shared" si="57"/>
        <v>yes</v>
      </c>
      <c r="S344">
        <f>COUNTIFS($E$3:$E343,$E344,$D$3:$D343,$D344,$R$3:$R343,"yes")</f>
        <v>0</v>
      </c>
      <c r="U344" s="1" t="str">
        <f t="shared" si="58"/>
        <v xml:space="preserve">('9', '2021-12-26', '28416', 'MDL', '1405.03', '0.04', 'EUR', '20.224588'), </v>
      </c>
      <c r="V344" s="1" t="str">
        <f t="shared" si="59"/>
        <v xml:space="preserve">('42', '2021-06-09', '1338', 'ERN', '80.96', '0.05',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'0.04',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'0.05',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'0.05',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'0.05',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'0.04',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'0.04',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'0.05', 'EUR', '1954.4451'), ('17', '2021-08-25', '20292', 'CLP', '23.24', '0.12', 'EUR', '873.489326'), ('38', '2021-08-25', '174', 'GIP', '209.76', '1.05', 'EUR', '0.829546'), ('39', '2021-08-25', '366', 'MOP', '41.3', '0.21', 'EUR', '8.862674'), ('10', '2021-08-26', '229650', 'MMK', '117.51', '0.05',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'0.04', 'EUR', '1.874163'), ('11', '2021-09-09', '10206', 'UAH', '315.83', '1.58', 'EUR', '32.315341'), ('15', '2021-09-10', '300000', 'VND', '11.91', '0.06', 'EUR', '25207.144586'), ('42', '2021-09-11', '26370', 'XPF', '221.19', '0.05',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('13', '2021-09-27', '4638', 'ETB', '82.2', '0.42', 'EUR', '56.424061'), ('37', '2021-09-29', '612', 'BND', '409.96', '2.05', 'EUR', '1.492847'), ('51', '2021-10-01', '894', 'MOP', '100.88', '0.51', 'EUR', '8.862674'), ('45', '2021-10-02', '1254', 'SCR', '78.97', '0.4', 'EUR', '15.881424'), ('47', '2021-10-02', '212808', 'IRR', '4.57', '0.05', 'EUR', '46606.318821'), ('20', '2021-10-03', '209238', 'VND', '8.31', '0.05', 'EUR', '25207.144586'), ('17', '2021-10-04', '13416', 'AOA', '26.83', '0.14', 'EUR', '500.075352'), ('41', '2021-10-05', '4139', 'GHS', '502.07', '2.52', 'EUR', '8.24399'), ('44', '2021-10-05', '206706', 'CDF', '94.03', '0.48', 'EUR', '2198.419411'), ('50', '2021-10-06', '18666', 'SOS', '29.36', '0.15', 'EUR', '635.850516'), ('7', '2021-10-06', '1026', 'CUC', '930.9', '4.66', 'EUR', '1.102163'), ('21', '2021-10-08', '912', 'MYR', '196.11', '0.99', 'EUR', '4.650478'), ('6', '2021-10-08', '29940', 'HTG', '259.51', '1.3', 'EUR', '115.372538'), ('36', '2021-10-09', '1146', 'QAR', '285.64', '1.43', 'EUR', '4.012181'), ('6', '2021-10-09', '6678', 'ISK', '46.98', '0.24', 'EUR', '142.166545'), ('29', '2021-10-10', '270', 'GIP', '325.48', '1.63', 'EUR', '0.829546'), ('25', '2021-10-10', '14754', 'BDT', '155.68', '0.78', 'EUR', '94.772749'), ('48', '2021-10-12', '15936', 'DZD', '101.37', '0.51', 'EUR', '157.210934'), ('43', '2021-10-13', '10398', 'KMF', '21.11', '0.11', 'EUR', '492.671632'), ('36', '2021-10-15', '29034', 'INR', '346.16', '1.74', 'EUR', '83.874727'), ('45', '2021-10-15', '18042', 'KPW', '18.2', '0.1', 'EUR', '991.624722'), ('18', '2021-10-15', '1236', 'BAM', '632.46', '3.17', 'EUR', '1.954297'), ('30', '2021-10-16', '25494', 'CUP', '898.56', '4.5', 'EUR', '28.372254'), ('10', '2021-10-16', '924', 'BBD', '419.15', '0.05', 'EUR', '2.204495'), ('33', '2021-10-16', '12720', 'NPR', '94.98', '0.48', 'EUR', '133.929141'), ('46', '2021-10-17', '264', 'NZD', '166.49', '0.84', 'EUR', '1.585768'), ('40', '2021-10-17', '1284', 'BND', '860.11', '4.31', 'EUR', '1.492847'), ('6', '2021-10-18', '828', 'HRK', '109.38', '0.55', 'EUR', '7.570559'), ('22', '2021-10-18', '300', 'EUR', '300', '1.5', 'EUR', '1'), ('46', '2021-10-18', '23256', 'ISK', '163.59', '0.82', 'EUR', '142.166545'), ('51', '2021-10-18', '205488', 'UZS', '16.25', '0.09', 'EUR', '12650.208197'), ('5', '2021-10-19', '15168', 'MRU', '378.04', '1.9', 'EUR', '40.122998'), ('18', '2021-10-19', '1068', 'TOP', '428.65', '2.15', 'EUR', '2.491572'), ('14', '2021-10-19', '220', 'BHD', '529.16', '2.65', 'EUR', '0.415761'), ('48', '2021-10-19', '2351', 'MYR', '505.54', '2.53', 'EUR', '4.650478'), ('46', '2021-10-20', '7524', 'RUB', '64.43', '0.33', 'EUR', '116.791701'), ('16', '2021-10-21', '16854', 'VUV', '135.2', '0.68', 'EUR', '124.667135'), ('30', '2021-10-22', '26826', 'NPR', '200.3', '1.01', 'EUR', '133.929141'), ('2', '2021-10-22', '84', 'XDR', '106', '0.53', 'EUR', '0.792507'), ('42', '2021-10-22', '3000', 'BBD', '1360.86', '0.05', 'EUR', '2.204495'), ('42', '2021-10-23', '9000', 'ZMW', '463.25', '0.03', 'EUR', '19.428104'), ('28', '2021-10-23', '3.3', 'EUR', '3.3', '0.05', 'EUR', '1'), ('48', '2021-10-23', '5000', 'GHS', '606.51', '3.04', 'EUR', '8.24399'), ('25', '2021-10-23', '71472', 'TZS', '27.97', '0.14', 'EUR', '2556.186953'), ('3', '2021-10-23', '164184', 'IRR', '3.53', '0.05', 'EUR', '46606.318821'), ('14', '2021-10-24', '1482', 'MOP', '167.22', '0.84', 'EUR', '8.862674'), ('40', '2021-10-24', '800', 'BHD', '1924.19', '9.63', 'EUR', '0.415761'), ('9', '2021-10-24', '27090', 'SDG', '55.07', '0.04', 'EUR', '491.956154'), ('43', '2021-10-24', '18492', 'THB', '500.59', '2.51', 'EUR', '36.941107'), ('35', '2021-10-26', '27588', 'KPW', '27.83', '0.14', 'EUR', '991.624722'), ('25', '2021-10-26', '15246', 'NAD', '932.41', '4.67', 'EUR', '16.351249'), ('46', '2021-10-27', '8000', 'TTD', '1071.62', '5.36', 'EUR', '7.465375'), ('47', '2021-10-27', '154224', 'IQD', '96.14', '0.49', 'EUR', '1604.167841'), ('32', '2021-10-28', '1188', 'PAB', '1077.23', '5.39', 'EUR', '1.102838'), ('17', '2021-10-28', '648', 'CNH', '92.16', '0.47', 'EUR', '7.031894'), ('10', '2021-10-28', '5784', 'NPR', '43.19', '0.05', 'EUR', '133.929141'), ('32', '2021-10-29', '15504', 'MXN', '693.84', '0.03', 'EUR', '22.345389'), ('32', '2021-10-31', '666', 'EUR', '666', '0.03', 'EUR', '1'), ('22', '2021-11-02', '498', 'XDR', '628.39', '3.15', 'EUR', '0.792507'), ('44', '2021-11-02', '324', 'EUR', '324', '1.62', 'EUR', '1'), ('16', '2021-11-02', '430', 'FKP', '518.37', '2.6', 'EUR', '0.82953'), ('7', '2021-11-03', '248', 'BHD', '596.5', '2.99', 'EUR', '0.415761'), ('51', '2021-11-03', '292', 'KWD', '871.43', '4.36', 'EUR', '0.335084'), ('51', '2021-11-03', '6933', 'TWD', '220.35', '1.11', 'EUR', '31.464479'), ('27', '2021-11-03', '23214', 'CZK', '941.82', '4.71', 'EUR', '24.648029'), ('39', '2021-11-04', '492', 'GGP', '592.69', '2.97', 'EUR', '0.830114'), ('3', '2021-11-04', '17076', 'INR', '203.59', '1.02', 'EUR', '83.874727'), ('17', '2021-11-04', '21516', 'MZN', '305.89', '1.53', 'EUR', '70.339138'), ('33', '2021-11-05', '103458', 'BIF', '45.9', '0.23', 'EUR', '2254.103215'), ('31', '2021-11-05', '3876', 'ZAR', '237.6', '1.19', 'EUR', '16.313404'), ('9', '2021-11-06', '1410', 'BSD', '1278.69', '0.04', 'EUR', '1.102693'), ('16', '2021-11-06', '636', 'IMP', '766.7', '3.84', 'EUR', '0.829536'), ('48', '2021-11-07', '564', 'NZD', '355.67', '1.78', 'EUR', '1.585768'), ('13', '2021-11-07', '3246', 'PKR', '16.25', '0.09', 'EUR', '199.753961'), ('30', '2021-11-08', '8940', 'SZL', '547.16', '2.74', 'EUR', '16.339208'), ('41', '2021-11-08', '19338', 'DJF', '98.83', '0.5', 'EUR', '195.674933'), ('47', '2021-11-08', '1488', 'WST', '518.61', '2.6', 'EUR', '2.869237'), ('20', '2021-11-09', '13290', 'MXN', '594.76', '0.05', 'EUR', '22.345389'), ('27', '2021-11-09', '11151', 'GTQ', '1317.54', '6.59', 'EUR', '8.463558'), ('34', '2021-11-09', '19140', 'ETB', '339.22', '1.7', 'EUR', '56.424061'), ('45', '2021-11-10', '450', 'EUR', '450', '2.25', 'EUR', '1'), ('10', '2021-11-10', '1008', 'TND', '310.67', '0.05', 'EUR', '3.244663'), ('48', '2021-11-11', '1182', 'KYD', '1289.54', '6.45', 'EUR', '0.916606'), ('23', '2021-11-11', '210', 'JOD', '268.74', '1.35', 'EUR', '0.781452'), ('2', '2021-11-12', '426', 'BZD', '192.22', '0.97', 'EUR', '2.216262'), ('42', '2021-11-12', '13230', 'AFN', '137.19', '0.05', 'EUR', '96.442519'), ('20', '2021-11-12', '360000', 'STD', '15.24', '0.05', 'EUR', '23626.253177'), ('4', '2021-11-14', '96936', 'LBP', '58.32', '0.3', 'EUR', '1662.155418'), ('17', '2021-11-14', '618', 'MYR', '132.89', '0.67', 'EUR', '4.650478'), ('1', '2021-11-14', '210060', 'BIF', '93.2', '0.47', 'EUR', '2254.103215'), ('4', '2021-11-15', '11958', 'VUV', '95.92', '0.48', 'EUR', '124.667135'), ('38', '2021-11-15', '115626', 'IDR', '7.32', '0.05', 'EUR', '15813.590125'), ('9', '2021-11-17', '29526', 'MXN', '1321.35', '0.03', 'EUR', '22.345389'), ('13', '2021-11-20', '23394', 'CLP', '26.79', '0.14', 'EUR', '873.489326'), ('16', '2021-11-20', '12000', 'ZAR', '735.6', '0.03', 'EUR', '16.313404'), ('48', '2021-11-21', '179472', 'PYG', '23.43', '0.03', 'EUR', '7661.556068'), ('8', '2021-11-21', '840', 'MOP', '94.78', '0.48', 'EUR', '8.862674'), ('31', '2021-11-21', '18042', 'XOF', '27.54', '0.14', 'EUR', '655.347265'), ('18', '2021-11-23', '342', 'TMT', '88.67', '0.45', 'EUR', '3.857137'), ('29', '2021-11-23', '588', 'DKK', '79.11', '0.4', 'EUR', '7.433242'), ('37', '2021-11-23', '90', 'EUR', '90', '0.45', 'EUR', '1'), ('33', '2021-11-23', '858', 'AUD', '580.16', '2.91', 'EUR', '1.478916'), ('51', '2021-11-24', '60000', 'THB', '1624.21', '0.03', 'EUR', '36.941107'), ('8', '2021-11-25', '1176', 'NZD', '741.6', '3.71', 'EUR', '1.585768'), ('10', '2021-11-26', '29568', 'BIF', '13.12', '0.05', 'EUR', '2254.103215'), ('29', '2021-11-26', '708', 'BMD', '641.91', '3.21', 'EUR', '1.102961'), ('15', '2021-11-27', '1008', 'LSL', '61.7', '0.31', 'EUR', '16.337136'), ('12', '2021-11-27', '846', 'EUR', '846', '4.23', 'EUR', '1'), ('45', '2021-11-27', '828', 'SEK', '79.64', '0.4', 'EUR', '10.396958'), ('17', '2021-11-28', '591', 'BHD', '1421.49', '7.11', 'EUR', '0.415761'), ('27', '2021-11-29', '3000000', 'XAF', '4577.73', '0.03', 'EUR', '655.347543'), ('13', '2021-11-29', '470', 'JOD', '601.45', '3.01', 'EUR', '0.781452'), ('8', '2021-12-01', '15996', 'NGN', '34.95', '0.18', 'EUR', '457.789064'), ('9', '2021-12-01', '6690', 'JPY', '50.15', '0.04', 'EUR', '133.408405'), ('44', '2021-12-02', '18318', 'KPW', '18.48', '0.1', 'EUR', '991.624722'), ('28', '2021-12-03', '13752', 'ERN', '832.1', '4.17', 'EUR', '16.526867'), ('35', '2021-12-04', '15132', 'BTN', '180.78', '0.91', 'EUR', '83.704625'), ('40', '2021-12-04', '6702', 'HRK', '885.28', '4.43', 'EUR', '7.570559'), ('44', '2021-12-04', '26352', 'RSD', '224.03', '1.13', 'EUR', '117.629636'), ('33', '2021-12-06', '654', 'TND', '201.57', '1.01', 'EUR', '3.244663'), ('41', '2021-12-07', '1176', 'SCR', '74.05', '0.38', 'EUR', '15.881424'), ('11', '2021-12-08', '696', 'SAR', '168.37', '0.85', 'EUR', '4.133768'), ('30', '2021-12-08', '8730', 'GMD', '148.1', '0.75', 'EUR', '58.946785'), ('50', '2021-12-09', '1284', 'BND', '860.11', '4.31', 'EUR', '1.492847'), ('47', '2021-12-10', '1344', 'SBD', '151.56', '0.76', 'EUR', '8.867908'), ('28', '2021-12-10', '1134', 'BOB', '150.06', '0.76', 'EUR', '7.557202'), ('6', '2021-12-12', '450', 'SGD', '300.51', '1.51', 'EUR', '1.497464'), ('29', '2021-12-12', '330', 'ILS', '93.13', '0.47', 'EUR', '3.543533'), ('18', '2021-12-13', '462', 'IMP', '556.94', '2.79', 'EUR', '0.829536'), ('10', '2021-12-13', '152076', 'IQD', '94.81', '0.05', 'EUR', '1604.167841'), ('46', '2021-12-13', '6042', 'CVE', '54.57', '0.28', 'EUR', '110.731635'), ('15', '2021-12-15', '6114', 'SBD', '689.46', '3.45', 'EUR', '8.867908'), ('43', '2021-12-15', '29166', 'BDT', '307.75', '1.54', 'EUR', '94.772749'), ('31', '2021-12-16', '17778', 'ZWL', '50.11', '0.26', 'EUR', '354.780821'), ('45', '2021-12-18', '4477', 'HRK', '591.37', '2.96', 'EUR', '7.570559'), ('10', '2021-12-18', '930', 'XDR', '1173.5', '0.05', 'EUR', '0.792507'), ('44', '2021-12-19', '21504', 'DZD', '136.79', '0.69', 'EUR', '157.210934'), ('33', '2021-12-20', '6810', 'GHS', '826.06', '4.14', 'EUR', '8.24399'), ('46', '2021-12-20', '702', 'IMP', '846.26', '4.24', 'EUR', '0.829536'), ('39', '2021-12-20', '16002', 'GMD', '271.47', '1.36', 'EUR', '58.946785'), ('6', '2021-12-20', '13104', 'MDL', '647.93', '3.24', 'EUR', '20.224588'), ('28', '2021-12-21', '660', 'EUR', '660', '3.3', 'EUR', '1'), ('2', '2021-12-22', '930', 'CAD', '670.27', '3.36', 'EUR', '1.387511'), ('48', '2021-12-23', '23226', 'MKD', '377.23', '1.89', 'EUR', '61.570877'), ('47', '2021-12-24', '618', 'MOP', '69.74', '0.35', 'EUR', '8.862674'), ('29', '2021-12-25', '28566', 'RSD', '242.85', '1.22', 'EUR', '117.629636'), ('9', '2021-12-26', '28416', 'MDL', '1405.03', '0.04', 'EUR', '20.224588'), </v>
      </c>
    </row>
    <row r="345" spans="2:22" ht="30" x14ac:dyDescent="0.25">
      <c r="B345">
        <f t="shared" si="50"/>
        <v>2021</v>
      </c>
      <c r="C345">
        <f t="shared" si="51"/>
        <v>12</v>
      </c>
      <c r="D345" t="str">
        <f t="shared" si="52"/>
        <v>2021 12</v>
      </c>
      <c r="E345">
        <v>3</v>
      </c>
      <c r="F345" s="2">
        <v>44556</v>
      </c>
      <c r="G345">
        <v>23166</v>
      </c>
      <c r="H345" t="s">
        <v>191</v>
      </c>
      <c r="I345" s="3">
        <f t="shared" si="53"/>
        <v>36.44</v>
      </c>
      <c r="J345" s="3">
        <f t="shared" si="54"/>
        <v>0.19</v>
      </c>
      <c r="K345" t="s">
        <v>61</v>
      </c>
      <c r="L345" s="3">
        <f>VLOOKUP(H345,'fx rates'!$A:$B,2,0)</f>
        <v>635.85051599999997</v>
      </c>
      <c r="M345">
        <f>SUMIFS($I$3:$I345,$E$3:$E345,$E345,$D$3:$D345,$D345)</f>
        <v>36.44</v>
      </c>
      <c r="N345" s="3">
        <f t="shared" si="55"/>
        <v>0.19</v>
      </c>
      <c r="O345" s="3" t="str">
        <f t="shared" si="56"/>
        <v/>
      </c>
      <c r="P345" t="str">
        <f>IFERROR(IF(VLOOKUP($E345,clients_special_commissions!$B:$E,3,0), "yes","no"),"no")</f>
        <v>no</v>
      </c>
      <c r="Q345" s="3" t="str">
        <f>IF($P345="yes", VLOOKUP($E345,clients_special_commissions!$B:$C,2,0),"")</f>
        <v/>
      </c>
      <c r="R345" t="str">
        <f t="shared" si="57"/>
        <v>no</v>
      </c>
      <c r="S345">
        <f>COUNTIFS($E$3:$E344,$E345,$D$3:$D344,$D345,$R$3:$R344,"yes")</f>
        <v>0</v>
      </c>
      <c r="U345" s="1" t="str">
        <f t="shared" si="58"/>
        <v xml:space="preserve">('3', '2021-12-26', '23166', 'SOS', '36.44', '0.19', 'EUR', '635.850516'), </v>
      </c>
      <c r="V345" s="1" t="str">
        <f t="shared" si="59"/>
        <v xml:space="preserve">('42', '2021-06-09', '1338', 'ERN', '80.96', '0.05',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'0.04',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'0.05',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'0.05',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'0.05',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'0.04',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'0.04',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'0.05', 'EUR', '1954.4451'), ('17', '2021-08-25', '20292', 'CLP', '23.24', '0.12', 'EUR', '873.489326'), ('38', '2021-08-25', '174', 'GIP', '209.76', '1.05', 'EUR', '0.829546'), ('39', '2021-08-25', '366', 'MOP', '41.3', '0.21', 'EUR', '8.862674'), ('10', '2021-08-26', '229650', 'MMK', '117.51', '0.05',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'0.04', 'EUR', '1.874163'), ('11', '2021-09-09', '10206', 'UAH', '315.83', '1.58', 'EUR', '32.315341'), ('15', '2021-09-10', '300000', 'VND', '11.91', '0.06', 'EUR', '25207.144586'), ('42', '2021-09-11', '26370', 'XPF', '221.19', '0.05',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('13', '2021-09-27', '4638', 'ETB', '82.2', '0.42', 'EUR', '56.424061'), ('37', '2021-09-29', '612', 'BND', '409.96', '2.05', 'EUR', '1.492847'), ('51', '2021-10-01', '894', 'MOP', '100.88', '0.51', 'EUR', '8.862674'), ('45', '2021-10-02', '1254', 'SCR', '78.97', '0.4', 'EUR', '15.881424'), ('47', '2021-10-02', '212808', 'IRR', '4.57', '0.05', 'EUR', '46606.318821'), ('20', '2021-10-03', '209238', 'VND', '8.31', '0.05', 'EUR', '25207.144586'), ('17', '2021-10-04', '13416', 'AOA', '26.83', '0.14', 'EUR', '500.075352'), ('41', '2021-10-05', '4139', 'GHS', '502.07', '2.52', 'EUR', '8.24399'), ('44', '2021-10-05', '206706', 'CDF', '94.03', '0.48', 'EUR', '2198.419411'), ('50', '2021-10-06', '18666', 'SOS', '29.36', '0.15', 'EUR', '635.850516'), ('7', '2021-10-06', '1026', 'CUC', '930.9', '4.66', 'EUR', '1.102163'), ('21', '2021-10-08', '912', 'MYR', '196.11', '0.99', 'EUR', '4.650478'), ('6', '2021-10-08', '29940', 'HTG', '259.51', '1.3', 'EUR', '115.372538'), ('36', '2021-10-09', '1146', 'QAR', '285.64', '1.43', 'EUR', '4.012181'), ('6', '2021-10-09', '6678', 'ISK', '46.98', '0.24', 'EUR', '142.166545'), ('29', '2021-10-10', '270', 'GIP', '325.48', '1.63', 'EUR', '0.829546'), ('25', '2021-10-10', '14754', 'BDT', '155.68', '0.78', 'EUR', '94.772749'), ('48', '2021-10-12', '15936', 'DZD', '101.37', '0.51', 'EUR', '157.210934'), ('43', '2021-10-13', '10398', 'KMF', '21.11', '0.11', 'EUR', '492.671632'), ('36', '2021-10-15', '29034', 'INR', '346.16', '1.74', 'EUR', '83.874727'), ('45', '2021-10-15', '18042', 'KPW', '18.2', '0.1', 'EUR', '991.624722'), ('18', '2021-10-15', '1236', 'BAM', '632.46', '3.17', 'EUR', '1.954297'), ('30', '2021-10-16', '25494', 'CUP', '898.56', '4.5', 'EUR', '28.372254'), ('10', '2021-10-16', '924', 'BBD', '419.15', '0.05', 'EUR', '2.204495'), ('33', '2021-10-16', '12720', 'NPR', '94.98', '0.48', 'EUR', '133.929141'), ('46', '2021-10-17', '264', 'NZD', '166.49', '0.84', 'EUR', '1.585768'), ('40', '2021-10-17', '1284', 'BND', '860.11', '4.31', 'EUR', '1.492847'), ('6', '2021-10-18', '828', 'HRK', '109.38', '0.55', 'EUR', '7.570559'), ('22', '2021-10-18', '300', 'EUR', '300', '1.5', 'EUR', '1'), ('46', '2021-10-18', '23256', 'ISK', '163.59', '0.82', 'EUR', '142.166545'), ('51', '2021-10-18', '205488', 'UZS', '16.25', '0.09', 'EUR', '12650.208197'), ('5', '2021-10-19', '15168', 'MRU', '378.04', '1.9', 'EUR', '40.122998'), ('18', '2021-10-19', '1068', 'TOP', '428.65', '2.15', 'EUR', '2.491572'), ('14', '2021-10-19', '220', 'BHD', '529.16', '2.65', 'EUR', '0.415761'), ('48', '2021-10-19', '2351', 'MYR', '505.54', '2.53', 'EUR', '4.650478'), ('46', '2021-10-20', '7524', 'RUB', '64.43', '0.33', 'EUR', '116.791701'), ('16', '2021-10-21', '16854', 'VUV', '135.2', '0.68', 'EUR', '124.667135'), ('30', '2021-10-22', '26826', 'NPR', '200.3', '1.01', 'EUR', '133.929141'), ('2', '2021-10-22', '84', 'XDR', '106', '0.53', 'EUR', '0.792507'), ('42', '2021-10-22', '3000', 'BBD', '1360.86', '0.05', 'EUR', '2.204495'), ('42', '2021-10-23', '9000', 'ZMW', '463.25', '0.03', 'EUR', '19.428104'), ('28', '2021-10-23', '3.3', 'EUR', '3.3', '0.05', 'EUR', '1'), ('48', '2021-10-23', '5000', 'GHS', '606.51', '3.04', 'EUR', '8.24399'), ('25', '2021-10-23', '71472', 'TZS', '27.97', '0.14', 'EUR', '2556.186953'), ('3', '2021-10-23', '164184', 'IRR', '3.53', '0.05', 'EUR', '46606.318821'), ('14', '2021-10-24', '1482', 'MOP', '167.22', '0.84', 'EUR', '8.862674'), ('40', '2021-10-24', '800', 'BHD', '1924.19', '9.63', 'EUR', '0.415761'), ('9', '2021-10-24', '27090', 'SDG', '55.07', '0.04', 'EUR', '491.956154'), ('43', '2021-10-24', '18492', 'THB', '500.59', '2.51', 'EUR', '36.941107'), ('35', '2021-10-26', '27588', 'KPW', '27.83', '0.14', 'EUR', '991.624722'), ('25', '2021-10-26', '15246', 'NAD', '932.41', '4.67', 'EUR', '16.351249'), ('46', '2021-10-27', '8000', 'TTD', '1071.62', '5.36', 'EUR', '7.465375'), ('47', '2021-10-27', '154224', 'IQD', '96.14', '0.49', 'EUR', '1604.167841'), ('32', '2021-10-28', '1188', 'PAB', '1077.23', '5.39', 'EUR', '1.102838'), ('17', '2021-10-28', '648', 'CNH', '92.16', '0.47', 'EUR', '7.031894'), ('10', '2021-10-28', '5784', 'NPR', '43.19', '0.05', 'EUR', '133.929141'), ('32', '2021-10-29', '15504', 'MXN', '693.84', '0.03', 'EUR', '22.345389'), ('32', '2021-10-31', '666', 'EUR', '666', '0.03', 'EUR', '1'), ('22', '2021-11-02', '498', 'XDR', '628.39', '3.15', 'EUR', '0.792507'), ('44', '2021-11-02', '324', 'EUR', '324', '1.62', 'EUR', '1'), ('16', '2021-11-02', '430', 'FKP', '518.37', '2.6', 'EUR', '0.82953'), ('7', '2021-11-03', '248', 'BHD', '596.5', '2.99', 'EUR', '0.415761'), ('51', '2021-11-03', '292', 'KWD', '871.43', '4.36', 'EUR', '0.335084'), ('51', '2021-11-03', '6933', 'TWD', '220.35', '1.11', 'EUR', '31.464479'), ('27', '2021-11-03', '23214', 'CZK', '941.82', '4.71', 'EUR', '24.648029'), ('39', '2021-11-04', '492', 'GGP', '592.69', '2.97', 'EUR', '0.830114'), ('3', '2021-11-04', '17076', 'INR', '203.59', '1.02', 'EUR', '83.874727'), ('17', '2021-11-04', '21516', 'MZN', '305.89', '1.53', 'EUR', '70.339138'), ('33', '2021-11-05', '103458', 'BIF', '45.9', '0.23', 'EUR', '2254.103215'), ('31', '2021-11-05', '3876', 'ZAR', '237.6', '1.19', 'EUR', '16.313404'), ('9', '2021-11-06', '1410', 'BSD', '1278.69', '0.04', 'EUR', '1.102693'), ('16', '2021-11-06', '636', 'IMP', '766.7', '3.84', 'EUR', '0.829536'), ('48', '2021-11-07', '564', 'NZD', '355.67', '1.78', 'EUR', '1.585768'), ('13', '2021-11-07', '3246', 'PKR', '16.25', '0.09', 'EUR', '199.753961'), ('30', '2021-11-08', '8940', 'SZL', '547.16', '2.74', 'EUR', '16.339208'), ('41', '2021-11-08', '19338', 'DJF', '98.83', '0.5', 'EUR', '195.674933'), ('47', '2021-11-08', '1488', 'WST', '518.61', '2.6', 'EUR', '2.869237'), ('20', '2021-11-09', '13290', 'MXN', '594.76', '0.05', 'EUR', '22.345389'), ('27', '2021-11-09', '11151', 'GTQ', '1317.54', '6.59', 'EUR', '8.463558'), ('34', '2021-11-09', '19140', 'ETB', '339.22', '1.7', 'EUR', '56.424061'), ('45', '2021-11-10', '450', 'EUR', '450', '2.25', 'EUR', '1'), ('10', '2021-11-10', '1008', 'TND', '310.67', '0.05', 'EUR', '3.244663'), ('48', '2021-11-11', '1182', 'KYD', '1289.54', '6.45', 'EUR', '0.916606'), ('23', '2021-11-11', '210', 'JOD', '268.74', '1.35', 'EUR', '0.781452'), ('2', '2021-11-12', '426', 'BZD', '192.22', '0.97', 'EUR', '2.216262'), ('42', '2021-11-12', '13230', 'AFN', '137.19', '0.05', 'EUR', '96.442519'), ('20', '2021-11-12', '360000', 'STD', '15.24', '0.05', 'EUR', '23626.253177'), ('4', '2021-11-14', '96936', 'LBP', '58.32', '0.3', 'EUR', '1662.155418'), ('17', '2021-11-14', '618', 'MYR', '132.89', '0.67', 'EUR', '4.650478'), ('1', '2021-11-14', '210060', 'BIF', '93.2', '0.47', 'EUR', '2254.103215'), ('4', '2021-11-15', '11958', 'VUV', '95.92', '0.48', 'EUR', '124.667135'), ('38', '2021-11-15', '115626', 'IDR', '7.32', '0.05', 'EUR', '15813.590125'), ('9', '2021-11-17', '29526', 'MXN', '1321.35', '0.03', 'EUR', '22.345389'), ('13', '2021-11-20', '23394', 'CLP', '26.79', '0.14', 'EUR', '873.489326'), ('16', '2021-11-20', '12000', 'ZAR', '735.6', '0.03', 'EUR', '16.313404'), ('48', '2021-11-21', '179472', 'PYG', '23.43', '0.03', 'EUR', '7661.556068'), ('8', '2021-11-21', '840', 'MOP', '94.78', '0.48', 'EUR', '8.862674'), ('31', '2021-11-21', '18042', 'XOF', '27.54', '0.14', 'EUR', '655.347265'), ('18', '2021-11-23', '342', 'TMT', '88.67', '0.45', 'EUR', '3.857137'), ('29', '2021-11-23', '588', 'DKK', '79.11', '0.4', 'EUR', '7.433242'), ('37', '2021-11-23', '90', 'EUR', '90', '0.45', 'EUR', '1'), ('33', '2021-11-23', '858', 'AUD', '580.16', '2.91', 'EUR', '1.478916'), ('51', '2021-11-24', '60000', 'THB', '1624.21', '0.03', 'EUR', '36.941107'), ('8', '2021-11-25', '1176', 'NZD', '741.6', '3.71', 'EUR', '1.585768'), ('10', '2021-11-26', '29568', 'BIF', '13.12', '0.05', 'EUR', '2254.103215'), ('29', '2021-11-26', '708', 'BMD', '641.91', '3.21', 'EUR', '1.102961'), ('15', '2021-11-27', '1008', 'LSL', '61.7', '0.31', 'EUR', '16.337136'), ('12', '2021-11-27', '846', 'EUR', '846', '4.23', 'EUR', '1'), ('45', '2021-11-27', '828', 'SEK', '79.64', '0.4', 'EUR', '10.396958'), ('17', '2021-11-28', '591', 'BHD', '1421.49', '7.11', 'EUR', '0.415761'), ('27', '2021-11-29', '3000000', 'XAF', '4577.73', '0.03', 'EUR', '655.347543'), ('13', '2021-11-29', '470', 'JOD', '601.45', '3.01', 'EUR', '0.781452'), ('8', '2021-12-01', '15996', 'NGN', '34.95', '0.18', 'EUR', '457.789064'), ('9', '2021-12-01', '6690', 'JPY', '50.15', '0.04', 'EUR', '133.408405'), ('44', '2021-12-02', '18318', 'KPW', '18.48', '0.1', 'EUR', '991.624722'), ('28', '2021-12-03', '13752', 'ERN', '832.1', '4.17', 'EUR', '16.526867'), ('35', '2021-12-04', '15132', 'BTN', '180.78', '0.91', 'EUR', '83.704625'), ('40', '2021-12-04', '6702', 'HRK', '885.28', '4.43', 'EUR', '7.570559'), ('44', '2021-12-04', '26352', 'RSD', '224.03', '1.13', 'EUR', '117.629636'), ('33', '2021-12-06', '654', 'TND', '201.57', '1.01', 'EUR', '3.244663'), ('41', '2021-12-07', '1176', 'SCR', '74.05', '0.38', 'EUR', '15.881424'), ('11', '2021-12-08', '696', 'SAR', '168.37', '0.85', 'EUR', '4.133768'), ('30', '2021-12-08', '8730', 'GMD', '148.1', '0.75', 'EUR', '58.946785'), ('50', '2021-12-09', '1284', 'BND', '860.11', '4.31', 'EUR', '1.492847'), ('47', '2021-12-10', '1344', 'SBD', '151.56', '0.76', 'EUR', '8.867908'), ('28', '2021-12-10', '1134', 'BOB', '150.06', '0.76', 'EUR', '7.557202'), ('6', '2021-12-12', '450', 'SGD', '300.51', '1.51', 'EUR', '1.497464'), ('29', '2021-12-12', '330', 'ILS', '93.13', '0.47', 'EUR', '3.543533'), ('18', '2021-12-13', '462', 'IMP', '556.94', '2.79', 'EUR', '0.829536'), ('10', '2021-12-13', '152076', 'IQD', '94.81', '0.05', 'EUR', '1604.167841'), ('46', '2021-12-13', '6042', 'CVE', '54.57', '0.28', 'EUR', '110.731635'), ('15', '2021-12-15', '6114', 'SBD', '689.46', '3.45', 'EUR', '8.867908'), ('43', '2021-12-15', '29166', 'BDT', '307.75', '1.54', 'EUR', '94.772749'), ('31', '2021-12-16', '17778', 'ZWL', '50.11', '0.26', 'EUR', '354.780821'), ('45', '2021-12-18', '4477', 'HRK', '591.37', '2.96', 'EUR', '7.570559'), ('10', '2021-12-18', '930', 'XDR', '1173.5', '0.05', 'EUR', '0.792507'), ('44', '2021-12-19', '21504', 'DZD', '136.79', '0.69', 'EUR', '157.210934'), ('33', '2021-12-20', '6810', 'GHS', '826.06', '4.14', 'EUR', '8.24399'), ('46', '2021-12-20', '702', 'IMP', '846.26', '4.24', 'EUR', '0.829536'), ('39', '2021-12-20', '16002', 'GMD', '271.47', '1.36', 'EUR', '58.946785'), ('6', '2021-12-20', '13104', 'MDL', '647.93', '3.24', 'EUR', '20.224588'), ('28', '2021-12-21', '660', 'EUR', '660', '3.3', 'EUR', '1'), ('2', '2021-12-22', '930', 'CAD', '670.27', '3.36', 'EUR', '1.387511'), ('48', '2021-12-23', '23226', 'MKD', '377.23', '1.89', 'EUR', '61.570877'), ('47', '2021-12-24', '618', 'MOP', '69.74', '0.35', 'EUR', '8.862674'), ('29', '2021-12-25', '28566', 'RSD', '242.85', '1.22', 'EUR', '117.629636'), ('9', '2021-12-26', '28416', 'MDL', '1405.03', '0.04', 'EUR', '20.224588'), ('3', '2021-12-26', '23166', 'SOS', '36.44', '0.19', 'EUR', '635.850516'), </v>
      </c>
    </row>
    <row r="346" spans="2:22" ht="30" x14ac:dyDescent="0.25">
      <c r="B346">
        <f t="shared" si="50"/>
        <v>2021</v>
      </c>
      <c r="C346">
        <f t="shared" si="51"/>
        <v>12</v>
      </c>
      <c r="D346" t="str">
        <f t="shared" si="52"/>
        <v>2021 12</v>
      </c>
      <c r="E346">
        <v>18</v>
      </c>
      <c r="F346" s="2">
        <v>44556</v>
      </c>
      <c r="G346">
        <v>3500</v>
      </c>
      <c r="H346" t="s">
        <v>162</v>
      </c>
      <c r="I346" s="3">
        <f t="shared" si="53"/>
        <v>752.62</v>
      </c>
      <c r="J346" s="3">
        <f t="shared" si="54"/>
        <v>3.7699999999999996</v>
      </c>
      <c r="K346" t="s">
        <v>61</v>
      </c>
      <c r="L346" s="3">
        <f>VLOOKUP(H346,'fx rates'!$A:$B,2,0)</f>
        <v>4.6504779999999997</v>
      </c>
      <c r="M346">
        <f>SUMIFS($I$3:$I346,$E$3:$E346,$E346,$D$3:$D346,$D346)</f>
        <v>1309.56</v>
      </c>
      <c r="N346" s="3">
        <f t="shared" si="55"/>
        <v>3.7699999999999996</v>
      </c>
      <c r="O346" s="3" t="str">
        <f t="shared" si="56"/>
        <v/>
      </c>
      <c r="P346" t="str">
        <f>IFERROR(IF(VLOOKUP($E346,clients_special_commissions!$B:$E,3,0), "yes","no"),"no")</f>
        <v>no</v>
      </c>
      <c r="Q346" s="3" t="str">
        <f>IF($P346="yes", VLOOKUP($E346,clients_special_commissions!$B:$C,2,0),"")</f>
        <v/>
      </c>
      <c r="R346" t="str">
        <f t="shared" si="57"/>
        <v>yes</v>
      </c>
      <c r="S346">
        <f>COUNTIFS($E$3:$E345,$E346,$D$3:$D345,$D346,$R$3:$R345,"yes")</f>
        <v>0</v>
      </c>
      <c r="U346" s="1" t="str">
        <f t="shared" si="58"/>
        <v xml:space="preserve">('18', '2021-12-26', '3500', 'MYR', '752.62', '3.77', 'EUR', '4.650478'), </v>
      </c>
      <c r="V346" s="1" t="str">
        <f t="shared" si="59"/>
        <v xml:space="preserve">('42', '2021-06-09', '1338', 'ERN', '80.96', '0.05',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'0.04',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'0.05',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'0.05',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'0.05',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'0.04',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'0.04',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'0.05', 'EUR', '1954.4451'), ('17', '2021-08-25', '20292', 'CLP', '23.24', '0.12', 'EUR', '873.489326'), ('38', '2021-08-25', '174', 'GIP', '209.76', '1.05', 'EUR', '0.829546'), ('39', '2021-08-25', '366', 'MOP', '41.3', '0.21', 'EUR', '8.862674'), ('10', '2021-08-26', '229650', 'MMK', '117.51', '0.05',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'0.04', 'EUR', '1.874163'), ('11', '2021-09-09', '10206', 'UAH', '315.83', '1.58', 'EUR', '32.315341'), ('15', '2021-09-10', '300000', 'VND', '11.91', '0.06', 'EUR', '25207.144586'), ('42', '2021-09-11', '26370', 'XPF', '221.19', '0.05',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('13', '2021-09-27', '4638', 'ETB', '82.2', '0.42', 'EUR', '56.424061'), ('37', '2021-09-29', '612', 'BND', '409.96', '2.05', 'EUR', '1.492847'), ('51', '2021-10-01', '894', 'MOP', '100.88', '0.51', 'EUR', '8.862674'), ('45', '2021-10-02', '1254', 'SCR', '78.97', '0.4', 'EUR', '15.881424'), ('47', '2021-10-02', '212808', 'IRR', '4.57', '0.05', 'EUR', '46606.318821'), ('20', '2021-10-03', '209238', 'VND', '8.31', '0.05', 'EUR', '25207.144586'), ('17', '2021-10-04', '13416', 'AOA', '26.83', '0.14', 'EUR', '500.075352'), ('41', '2021-10-05', '4139', 'GHS', '502.07', '2.52', 'EUR', '8.24399'), ('44', '2021-10-05', '206706', 'CDF', '94.03', '0.48', 'EUR', '2198.419411'), ('50', '2021-10-06', '18666', 'SOS', '29.36', '0.15', 'EUR', '635.850516'), ('7', '2021-10-06', '1026', 'CUC', '930.9', '4.66', 'EUR', '1.102163'), ('21', '2021-10-08', '912', 'MYR', '196.11', '0.99', 'EUR', '4.650478'), ('6', '2021-10-08', '29940', 'HTG', '259.51', '1.3', 'EUR', '115.372538'), ('36', '2021-10-09', '1146', 'QAR', '285.64', '1.43', 'EUR', '4.012181'), ('6', '2021-10-09', '6678', 'ISK', '46.98', '0.24', 'EUR', '142.166545'), ('29', '2021-10-10', '270', 'GIP', '325.48', '1.63', 'EUR', '0.829546'), ('25', '2021-10-10', '14754', 'BDT', '155.68', '0.78', 'EUR', '94.772749'), ('48', '2021-10-12', '15936', 'DZD', '101.37', '0.51', 'EUR', '157.210934'), ('43', '2021-10-13', '10398', 'KMF', '21.11', '0.11', 'EUR', '492.671632'), ('36', '2021-10-15', '29034', 'INR', '346.16', '1.74', 'EUR', '83.874727'), ('45', '2021-10-15', '18042', 'KPW', '18.2', '0.1', 'EUR', '991.624722'), ('18', '2021-10-15', '1236', 'BAM', '632.46', '3.17', 'EUR', '1.954297'), ('30', '2021-10-16', '25494', 'CUP', '898.56', '4.5', 'EUR', '28.372254'), ('10', '2021-10-16', '924', 'BBD', '419.15', '0.05', 'EUR', '2.204495'), ('33', '2021-10-16', '12720', 'NPR', '94.98', '0.48', 'EUR', '133.929141'), ('46', '2021-10-17', '264', 'NZD', '166.49', '0.84', 'EUR', '1.585768'), ('40', '2021-10-17', '1284', 'BND', '860.11', '4.31', 'EUR', '1.492847'), ('6', '2021-10-18', '828', 'HRK', '109.38', '0.55', 'EUR', '7.570559'), ('22', '2021-10-18', '300', 'EUR', '300', '1.5', 'EUR', '1'), ('46', '2021-10-18', '23256', 'ISK', '163.59', '0.82', 'EUR', '142.166545'), ('51', '2021-10-18', '205488', 'UZS', '16.25', '0.09', 'EUR', '12650.208197'), ('5', '2021-10-19', '15168', 'MRU', '378.04', '1.9', 'EUR', '40.122998'), ('18', '2021-10-19', '1068', 'TOP', '428.65', '2.15', 'EUR', '2.491572'), ('14', '2021-10-19', '220', 'BHD', '529.16', '2.65', 'EUR', '0.415761'), ('48', '2021-10-19', '2351', 'MYR', '505.54', '2.53', 'EUR', '4.650478'), ('46', '2021-10-20', '7524', 'RUB', '64.43', '0.33', 'EUR', '116.791701'), ('16', '2021-10-21', '16854', 'VUV', '135.2', '0.68', 'EUR', '124.667135'), ('30', '2021-10-22', '26826', 'NPR', '200.3', '1.01', 'EUR', '133.929141'), ('2', '2021-10-22', '84', 'XDR', '106', '0.53', 'EUR', '0.792507'), ('42', '2021-10-22', '3000', 'BBD', '1360.86', '0.05', 'EUR', '2.204495'), ('42', '2021-10-23', '9000', 'ZMW', '463.25', '0.03', 'EUR', '19.428104'), ('28', '2021-10-23', '3.3', 'EUR', '3.3', '0.05', 'EUR', '1'), ('48', '2021-10-23', '5000', 'GHS', '606.51', '3.04', 'EUR', '8.24399'), ('25', '2021-10-23', '71472', 'TZS', '27.97', '0.14', 'EUR', '2556.186953'), ('3', '2021-10-23', '164184', 'IRR', '3.53', '0.05', 'EUR', '46606.318821'), ('14', '2021-10-24', '1482', 'MOP', '167.22', '0.84', 'EUR', '8.862674'), ('40', '2021-10-24', '800', 'BHD', '1924.19', '9.63', 'EUR', '0.415761'), ('9', '2021-10-24', '27090', 'SDG', '55.07', '0.04', 'EUR', '491.956154'), ('43', '2021-10-24', '18492', 'THB', '500.59', '2.51', 'EUR', '36.941107'), ('35', '2021-10-26', '27588', 'KPW', '27.83', '0.14', 'EUR', '991.624722'), ('25', '2021-10-26', '15246', 'NAD', '932.41', '4.67', 'EUR', '16.351249'), ('46', '2021-10-27', '8000', 'TTD', '1071.62', '5.36', 'EUR', '7.465375'), ('47', '2021-10-27', '154224', 'IQD', '96.14', '0.49', 'EUR', '1604.167841'), ('32', '2021-10-28', '1188', 'PAB', '1077.23', '5.39', 'EUR', '1.102838'), ('17', '2021-10-28', '648', 'CNH', '92.16', '0.47', 'EUR', '7.031894'), ('10', '2021-10-28', '5784', 'NPR', '43.19', '0.05', 'EUR', '133.929141'), ('32', '2021-10-29', '15504', 'MXN', '693.84', '0.03', 'EUR', '22.345389'), ('32', '2021-10-31', '666', 'EUR', '666', '0.03', 'EUR', '1'), ('22', '2021-11-02', '498', 'XDR', '628.39', '3.15', 'EUR', '0.792507'), ('44', '2021-11-02', '324', 'EUR', '324', '1.62', 'EUR', '1'), ('16', '2021-11-02', '430', 'FKP', '518.37', '2.6', 'EUR', '0.82953'), ('7', '2021-11-03', '248', 'BHD', '596.5', '2.99', 'EUR', '0.415761'), ('51', '2021-11-03', '292', 'KWD', '871.43', '4.36', 'EUR', '0.335084'), ('51', '2021-11-03', '6933', 'TWD', '220.35', '1.11', 'EUR', '31.464479'), ('27', '2021-11-03', '23214', 'CZK', '941.82', '4.71', 'EUR', '24.648029'), ('39', '2021-11-04', '492', 'GGP', '592.69', '2.97', 'EUR', '0.830114'), ('3', '2021-11-04', '17076', 'INR', '203.59', '1.02', 'EUR', '83.874727'), ('17', '2021-11-04', '21516', 'MZN', '305.89', '1.53', 'EUR', '70.339138'), ('33', '2021-11-05', '103458', 'BIF', '45.9', '0.23', 'EUR', '2254.103215'), ('31', '2021-11-05', '3876', 'ZAR', '237.6', '1.19', 'EUR', '16.313404'), ('9', '2021-11-06', '1410', 'BSD', '1278.69', '0.04', 'EUR', '1.102693'), ('16', '2021-11-06', '636', 'IMP', '766.7', '3.84', 'EUR', '0.829536'), ('48', '2021-11-07', '564', 'NZD', '355.67', '1.78', 'EUR', '1.585768'), ('13', '2021-11-07', '3246', 'PKR', '16.25', '0.09', 'EUR', '199.753961'), ('30', '2021-11-08', '8940', 'SZL', '547.16', '2.74', 'EUR', '16.339208'), ('41', '2021-11-08', '19338', 'DJF', '98.83', '0.5', 'EUR', '195.674933'), ('47', '2021-11-08', '1488', 'WST', '518.61', '2.6', 'EUR', '2.869237'), ('20', '2021-11-09', '13290', 'MXN', '594.76', '0.05', 'EUR', '22.345389'), ('27', '2021-11-09', '11151', 'GTQ', '1317.54', '6.59', 'EUR', '8.463558'), ('34', '2021-11-09', '19140', 'ETB', '339.22', '1.7', 'EUR', '56.424061'), ('45', '2021-11-10', '450', 'EUR', '450', '2.25', 'EUR', '1'), ('10', '2021-11-10', '1008', 'TND', '310.67', '0.05', 'EUR', '3.244663'), ('48', '2021-11-11', '1182', 'KYD', '1289.54', '6.45', 'EUR', '0.916606'), ('23', '2021-11-11', '210', 'JOD', '268.74', '1.35', 'EUR', '0.781452'), ('2', '2021-11-12', '426', 'BZD', '192.22', '0.97', 'EUR', '2.216262'), ('42', '2021-11-12', '13230', 'AFN', '137.19', '0.05', 'EUR', '96.442519'), ('20', '2021-11-12', '360000', 'STD', '15.24', '0.05', 'EUR', '23626.253177'), ('4', '2021-11-14', '96936', 'LBP', '58.32', '0.3', 'EUR', '1662.155418'), ('17', '2021-11-14', '618', 'MYR', '132.89', '0.67', 'EUR', '4.650478'), ('1', '2021-11-14', '210060', 'BIF', '93.2', '0.47', 'EUR', '2254.103215'), ('4', '2021-11-15', '11958', 'VUV', '95.92', '0.48', 'EUR', '124.667135'), ('38', '2021-11-15', '115626', 'IDR', '7.32', '0.05', 'EUR', '15813.590125'), ('9', '2021-11-17', '29526', 'MXN', '1321.35', '0.03', 'EUR', '22.345389'), ('13', '2021-11-20', '23394', 'CLP', '26.79', '0.14', 'EUR', '873.489326'), ('16', '2021-11-20', '12000', 'ZAR', '735.6', '0.03', 'EUR', '16.313404'), ('48', '2021-11-21', '179472', 'PYG', '23.43', '0.03', 'EUR', '7661.556068'), ('8', '2021-11-21', '840', 'MOP', '94.78', '0.48', 'EUR', '8.862674'), ('31', '2021-11-21', '18042', 'XOF', '27.54', '0.14', 'EUR', '655.347265'), ('18', '2021-11-23', '342', 'TMT', '88.67', '0.45', 'EUR', '3.857137'), ('29', '2021-11-23', '588', 'DKK', '79.11', '0.4', 'EUR', '7.433242'), ('37', '2021-11-23', '90', 'EUR', '90', '0.45', 'EUR', '1'), ('33', '2021-11-23', '858', 'AUD', '580.16', '2.91', 'EUR', '1.478916'), ('51', '2021-11-24', '60000', 'THB', '1624.21', '0.03', 'EUR', '36.941107'), ('8', '2021-11-25', '1176', 'NZD', '741.6', '3.71', 'EUR', '1.585768'), ('10', '2021-11-26', '29568', 'BIF', '13.12', '0.05', 'EUR', '2254.103215'), ('29', '2021-11-26', '708', 'BMD', '641.91', '3.21', 'EUR', '1.102961'), ('15', '2021-11-27', '1008', 'LSL', '61.7', '0.31', 'EUR', '16.337136'), ('12', '2021-11-27', '846', 'EUR', '846', '4.23', 'EUR', '1'), ('45', '2021-11-27', '828', 'SEK', '79.64', '0.4', 'EUR', '10.396958'), ('17', '2021-11-28', '591', 'BHD', '1421.49', '7.11', 'EUR', '0.415761'), ('27', '2021-11-29', '3000000', 'XAF', '4577.73', '0.03', 'EUR', '655.347543'), ('13', '2021-11-29', '470', 'JOD', '601.45', '3.01', 'EUR', '0.781452'), ('8', '2021-12-01', '15996', 'NGN', '34.95', '0.18', 'EUR', '457.789064'), ('9', '2021-12-01', '6690', 'JPY', '50.15', '0.04', 'EUR', '133.408405'), ('44', '2021-12-02', '18318', 'KPW', '18.48', '0.1', 'EUR', '991.624722'), ('28', '2021-12-03', '13752', 'ERN', '832.1', '4.17', 'EUR', '16.526867'), ('35', '2021-12-04', '15132', 'BTN', '180.78', '0.91', 'EUR', '83.704625'), ('40', '2021-12-04', '6702', 'HRK', '885.28', '4.43', 'EUR', '7.570559'), ('44', '2021-12-04', '26352', 'RSD', '224.03', '1.13', 'EUR', '117.629636'), ('33', '2021-12-06', '654', 'TND', '201.57', '1.01', 'EUR', '3.244663'), ('41', '2021-12-07', '1176', 'SCR', '74.05', '0.38', 'EUR', '15.881424'), ('11', '2021-12-08', '696', 'SAR', '168.37', '0.85', 'EUR', '4.133768'), ('30', '2021-12-08', '8730', 'GMD', '148.1', '0.75', 'EUR', '58.946785'), ('50', '2021-12-09', '1284', 'BND', '860.11', '4.31', 'EUR', '1.492847'), ('47', '2021-12-10', '1344', 'SBD', '151.56', '0.76', 'EUR', '8.867908'), ('28', '2021-12-10', '1134', 'BOB', '150.06', '0.76', 'EUR', '7.557202'), ('6', '2021-12-12', '450', 'SGD', '300.51', '1.51', 'EUR', '1.497464'), ('29', '2021-12-12', '330', 'ILS', '93.13', '0.47', 'EUR', '3.543533'), ('18', '2021-12-13', '462', 'IMP', '556.94', '2.79', 'EUR', '0.829536'), ('10', '2021-12-13', '152076', 'IQD', '94.81', '0.05', 'EUR', '1604.167841'), ('46', '2021-12-13', '6042', 'CVE', '54.57', '0.28', 'EUR', '110.731635'), ('15', '2021-12-15', '6114', 'SBD', '689.46', '3.45', 'EUR', '8.867908'), ('43', '2021-12-15', '29166', 'BDT', '307.75', '1.54', 'EUR', '94.772749'), ('31', '2021-12-16', '17778', 'ZWL', '50.11', '0.26', 'EUR', '354.780821'), ('45', '2021-12-18', '4477', 'HRK', '591.37', '2.96', 'EUR', '7.570559'), ('10', '2021-12-18', '930', 'XDR', '1173.5', '0.05', 'EUR', '0.792507'), ('44', '2021-12-19', '21504', 'DZD', '136.79', '0.69', 'EUR', '157.210934'), ('33', '2021-12-20', '6810', 'GHS', '826.06', '4.14', 'EUR', '8.24399'), ('46', '2021-12-20', '702', 'IMP', '846.26', '4.24', 'EUR', '0.829536'), ('39', '2021-12-20', '16002', 'GMD', '271.47', '1.36', 'EUR', '58.946785'), ('6', '2021-12-20', '13104', 'MDL', '647.93', '3.24', 'EUR', '20.224588'), ('28', '2021-12-21', '660', 'EUR', '660', '3.3', 'EUR', '1'), ('2', '2021-12-22', '930', 'CAD', '670.27', '3.36', 'EUR', '1.387511'), ('48', '2021-12-23', '23226', 'MKD', '377.23', '1.89', 'EUR', '61.570877'), ('47', '2021-12-24', '618', 'MOP', '69.74', '0.35', 'EUR', '8.862674'), ('29', '2021-12-25', '28566', 'RSD', '242.85', '1.22', 'EUR', '117.629636'), ('9', '2021-12-26', '28416', 'MDL', '1405.03', '0.04', 'EUR', '20.224588'), ('3', '2021-12-26', '23166', 'SOS', '36.44', '0.19', 'EUR', '635.850516'), ('18', '2021-12-26', '3500', 'MYR', '752.62', '3.77', 'EUR', '4.650478'), </v>
      </c>
    </row>
    <row r="347" spans="2:22" ht="30" x14ac:dyDescent="0.25">
      <c r="B347">
        <f t="shared" si="50"/>
        <v>2021</v>
      </c>
      <c r="C347">
        <f t="shared" si="51"/>
        <v>12</v>
      </c>
      <c r="D347" t="str">
        <f t="shared" si="52"/>
        <v>2021 12</v>
      </c>
      <c r="E347">
        <v>33</v>
      </c>
      <c r="F347" s="2">
        <v>44556</v>
      </c>
      <c r="G347">
        <v>690</v>
      </c>
      <c r="H347" t="s">
        <v>187</v>
      </c>
      <c r="I347" s="3">
        <f t="shared" si="53"/>
        <v>66.37</v>
      </c>
      <c r="J347" s="3">
        <f t="shared" si="54"/>
        <v>0.03</v>
      </c>
      <c r="K347" t="s">
        <v>61</v>
      </c>
      <c r="L347" s="3">
        <f>VLOOKUP(H347,'fx rates'!$A:$B,2,0)</f>
        <v>10.396958</v>
      </c>
      <c r="M347">
        <f>SUMIFS($I$3:$I347,$E$3:$E347,$E347,$D$3:$D347,$D347)</f>
        <v>1094</v>
      </c>
      <c r="N347" s="3">
        <f t="shared" si="55"/>
        <v>0.34</v>
      </c>
      <c r="O347" s="3">
        <f t="shared" si="56"/>
        <v>0.03</v>
      </c>
      <c r="P347" t="str">
        <f>IFERROR(IF(VLOOKUP($E347,clients_special_commissions!$B:$E,3,0), "yes","no"),"no")</f>
        <v>no</v>
      </c>
      <c r="Q347" s="3" t="str">
        <f>IF($P347="yes", VLOOKUP($E347,clients_special_commissions!$B:$C,2,0),"")</f>
        <v/>
      </c>
      <c r="R347" t="str">
        <f t="shared" si="57"/>
        <v>yes</v>
      </c>
      <c r="S347">
        <f>COUNTIFS($E$3:$E346,$E347,$D$3:$D346,$D347,$R$3:$R346,"yes")</f>
        <v>1</v>
      </c>
      <c r="U347" s="1" t="str">
        <f t="shared" si="58"/>
        <v xml:space="preserve">('33', '2021-12-26', '690', 'SEK', '66.37', '0.03', 'EUR', '10.396958'), </v>
      </c>
      <c r="V347" s="1" t="str">
        <f t="shared" si="59"/>
        <v xml:space="preserve">('42', '2021-06-09', '1338', 'ERN', '80.96', '0.05',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'0.04',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'0.05',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'0.05',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'0.05',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'0.04',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'0.04',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'0.05', 'EUR', '1954.4451'), ('17', '2021-08-25', '20292', 'CLP', '23.24', '0.12', 'EUR', '873.489326'), ('38', '2021-08-25', '174', 'GIP', '209.76', '1.05', 'EUR', '0.829546'), ('39', '2021-08-25', '366', 'MOP', '41.3', '0.21', 'EUR', '8.862674'), ('10', '2021-08-26', '229650', 'MMK', '117.51', '0.05',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'0.04', 'EUR', '1.874163'), ('11', '2021-09-09', '10206', 'UAH', '315.83', '1.58', 'EUR', '32.315341'), ('15', '2021-09-10', '300000', 'VND', '11.91', '0.06', 'EUR', '25207.144586'), ('42', '2021-09-11', '26370', 'XPF', '221.19', '0.05',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('13', '2021-09-27', '4638', 'ETB', '82.2', '0.42', 'EUR', '56.424061'), ('37', '2021-09-29', '612', 'BND', '409.96', '2.05', 'EUR', '1.492847'), ('51', '2021-10-01', '894', 'MOP', '100.88', '0.51', 'EUR', '8.862674'), ('45', '2021-10-02', '1254', 'SCR', '78.97', '0.4', 'EUR', '15.881424'), ('47', '2021-10-02', '212808', 'IRR', '4.57', '0.05', 'EUR', '46606.318821'), ('20', '2021-10-03', '209238', 'VND', '8.31', '0.05', 'EUR', '25207.144586'), ('17', '2021-10-04', '13416', 'AOA', '26.83', '0.14', 'EUR', '500.075352'), ('41', '2021-10-05', '4139', 'GHS', '502.07', '2.52', 'EUR', '8.24399'), ('44', '2021-10-05', '206706', 'CDF', '94.03', '0.48', 'EUR', '2198.419411'), ('50', '2021-10-06', '18666', 'SOS', '29.36', '0.15', 'EUR', '635.850516'), ('7', '2021-10-06', '1026', 'CUC', '930.9', '4.66', 'EUR', '1.102163'), ('21', '2021-10-08', '912', 'MYR', '196.11', '0.99', 'EUR', '4.650478'), ('6', '2021-10-08', '29940', 'HTG', '259.51', '1.3', 'EUR', '115.372538'), ('36', '2021-10-09', '1146', 'QAR', '285.64', '1.43', 'EUR', '4.012181'), ('6', '2021-10-09', '6678', 'ISK', '46.98', '0.24', 'EUR', '142.166545'), ('29', '2021-10-10', '270', 'GIP', '325.48', '1.63', 'EUR', '0.829546'), ('25', '2021-10-10', '14754', 'BDT', '155.68', '0.78', 'EUR', '94.772749'), ('48', '2021-10-12', '15936', 'DZD', '101.37', '0.51', 'EUR', '157.210934'), ('43', '2021-10-13', '10398', 'KMF', '21.11', '0.11', 'EUR', '492.671632'), ('36', '2021-10-15', '29034', 'INR', '346.16', '1.74', 'EUR', '83.874727'), ('45', '2021-10-15', '18042', 'KPW', '18.2', '0.1', 'EUR', '991.624722'), ('18', '2021-10-15', '1236', 'BAM', '632.46', '3.17', 'EUR', '1.954297'), ('30', '2021-10-16', '25494', 'CUP', '898.56', '4.5', 'EUR', '28.372254'), ('10', '2021-10-16', '924', 'BBD', '419.15', '0.05', 'EUR', '2.204495'), ('33', '2021-10-16', '12720', 'NPR', '94.98', '0.48', 'EUR', '133.929141'), ('46', '2021-10-17', '264', 'NZD', '166.49', '0.84', 'EUR', '1.585768'), ('40', '2021-10-17', '1284', 'BND', '860.11', '4.31', 'EUR', '1.492847'), ('6', '2021-10-18', '828', 'HRK', '109.38', '0.55', 'EUR', '7.570559'), ('22', '2021-10-18', '300', 'EUR', '300', '1.5', 'EUR', '1'), ('46', '2021-10-18', '23256', 'ISK', '163.59', '0.82', 'EUR', '142.166545'), ('51', '2021-10-18', '205488', 'UZS', '16.25', '0.09', 'EUR', '12650.208197'), ('5', '2021-10-19', '15168', 'MRU', '378.04', '1.9', 'EUR', '40.122998'), ('18', '2021-10-19', '1068', 'TOP', '428.65', '2.15', 'EUR', '2.491572'), ('14', '2021-10-19', '220', 'BHD', '529.16', '2.65', 'EUR', '0.415761'), ('48', '2021-10-19', '2351', 'MYR', '505.54', '2.53', 'EUR', '4.650478'), ('46', '2021-10-20', '7524', 'RUB', '64.43', '0.33', 'EUR', '116.791701'), ('16', '2021-10-21', '16854', 'VUV', '135.2', '0.68', 'EUR', '124.667135'), ('30', '2021-10-22', '26826', 'NPR', '200.3', '1.01', 'EUR', '133.929141'), ('2', '2021-10-22', '84', 'XDR', '106', '0.53', 'EUR', '0.792507'), ('42', '2021-10-22', '3000', 'BBD', '1360.86', '0.05', 'EUR', '2.204495'), ('42', '2021-10-23', '9000', 'ZMW', '463.25', '0.03', 'EUR', '19.428104'), ('28', '2021-10-23', '3.3', 'EUR', '3.3', '0.05', 'EUR', '1'), ('48', '2021-10-23', '5000', 'GHS', '606.51', '3.04', 'EUR', '8.24399'), ('25', '2021-10-23', '71472', 'TZS', '27.97', '0.14', 'EUR', '2556.186953'), ('3', '2021-10-23', '164184', 'IRR', '3.53', '0.05', 'EUR', '46606.318821'), ('14', '2021-10-24', '1482', 'MOP', '167.22', '0.84', 'EUR', '8.862674'), ('40', '2021-10-24', '800', 'BHD', '1924.19', '9.63', 'EUR', '0.415761'), ('9', '2021-10-24', '27090', 'SDG', '55.07', '0.04', 'EUR', '491.956154'), ('43', '2021-10-24', '18492', 'THB', '500.59', '2.51', 'EUR', '36.941107'), ('35', '2021-10-26', '27588', 'KPW', '27.83', '0.14', 'EUR', '991.624722'), ('25', '2021-10-26', '15246', 'NAD', '932.41', '4.67', 'EUR', '16.351249'), ('46', '2021-10-27', '8000', 'TTD', '1071.62', '5.36', 'EUR', '7.465375'), ('47', '2021-10-27', '154224', 'IQD', '96.14', '0.49', 'EUR', '1604.167841'), ('32', '2021-10-28', '1188', 'PAB', '1077.23', '5.39', 'EUR', '1.102838'), ('17', '2021-10-28', '648', 'CNH', '92.16', '0.47', 'EUR', '7.031894'), ('10', '2021-10-28', '5784', 'NPR', '43.19', '0.05', 'EUR', '133.929141'), ('32', '2021-10-29', '15504', 'MXN', '693.84', '0.03', 'EUR', '22.345389'), ('32', '2021-10-31', '666', 'EUR', '666', '0.03', 'EUR', '1'), ('22', '2021-11-02', '498', 'XDR', '628.39', '3.15', 'EUR', '0.792507'), ('44', '2021-11-02', '324', 'EUR', '324', '1.62', 'EUR', '1'), ('16', '2021-11-02', '430', 'FKP', '518.37', '2.6', 'EUR', '0.82953'), ('7', '2021-11-03', '248', 'BHD', '596.5', '2.99', 'EUR', '0.415761'), ('51', '2021-11-03', '292', 'KWD', '871.43', '4.36', 'EUR', '0.335084'), ('51', '2021-11-03', '6933', 'TWD', '220.35', '1.11', 'EUR', '31.464479'), ('27', '2021-11-03', '23214', 'CZK', '941.82', '4.71', 'EUR', '24.648029'), ('39', '2021-11-04', '492', 'GGP', '592.69', '2.97', 'EUR', '0.830114'), ('3', '2021-11-04', '17076', 'INR', '203.59', '1.02', 'EUR', '83.874727'), ('17', '2021-11-04', '21516', 'MZN', '305.89', '1.53', 'EUR', '70.339138'), ('33', '2021-11-05', '103458', 'BIF', '45.9', '0.23', 'EUR', '2254.103215'), ('31', '2021-11-05', '3876', 'ZAR', '237.6', '1.19', 'EUR', '16.313404'), ('9', '2021-11-06', '1410', 'BSD', '1278.69', '0.04', 'EUR', '1.102693'), ('16', '2021-11-06', '636', 'IMP', '766.7', '3.84', 'EUR', '0.829536'), ('48', '2021-11-07', '564', 'NZD', '355.67', '1.78', 'EUR', '1.585768'), ('13', '2021-11-07', '3246', 'PKR', '16.25', '0.09', 'EUR', '199.753961'), ('30', '2021-11-08', '8940', 'SZL', '547.16', '2.74', 'EUR', '16.339208'), ('41', '2021-11-08', '19338', 'DJF', '98.83', '0.5', 'EUR', '195.674933'), ('47', '2021-11-08', '1488', 'WST', '518.61', '2.6', 'EUR', '2.869237'), ('20', '2021-11-09', '13290', 'MXN', '594.76', '0.05', 'EUR', '22.345389'), ('27', '2021-11-09', '11151', 'GTQ', '1317.54', '6.59', 'EUR', '8.463558'), ('34', '2021-11-09', '19140', 'ETB', '339.22', '1.7', 'EUR', '56.424061'), ('45', '2021-11-10', '450', 'EUR', '450', '2.25', 'EUR', '1'), ('10', '2021-11-10', '1008', 'TND', '310.67', '0.05', 'EUR', '3.244663'), ('48', '2021-11-11', '1182', 'KYD', '1289.54', '6.45', 'EUR', '0.916606'), ('23', '2021-11-11', '210', 'JOD', '268.74', '1.35', 'EUR', '0.781452'), ('2', '2021-11-12', '426', 'BZD', '192.22', '0.97', 'EUR', '2.216262'), ('42', '2021-11-12', '13230', 'AFN', '137.19', '0.05', 'EUR', '96.442519'), ('20', '2021-11-12', '360000', 'STD', '15.24', '0.05', 'EUR', '23626.253177'), ('4', '2021-11-14', '96936', 'LBP', '58.32', '0.3', 'EUR', '1662.155418'), ('17', '2021-11-14', '618', 'MYR', '132.89', '0.67', 'EUR', '4.650478'), ('1', '2021-11-14', '210060', 'BIF', '93.2', '0.47', 'EUR', '2254.103215'), ('4', '2021-11-15', '11958', 'VUV', '95.92', '0.48', 'EUR', '124.667135'), ('38', '2021-11-15', '115626', 'IDR', '7.32', '0.05', 'EUR', '15813.590125'), ('9', '2021-11-17', '29526', 'MXN', '1321.35', '0.03', 'EUR', '22.345389'), ('13', '2021-11-20', '23394', 'CLP', '26.79', '0.14', 'EUR', '873.489326'), ('16', '2021-11-20', '12000', 'ZAR', '735.6', '0.03', 'EUR', '16.313404'), ('48', '2021-11-21', '179472', 'PYG', '23.43', '0.03', 'EUR', '7661.556068'), ('8', '2021-11-21', '840', 'MOP', '94.78', '0.48', 'EUR', '8.862674'), ('31', '2021-11-21', '18042', 'XOF', '27.54', '0.14', 'EUR', '655.347265'), ('18', '2021-11-23', '342', 'TMT', '88.67', '0.45', 'EUR', '3.857137'), ('29', '2021-11-23', '588', 'DKK', '79.11', '0.4', 'EUR', '7.433242'), ('37', '2021-11-23', '90', 'EUR', '90', '0.45', 'EUR', '1'), ('33', '2021-11-23', '858', 'AUD', '580.16', '2.91', 'EUR', '1.478916'), ('51', '2021-11-24', '60000', 'THB', '1624.21', '0.03', 'EUR', '36.941107'), ('8', '2021-11-25', '1176', 'NZD', '741.6', '3.71', 'EUR', '1.585768'), ('10', '2021-11-26', '29568', 'BIF', '13.12', '0.05', 'EUR', '2254.103215'), ('29', '2021-11-26', '708', 'BMD', '641.91', '3.21', 'EUR', '1.102961'), ('15', '2021-11-27', '1008', 'LSL', '61.7', '0.31', 'EUR', '16.337136'), ('12', '2021-11-27', '846', 'EUR', '846', '4.23', 'EUR', '1'), ('45', '2021-11-27', '828', 'SEK', '79.64', '0.4', 'EUR', '10.396958'), ('17', '2021-11-28', '591', 'BHD', '1421.49', '7.11', 'EUR', '0.415761'), ('27', '2021-11-29', '3000000', 'XAF', '4577.73', '0.03', 'EUR', '655.347543'), ('13', '2021-11-29', '470', 'JOD', '601.45', '3.01', 'EUR', '0.781452'), ('8', '2021-12-01', '15996', 'NGN', '34.95', '0.18', 'EUR', '457.789064'), ('9', '2021-12-01', '6690', 'JPY', '50.15', '0.04', 'EUR', '133.408405'), ('44', '2021-12-02', '18318', 'KPW', '18.48', '0.1', 'EUR', '991.624722'), ('28', '2021-12-03', '13752', 'ERN', '832.1', '4.17', 'EUR', '16.526867'), ('35', '2021-12-04', '15132', 'BTN', '180.78', '0.91', 'EUR', '83.704625'), ('40', '2021-12-04', '6702', 'HRK', '885.28', '4.43', 'EUR', '7.570559'), ('44', '2021-12-04', '26352', 'RSD', '224.03', '1.13', 'EUR', '117.629636'), ('33', '2021-12-06', '654', 'TND', '201.57', '1.01', 'EUR', '3.244663'), ('41', '2021-12-07', '1176', 'SCR', '74.05', '0.38', 'EUR', '15.881424'), ('11', '2021-12-08', '696', 'SAR', '168.37', '0.85', 'EUR', '4.133768'), ('30', '2021-12-08', '8730', 'GMD', '148.1', '0.75', 'EUR', '58.946785'), ('50', '2021-12-09', '1284', 'BND', '860.11', '4.31', 'EUR', '1.492847'), ('47', '2021-12-10', '1344', 'SBD', '151.56', '0.76', 'EUR', '8.867908'), ('28', '2021-12-10', '1134', 'BOB', '150.06', '0.76', 'EUR', '7.557202'), ('6', '2021-12-12', '450', 'SGD', '300.51', '1.51', 'EUR', '1.497464'), ('29', '2021-12-12', '330', 'ILS', '93.13', '0.47', 'EUR', '3.543533'), ('18', '2021-12-13', '462', 'IMP', '556.94', '2.79', 'EUR', '0.829536'), ('10', '2021-12-13', '152076', 'IQD', '94.81', '0.05', 'EUR', '1604.167841'), ('46', '2021-12-13', '6042', 'CVE', '54.57', '0.28', 'EUR', '110.731635'), ('15', '2021-12-15', '6114', 'SBD', '689.46', '3.45', 'EUR', '8.867908'), ('43', '2021-12-15', '29166', 'BDT', '307.75', '1.54', 'EUR', '94.772749'), ('31', '2021-12-16', '17778', 'ZWL', '50.11', '0.26', 'EUR', '354.780821'), ('45', '2021-12-18', '4477', 'HRK', '591.37', '2.96', 'EUR', '7.570559'), ('10', '2021-12-18', '930', 'XDR', '1173.5', '0.05', 'EUR', '0.792507'), ('44', '2021-12-19', '21504', 'DZD', '136.79', '0.69', 'EUR', '157.210934'), ('33', '2021-12-20', '6810', 'GHS', '826.06', '4.14', 'EUR', '8.24399'), ('46', '2021-12-20', '702', 'IMP', '846.26', '4.24', 'EUR', '0.829536'), ('39', '2021-12-20', '16002', 'GMD', '271.47', '1.36', 'EUR', '58.946785'), ('6', '2021-12-20', '13104', 'MDL', '647.93', '3.24', 'EUR', '20.224588'), ('28', '2021-12-21', '660', 'EUR', '660', '3.3', 'EUR', '1'), ('2', '2021-12-22', '930', 'CAD', '670.27', '3.36', 'EUR', '1.387511'), ('48', '2021-12-23', '23226', 'MKD', '377.23', '1.89', 'EUR', '61.570877'), ('47', '2021-12-24', '618', 'MOP', '69.74', '0.35', 'EUR', '8.862674'), ('29', '2021-12-25', '28566', 'RSD', '242.85', '1.22', 'EUR', '117.629636'), ('9', '2021-12-26', '28416', 'MDL', '1405.03', '0.04', 'EUR', '20.224588'), ('3', '2021-12-26', '23166', 'SOS', '36.44', '0.19', 'EUR', '635.850516'), ('18', '2021-12-26', '3500', 'MYR', '752.62', '3.77', 'EUR', '4.650478'), ('33', '2021-12-26', '690', 'SEK', '66.37', '0.03', 'EUR', '10.396958'), </v>
      </c>
    </row>
    <row r="348" spans="2:22" ht="30" x14ac:dyDescent="0.25">
      <c r="B348">
        <f t="shared" si="50"/>
        <v>2021</v>
      </c>
      <c r="C348">
        <f t="shared" si="51"/>
        <v>12</v>
      </c>
      <c r="D348" t="str">
        <f t="shared" si="52"/>
        <v>2021 12</v>
      </c>
      <c r="E348">
        <v>36</v>
      </c>
      <c r="F348" s="2">
        <v>44557</v>
      </c>
      <c r="G348">
        <v>66</v>
      </c>
      <c r="H348" t="s">
        <v>170</v>
      </c>
      <c r="I348" s="3">
        <f t="shared" si="53"/>
        <v>155.25</v>
      </c>
      <c r="J348" s="3">
        <f t="shared" si="54"/>
        <v>0.78</v>
      </c>
      <c r="K348" t="s">
        <v>61</v>
      </c>
      <c r="L348" s="3">
        <f>VLOOKUP(H348,'fx rates'!$A:$B,2,0)</f>
        <v>0.42513200000000001</v>
      </c>
      <c r="M348">
        <f>SUMIFS($I$3:$I348,$E$3:$E348,$E348,$D$3:$D348,$D348)</f>
        <v>155.25</v>
      </c>
      <c r="N348" s="3">
        <f t="shared" si="55"/>
        <v>0.78</v>
      </c>
      <c r="O348" s="3" t="str">
        <f t="shared" si="56"/>
        <v/>
      </c>
      <c r="P348" t="str">
        <f>IFERROR(IF(VLOOKUP($E348,clients_special_commissions!$B:$E,3,0), "yes","no"),"no")</f>
        <v>no</v>
      </c>
      <c r="Q348" s="3" t="str">
        <f>IF($P348="yes", VLOOKUP($E348,clients_special_commissions!$B:$C,2,0),"")</f>
        <v/>
      </c>
      <c r="R348" t="str">
        <f t="shared" si="57"/>
        <v>no</v>
      </c>
      <c r="S348">
        <f>COUNTIFS($E$3:$E347,$E348,$D$3:$D347,$D348,$R$3:$R347,"yes")</f>
        <v>0</v>
      </c>
      <c r="U348" s="1" t="str">
        <f t="shared" si="58"/>
        <v xml:space="preserve">('36', '2021-12-27', '66', 'OMR', '155.25', '0.78', 'EUR', '0.425132'), </v>
      </c>
      <c r="V348" s="1" t="str">
        <f t="shared" si="59"/>
        <v xml:space="preserve">('42', '2021-06-09', '1338', 'ERN', '80.96', '0.05',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'0.04',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'0.05',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'0.05',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'0.05',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'0.04',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'0.04',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'0.05', 'EUR', '1954.4451'), ('17', '2021-08-25', '20292', 'CLP', '23.24', '0.12', 'EUR', '873.489326'), ('38', '2021-08-25', '174', 'GIP', '209.76', '1.05', 'EUR', '0.829546'), ('39', '2021-08-25', '366', 'MOP', '41.3', '0.21', 'EUR', '8.862674'), ('10', '2021-08-26', '229650', 'MMK', '117.51', '0.05',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'0.04', 'EUR', '1.874163'), ('11', '2021-09-09', '10206', 'UAH', '315.83', '1.58', 'EUR', '32.315341'), ('15', '2021-09-10', '300000', 'VND', '11.91', '0.06', 'EUR', '25207.144586'), ('42', '2021-09-11', '26370', 'XPF', '221.19', '0.05',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('13', '2021-09-27', '4638', 'ETB', '82.2', '0.42', 'EUR', '56.424061'), ('37', '2021-09-29', '612', 'BND', '409.96', '2.05', 'EUR', '1.492847'), ('51', '2021-10-01', '894', 'MOP', '100.88', '0.51', 'EUR', '8.862674'), ('45', '2021-10-02', '1254', 'SCR', '78.97', '0.4', 'EUR', '15.881424'), ('47', '2021-10-02', '212808', 'IRR', '4.57', '0.05', 'EUR', '46606.318821'), ('20', '2021-10-03', '209238', 'VND', '8.31', '0.05', 'EUR', '25207.144586'), ('17', '2021-10-04', '13416', 'AOA', '26.83', '0.14', 'EUR', '500.075352'), ('41', '2021-10-05', '4139', 'GHS', '502.07', '2.52', 'EUR', '8.24399'), ('44', '2021-10-05', '206706', 'CDF', '94.03', '0.48', 'EUR', '2198.419411'), ('50', '2021-10-06', '18666', 'SOS', '29.36', '0.15', 'EUR', '635.850516'), ('7', '2021-10-06', '1026', 'CUC', '930.9', '4.66', 'EUR', '1.102163'), ('21', '2021-10-08', '912', 'MYR', '196.11', '0.99', 'EUR', '4.650478'), ('6', '2021-10-08', '29940', 'HTG', '259.51', '1.3', 'EUR', '115.372538'), ('36', '2021-10-09', '1146', 'QAR', '285.64', '1.43', 'EUR', '4.012181'), ('6', '2021-10-09', '6678', 'ISK', '46.98', '0.24', 'EUR', '142.166545'), ('29', '2021-10-10', '270', 'GIP', '325.48', '1.63', 'EUR', '0.829546'), ('25', '2021-10-10', '14754', 'BDT', '155.68', '0.78', 'EUR', '94.772749'), ('48', '2021-10-12', '15936', 'DZD', '101.37', '0.51', 'EUR', '157.210934'), ('43', '2021-10-13', '10398', 'KMF', '21.11', '0.11', 'EUR', '492.671632'), ('36', '2021-10-15', '29034', 'INR', '346.16', '1.74', 'EUR', '83.874727'), ('45', '2021-10-15', '18042', 'KPW', '18.2', '0.1', 'EUR', '991.624722'), ('18', '2021-10-15', '1236', 'BAM', '632.46', '3.17', 'EUR', '1.954297'), ('30', '2021-10-16', '25494', 'CUP', '898.56', '4.5', 'EUR', '28.372254'), ('10', '2021-10-16', '924', 'BBD', '419.15', '0.05', 'EUR', '2.204495'), ('33', '2021-10-16', '12720', 'NPR', '94.98', '0.48', 'EUR', '133.929141'), ('46', '2021-10-17', '264', 'NZD', '166.49', '0.84', 'EUR', '1.585768'), ('40', '2021-10-17', '1284', 'BND', '860.11', '4.31', 'EUR', '1.492847'), ('6', '2021-10-18', '828', 'HRK', '109.38', '0.55', 'EUR', '7.570559'), ('22', '2021-10-18', '300', 'EUR', '300', '1.5', 'EUR', '1'), ('46', '2021-10-18', '23256', 'ISK', '163.59', '0.82', 'EUR', '142.166545'), ('51', '2021-10-18', '205488', 'UZS', '16.25', '0.09', 'EUR', '12650.208197'), ('5', '2021-10-19', '15168', 'MRU', '378.04', '1.9', 'EUR', '40.122998'), ('18', '2021-10-19', '1068', 'TOP', '428.65', '2.15', 'EUR', '2.491572'), ('14', '2021-10-19', '220', 'BHD', '529.16', '2.65', 'EUR', '0.415761'), ('48', '2021-10-19', '2351', 'MYR', '505.54', '2.53', 'EUR', '4.650478'), ('46', '2021-10-20', '7524', 'RUB', '64.43', '0.33', 'EUR', '116.791701'), ('16', '2021-10-21', '16854', 'VUV', '135.2', '0.68', 'EUR', '124.667135'), ('30', '2021-10-22', '26826', 'NPR', '200.3', '1.01', 'EUR', '133.929141'), ('2', '2021-10-22', '84', 'XDR', '106', '0.53', 'EUR', '0.792507'), ('42', '2021-10-22', '3000', 'BBD', '1360.86', '0.05', 'EUR', '2.204495'), ('42', '2021-10-23', '9000', 'ZMW', '463.25', '0.03', 'EUR', '19.428104'), ('28', '2021-10-23', '3.3', 'EUR', '3.3', '0.05', 'EUR', '1'), ('48', '2021-10-23', '5000', 'GHS', '606.51', '3.04', 'EUR', '8.24399'), ('25', '2021-10-23', '71472', 'TZS', '27.97', '0.14', 'EUR', '2556.186953'), ('3', '2021-10-23', '164184', 'IRR', '3.53', '0.05', 'EUR', '46606.318821'), ('14', '2021-10-24', '1482', 'MOP', '167.22', '0.84', 'EUR', '8.862674'), ('40', '2021-10-24', '800', 'BHD', '1924.19', '9.63', 'EUR', '0.415761'), ('9', '2021-10-24', '27090', 'SDG', '55.07', '0.04', 'EUR', '491.956154'), ('43', '2021-10-24', '18492', 'THB', '500.59', '2.51', 'EUR', '36.941107'), ('35', '2021-10-26', '27588', 'KPW', '27.83', '0.14', 'EUR', '991.624722'), ('25', '2021-10-26', '15246', 'NAD', '932.41', '4.67', 'EUR', '16.351249'), ('46', '2021-10-27', '8000', 'TTD', '1071.62', '5.36', 'EUR', '7.465375'), ('47', '2021-10-27', '154224', 'IQD', '96.14', '0.49', 'EUR', '1604.167841'), ('32', '2021-10-28', '1188', 'PAB', '1077.23', '5.39', 'EUR', '1.102838'), ('17', '2021-10-28', '648', 'CNH', '92.16', '0.47', 'EUR', '7.031894'), ('10', '2021-10-28', '5784', 'NPR', '43.19', '0.05', 'EUR', '133.929141'), ('32', '2021-10-29', '15504', 'MXN', '693.84', '0.03', 'EUR', '22.345389'), ('32', '2021-10-31', '666', 'EUR', '666', '0.03', 'EUR', '1'), ('22', '2021-11-02', '498', 'XDR', '628.39', '3.15', 'EUR', '0.792507'), ('44', '2021-11-02', '324', 'EUR', '324', '1.62', 'EUR', '1'), ('16', '2021-11-02', '430', 'FKP', '518.37', '2.6', 'EUR', '0.82953'), ('7', '2021-11-03', '248', 'BHD', '596.5', '2.99', 'EUR', '0.415761'), ('51', '2021-11-03', '292', 'KWD', '871.43', '4.36', 'EUR', '0.335084'), ('51', '2021-11-03', '6933', 'TWD', '220.35', '1.11', 'EUR', '31.464479'), ('27', '2021-11-03', '23214', 'CZK', '941.82', '4.71', 'EUR', '24.648029'), ('39', '2021-11-04', '492', 'GGP', '592.69', '2.97', 'EUR', '0.830114'), ('3', '2021-11-04', '17076', 'INR', '203.59', '1.02', 'EUR', '83.874727'), ('17', '2021-11-04', '21516', 'MZN', '305.89', '1.53', 'EUR', '70.339138'), ('33', '2021-11-05', '103458', 'BIF', '45.9', '0.23', 'EUR', '2254.103215'), ('31', '2021-11-05', '3876', 'ZAR', '237.6', '1.19', 'EUR', '16.313404'), ('9', '2021-11-06', '1410', 'BSD', '1278.69', '0.04', 'EUR', '1.102693'), ('16', '2021-11-06', '636', 'IMP', '766.7', '3.84', 'EUR', '0.829536'), ('48', '2021-11-07', '564', 'NZD', '355.67', '1.78', 'EUR', '1.585768'), ('13', '2021-11-07', '3246', 'PKR', '16.25', '0.09', 'EUR', '199.753961'), ('30', '2021-11-08', '8940', 'SZL', '547.16', '2.74', 'EUR', '16.339208'), ('41', '2021-11-08', '19338', 'DJF', '98.83', '0.5', 'EUR', '195.674933'), ('47', '2021-11-08', '1488', 'WST', '518.61', '2.6', 'EUR', '2.869237'), ('20', '2021-11-09', '13290', 'MXN', '594.76', '0.05', 'EUR', '22.345389'), ('27', '2021-11-09', '11151', 'GTQ', '1317.54', '6.59', 'EUR', '8.463558'), ('34', '2021-11-09', '19140', 'ETB', '339.22', '1.7', 'EUR', '56.424061'), ('45', '2021-11-10', '450', 'EUR', '450', '2.25', 'EUR', '1'), ('10', '2021-11-10', '1008', 'TND', '310.67', '0.05', 'EUR', '3.244663'), ('48', '2021-11-11', '1182', 'KYD', '1289.54', '6.45', 'EUR', '0.916606'), ('23', '2021-11-11', '210', 'JOD', '268.74', '1.35', 'EUR', '0.781452'), ('2', '2021-11-12', '426', 'BZD', '192.22', '0.97', 'EUR', '2.216262'), ('42', '2021-11-12', '13230', 'AFN', '137.19', '0.05', 'EUR', '96.442519'), ('20', '2021-11-12', '360000', 'STD', '15.24', '0.05', 'EUR', '23626.253177'), ('4', '2021-11-14', '96936', 'LBP', '58.32', '0.3', 'EUR', '1662.155418'), ('17', '2021-11-14', '618', 'MYR', '132.89', '0.67', 'EUR', '4.650478'), ('1', '2021-11-14', '210060', 'BIF', '93.2', '0.47', 'EUR', '2254.103215'), ('4', '2021-11-15', '11958', 'VUV', '95.92', '0.48', 'EUR', '124.667135'), ('38', '2021-11-15', '115626', 'IDR', '7.32', '0.05', 'EUR', '15813.590125'), ('9', '2021-11-17', '29526', 'MXN', '1321.35', '0.03', 'EUR', '22.345389'), ('13', '2021-11-20', '23394', 'CLP', '26.79', '0.14', 'EUR', '873.489326'), ('16', '2021-11-20', '12000', 'ZAR', '735.6', '0.03', 'EUR', '16.313404'), ('48', '2021-11-21', '179472', 'PYG', '23.43', '0.03', 'EUR', '7661.556068'), ('8', '2021-11-21', '840', 'MOP', '94.78', '0.48', 'EUR', '8.862674'), ('31', '2021-11-21', '18042', 'XOF', '27.54', '0.14', 'EUR', '655.347265'), ('18', '2021-11-23', '342', 'TMT', '88.67', '0.45', 'EUR', '3.857137'), ('29', '2021-11-23', '588', 'DKK', '79.11', '0.4', 'EUR', '7.433242'), ('37', '2021-11-23', '90', 'EUR', '90', '0.45', 'EUR', '1'), ('33', '2021-11-23', '858', 'AUD', '580.16', '2.91', 'EUR', '1.478916'), ('51', '2021-11-24', '60000', 'THB', '1624.21', '0.03', 'EUR', '36.941107'), ('8', '2021-11-25', '1176', 'NZD', '741.6', '3.71', 'EUR', '1.585768'), ('10', '2021-11-26', '29568', 'BIF', '13.12', '0.05', 'EUR', '2254.103215'), ('29', '2021-11-26', '708', 'BMD', '641.91', '3.21', 'EUR', '1.102961'), ('15', '2021-11-27', '1008', 'LSL', '61.7', '0.31', 'EUR', '16.337136'), ('12', '2021-11-27', '846', 'EUR', '846', '4.23', 'EUR', '1'), ('45', '2021-11-27', '828', 'SEK', '79.64', '0.4', 'EUR', '10.396958'), ('17', '2021-11-28', '591', 'BHD', '1421.49', '7.11', 'EUR', '0.415761'), ('27', '2021-11-29', '3000000', 'XAF', '4577.73', '0.03', 'EUR', '655.347543'), ('13', '2021-11-29', '470', 'JOD', '601.45', '3.01', 'EUR', '0.781452'), ('8', '2021-12-01', '15996', 'NGN', '34.95', '0.18', 'EUR', '457.789064'), ('9', '2021-12-01', '6690', 'JPY', '50.15', '0.04', 'EUR', '133.408405'), ('44', '2021-12-02', '18318', 'KPW', '18.48', '0.1', 'EUR', '991.624722'), ('28', '2021-12-03', '13752', 'ERN', '832.1', '4.17', 'EUR', '16.526867'), ('35', '2021-12-04', '15132', 'BTN', '180.78', '0.91', 'EUR', '83.704625'), ('40', '2021-12-04', '6702', 'HRK', '885.28', '4.43', 'EUR', '7.570559'), ('44', '2021-12-04', '26352', 'RSD', '224.03', '1.13', 'EUR', '117.629636'), ('33', '2021-12-06', '654', 'TND', '201.57', '1.01', 'EUR', '3.244663'), ('41', '2021-12-07', '1176', 'SCR', '74.05', '0.38', 'EUR', '15.881424'), ('11', '2021-12-08', '696', 'SAR', '168.37', '0.85', 'EUR', '4.133768'), ('30', '2021-12-08', '8730', 'GMD', '148.1', '0.75', 'EUR', '58.946785'), ('50', '2021-12-09', '1284', 'BND', '860.11', '4.31', 'EUR', '1.492847'), ('47', '2021-12-10', '1344', 'SBD', '151.56', '0.76', 'EUR', '8.867908'), ('28', '2021-12-10', '1134', 'BOB', '150.06', '0.76', 'EUR', '7.557202'), ('6', '2021-12-12', '450', 'SGD', '300.51', '1.51', 'EUR', '1.497464'), ('29', '2021-12-12', '330', 'ILS', '93.13', '0.47', 'EUR', '3.543533'), ('18', '2021-12-13', '462', 'IMP', '556.94', '2.79', 'EUR', '0.829536'), ('10', '2021-12-13', '152076', 'IQD', '94.81', '0.05', 'EUR', '1604.167841'), ('46', '2021-12-13', '6042', 'CVE', '54.57', '0.28', 'EUR', '110.731635'), ('15', '2021-12-15', '6114', 'SBD', '689.46', '3.45', 'EUR', '8.867908'), ('43', '2021-12-15', '29166', 'BDT', '307.75', '1.54', 'EUR', '94.772749'), ('31', '2021-12-16', '17778', 'ZWL', '50.11', '0.26', 'EUR', '354.780821'), ('45', '2021-12-18', '4477', 'HRK', '591.37', '2.96', 'EUR', '7.570559'), ('10', '2021-12-18', '930', 'XDR', '1173.5', '0.05', 'EUR', '0.792507'), ('44', '2021-12-19', '21504', 'DZD', '136.79', '0.69', 'EUR', '157.210934'), ('33', '2021-12-20', '6810', 'GHS', '826.06', '4.14', 'EUR', '8.24399'), ('46', '2021-12-20', '702', 'IMP', '846.26', '4.24', 'EUR', '0.829536'), ('39', '2021-12-20', '16002', 'GMD', '271.47', '1.36', 'EUR', '58.946785'), ('6', '2021-12-20', '13104', 'MDL', '647.93', '3.24', 'EUR', '20.224588'), ('28', '2021-12-21', '660', 'EUR', '660', '3.3', 'EUR', '1'), ('2', '2021-12-22', '930', 'CAD', '670.27', '3.36', 'EUR', '1.387511'), ('48', '2021-12-23', '23226', 'MKD', '377.23', '1.89', 'EUR', '61.570877'), ('47', '2021-12-24', '618', 'MOP', '69.74', '0.35', 'EUR', '8.862674'), ('29', '2021-12-25', '28566', 'RSD', '242.85', '1.22', 'EUR', '117.629636'), ('9', '2021-12-26', '28416', 'MDL', '1405.03', '0.04', 'EUR', '20.224588'), ('3', '2021-12-26', '23166', 'SOS', '36.44', '0.19', 'EUR', '635.850516'), ('18', '2021-12-26', '3500', 'MYR', '752.62', '3.77', 'EUR', '4.650478'), ('33', '2021-12-26', '690', 'SEK', '66.37', '0.03', 'EUR', '10.396958'), ('36', '2021-12-27', '66', 'OMR', '155.25', '0.78', 'EUR', '0.425132'), </v>
      </c>
    </row>
    <row r="349" spans="2:22" ht="30" x14ac:dyDescent="0.25">
      <c r="B349">
        <f t="shared" si="50"/>
        <v>2021</v>
      </c>
      <c r="C349">
        <f t="shared" si="51"/>
        <v>12</v>
      </c>
      <c r="D349" t="str">
        <f t="shared" si="52"/>
        <v>2021 12</v>
      </c>
      <c r="E349">
        <v>26</v>
      </c>
      <c r="F349" s="2">
        <v>44557</v>
      </c>
      <c r="G349">
        <v>460</v>
      </c>
      <c r="H349" t="s">
        <v>114</v>
      </c>
      <c r="I349" s="3">
        <f t="shared" si="53"/>
        <v>554.53</v>
      </c>
      <c r="J349" s="3">
        <f t="shared" si="54"/>
        <v>2.78</v>
      </c>
      <c r="K349" t="s">
        <v>61</v>
      </c>
      <c r="L349" s="3">
        <f>VLOOKUP(H349,'fx rates'!$A:$B,2,0)</f>
        <v>0.82954600000000001</v>
      </c>
      <c r="M349">
        <f>SUMIFS($I$3:$I349,$E$3:$E349,$E349,$D$3:$D349,$D349)</f>
        <v>554.53</v>
      </c>
      <c r="N349" s="3">
        <f t="shared" si="55"/>
        <v>2.78</v>
      </c>
      <c r="O349" s="3" t="str">
        <f t="shared" si="56"/>
        <v/>
      </c>
      <c r="P349" t="str">
        <f>IFERROR(IF(VLOOKUP($E349,clients_special_commissions!$B:$E,3,0), "yes","no"),"no")</f>
        <v>no</v>
      </c>
      <c r="Q349" s="3" t="str">
        <f>IF($P349="yes", VLOOKUP($E349,clients_special_commissions!$B:$C,2,0),"")</f>
        <v/>
      </c>
      <c r="R349" t="str">
        <f t="shared" si="57"/>
        <v>no</v>
      </c>
      <c r="S349">
        <f>COUNTIFS($E$3:$E348,$E349,$D$3:$D348,$D349,$R$3:$R348,"yes")</f>
        <v>0</v>
      </c>
      <c r="U349" s="1" t="str">
        <f t="shared" si="58"/>
        <v xml:space="preserve">('26', '2021-12-27', '460', 'GIP', '554.53', '2.78', 'EUR', '0.829546'), </v>
      </c>
      <c r="V349" s="1" t="str">
        <f t="shared" si="59"/>
        <v xml:space="preserve">('42', '2021-06-09', '1338', 'ERN', '80.96', '0.05',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'0.04',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'0.05',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'0.05',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'0.05',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'0.04',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'0.04',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'0.05', 'EUR', '1954.4451'), ('17', '2021-08-25', '20292', 'CLP', '23.24', '0.12', 'EUR', '873.489326'), ('38', '2021-08-25', '174', 'GIP', '209.76', '1.05', 'EUR', '0.829546'), ('39', '2021-08-25', '366', 'MOP', '41.3', '0.21', 'EUR', '8.862674'), ('10', '2021-08-26', '229650', 'MMK', '117.51', '0.05',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'0.04', 'EUR', '1.874163'), ('11', '2021-09-09', '10206', 'UAH', '315.83', '1.58', 'EUR', '32.315341'), ('15', '2021-09-10', '300000', 'VND', '11.91', '0.06', 'EUR', '25207.144586'), ('42', '2021-09-11', '26370', 'XPF', '221.19', '0.05',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('13', '2021-09-27', '4638', 'ETB', '82.2', '0.42', 'EUR', '56.424061'), ('37', '2021-09-29', '612', 'BND', '409.96', '2.05', 'EUR', '1.492847'), ('51', '2021-10-01', '894', 'MOP', '100.88', '0.51', 'EUR', '8.862674'), ('45', '2021-10-02', '1254', 'SCR', '78.97', '0.4', 'EUR', '15.881424'), ('47', '2021-10-02', '212808', 'IRR', '4.57', '0.05', 'EUR', '46606.318821'), ('20', '2021-10-03', '209238', 'VND', '8.31', '0.05', 'EUR', '25207.144586'), ('17', '2021-10-04', '13416', 'AOA', '26.83', '0.14', 'EUR', '500.075352'), ('41', '2021-10-05', '4139', 'GHS', '502.07', '2.52', 'EUR', '8.24399'), ('44', '2021-10-05', '206706', 'CDF', '94.03', '0.48', 'EUR', '2198.419411'), ('50', '2021-10-06', '18666', 'SOS', '29.36', '0.15', 'EUR', '635.850516'), ('7', '2021-10-06', '1026', 'CUC', '930.9', '4.66', 'EUR', '1.102163'), ('21', '2021-10-08', '912', 'MYR', '196.11', '0.99', 'EUR', '4.650478'), ('6', '2021-10-08', '29940', 'HTG', '259.51', '1.3', 'EUR', '115.372538'), ('36', '2021-10-09', '1146', 'QAR', '285.64', '1.43', 'EUR', '4.012181'), ('6', '2021-10-09', '6678', 'ISK', '46.98', '0.24', 'EUR', '142.166545'), ('29', '2021-10-10', '270', 'GIP', '325.48', '1.63', 'EUR', '0.829546'), ('25', '2021-10-10', '14754', 'BDT', '155.68', '0.78', 'EUR', '94.772749'), ('48', '2021-10-12', '15936', 'DZD', '101.37', '0.51', 'EUR', '157.210934'), ('43', '2021-10-13', '10398', 'KMF', '21.11', '0.11', 'EUR', '492.671632'), ('36', '2021-10-15', '29034', 'INR', '346.16', '1.74', 'EUR', '83.874727'), ('45', '2021-10-15', '18042', 'KPW', '18.2', '0.1', 'EUR', '991.624722'), ('18', '2021-10-15', '1236', 'BAM', '632.46', '3.17', 'EUR', '1.954297'), ('30', '2021-10-16', '25494', 'CUP', '898.56', '4.5', 'EUR', '28.372254'), ('10', '2021-10-16', '924', 'BBD', '419.15', '0.05', 'EUR', '2.204495'), ('33', '2021-10-16', '12720', 'NPR', '94.98', '0.48', 'EUR', '133.929141'), ('46', '2021-10-17', '264', 'NZD', '166.49', '0.84', 'EUR', '1.585768'), ('40', '2021-10-17', '1284', 'BND', '860.11', '4.31', 'EUR', '1.492847'), ('6', '2021-10-18', '828', 'HRK', '109.38', '0.55', 'EUR', '7.570559'), ('22', '2021-10-18', '300', 'EUR', '300', '1.5', 'EUR', '1'), ('46', '2021-10-18', '23256', 'ISK', '163.59', '0.82', 'EUR', '142.166545'), ('51', '2021-10-18', '205488', 'UZS', '16.25', '0.09', 'EUR', '12650.208197'), ('5', '2021-10-19', '15168', 'MRU', '378.04', '1.9', 'EUR', '40.122998'), ('18', '2021-10-19', '1068', 'TOP', '428.65', '2.15', 'EUR', '2.491572'), ('14', '2021-10-19', '220', 'BHD', '529.16', '2.65', 'EUR', '0.415761'), ('48', '2021-10-19', '2351', 'MYR', '505.54', '2.53', 'EUR', '4.650478'), ('46', '2021-10-20', '7524', 'RUB', '64.43', '0.33', 'EUR', '116.791701'), ('16', '2021-10-21', '16854', 'VUV', '135.2', '0.68', 'EUR', '124.667135'), ('30', '2021-10-22', '26826', 'NPR', '200.3', '1.01', 'EUR', '133.929141'), ('2', '2021-10-22', '84', 'XDR', '106', '0.53', 'EUR', '0.792507'), ('42', '2021-10-22', '3000', 'BBD', '1360.86', '0.05', 'EUR', '2.204495'), ('42', '2021-10-23', '9000', 'ZMW', '463.25', '0.03', 'EUR', '19.428104'), ('28', '2021-10-23', '3.3', 'EUR', '3.3', '0.05', 'EUR', '1'), ('48', '2021-10-23', '5000', 'GHS', '606.51', '3.04', 'EUR', '8.24399'), ('25', '2021-10-23', '71472', 'TZS', '27.97', '0.14', 'EUR', '2556.186953'), ('3', '2021-10-23', '164184', 'IRR', '3.53', '0.05', 'EUR', '46606.318821'), ('14', '2021-10-24', '1482', 'MOP', '167.22', '0.84', 'EUR', '8.862674'), ('40', '2021-10-24', '800', 'BHD', '1924.19', '9.63', 'EUR', '0.415761'), ('9', '2021-10-24', '27090', 'SDG', '55.07', '0.04', 'EUR', '491.956154'), ('43', '2021-10-24', '18492', 'THB', '500.59', '2.51', 'EUR', '36.941107'), ('35', '2021-10-26', '27588', 'KPW', '27.83', '0.14', 'EUR', '991.624722'), ('25', '2021-10-26', '15246', 'NAD', '932.41', '4.67', 'EUR', '16.351249'), ('46', '2021-10-27', '8000', 'TTD', '1071.62', '5.36', 'EUR', '7.465375'), ('47', '2021-10-27', '154224', 'IQD', '96.14', '0.49', 'EUR', '1604.167841'), ('32', '2021-10-28', '1188', 'PAB', '1077.23', '5.39', 'EUR', '1.102838'), ('17', '2021-10-28', '648', 'CNH', '92.16', '0.47', 'EUR', '7.031894'), ('10', '2021-10-28', '5784', 'NPR', '43.19', '0.05', 'EUR', '133.929141'), ('32', '2021-10-29', '15504', 'MXN', '693.84', '0.03', 'EUR', '22.345389'), ('32', '2021-10-31', '666', 'EUR', '666', '0.03', 'EUR', '1'), ('22', '2021-11-02', '498', 'XDR', '628.39', '3.15', 'EUR', '0.792507'), ('44', '2021-11-02', '324', 'EUR', '324', '1.62', 'EUR', '1'), ('16', '2021-11-02', '430', 'FKP', '518.37', '2.6', 'EUR', '0.82953'), ('7', '2021-11-03', '248', 'BHD', '596.5', '2.99', 'EUR', '0.415761'), ('51', '2021-11-03', '292', 'KWD', '871.43', '4.36', 'EUR', '0.335084'), ('51', '2021-11-03', '6933', 'TWD', '220.35', '1.11', 'EUR', '31.464479'), ('27', '2021-11-03', '23214', 'CZK', '941.82', '4.71', 'EUR', '24.648029'), ('39', '2021-11-04', '492', 'GGP', '592.69', '2.97', 'EUR', '0.830114'), ('3', '2021-11-04', '17076', 'INR', '203.59', '1.02', 'EUR', '83.874727'), ('17', '2021-11-04', '21516', 'MZN', '305.89', '1.53', 'EUR', '70.339138'), ('33', '2021-11-05', '103458', 'BIF', '45.9', '0.23', 'EUR', '2254.103215'), ('31', '2021-11-05', '3876', 'ZAR', '237.6', '1.19', 'EUR', '16.313404'), ('9', '2021-11-06', '1410', 'BSD', '1278.69', '0.04', 'EUR', '1.102693'), ('16', '2021-11-06', '636', 'IMP', '766.7', '3.84', 'EUR', '0.829536'), ('48', '2021-11-07', '564', 'NZD', '355.67', '1.78', 'EUR', '1.585768'), ('13', '2021-11-07', '3246', 'PKR', '16.25', '0.09', 'EUR', '199.753961'), ('30', '2021-11-08', '8940', 'SZL', '547.16', '2.74', 'EUR', '16.339208'), ('41', '2021-11-08', '19338', 'DJF', '98.83', '0.5', 'EUR', '195.674933'), ('47', '2021-11-08', '1488', 'WST', '518.61', '2.6', 'EUR', '2.869237'), ('20', '2021-11-09', '13290', 'MXN', '594.76', '0.05', 'EUR', '22.345389'), ('27', '2021-11-09', '11151', 'GTQ', '1317.54', '6.59', 'EUR', '8.463558'), ('34', '2021-11-09', '19140', 'ETB', '339.22', '1.7', 'EUR', '56.424061'), ('45', '2021-11-10', '450', 'EUR', '450', '2.25', 'EUR', '1'), ('10', '2021-11-10', '1008', 'TND', '310.67', '0.05', 'EUR', '3.244663'), ('48', '2021-11-11', '1182', 'KYD', '1289.54', '6.45', 'EUR', '0.916606'), ('23', '2021-11-11', '210', 'JOD', '268.74', '1.35', 'EUR', '0.781452'), ('2', '2021-11-12', '426', 'BZD', '192.22', '0.97', 'EUR', '2.216262'), ('42', '2021-11-12', '13230', 'AFN', '137.19', '0.05', 'EUR', '96.442519'), ('20', '2021-11-12', '360000', 'STD', '15.24', '0.05', 'EUR', '23626.253177'), ('4', '2021-11-14', '96936', 'LBP', '58.32', '0.3', 'EUR', '1662.155418'), ('17', '2021-11-14', '618', 'MYR', '132.89', '0.67', 'EUR', '4.650478'), ('1', '2021-11-14', '210060', 'BIF', '93.2', '0.47', 'EUR', '2254.103215'), ('4', '2021-11-15', '11958', 'VUV', '95.92', '0.48', 'EUR', '124.667135'), ('38', '2021-11-15', '115626', 'IDR', '7.32', '0.05', 'EUR', '15813.590125'), ('9', '2021-11-17', '29526', 'MXN', '1321.35', '0.03', 'EUR', '22.345389'), ('13', '2021-11-20', '23394', 'CLP', '26.79', '0.14', 'EUR', '873.489326'), ('16', '2021-11-20', '12000', 'ZAR', '735.6', '0.03', 'EUR', '16.313404'), ('48', '2021-11-21', '179472', 'PYG', '23.43', '0.03', 'EUR', '7661.556068'), ('8', '2021-11-21', '840', 'MOP', '94.78', '0.48', 'EUR', '8.862674'), ('31', '2021-11-21', '18042', 'XOF', '27.54', '0.14', 'EUR', '655.347265'), ('18', '2021-11-23', '342', 'TMT', '88.67', '0.45', 'EUR', '3.857137'), ('29', '2021-11-23', '588', 'DKK', '79.11', '0.4', 'EUR', '7.433242'), ('37', '2021-11-23', '90', 'EUR', '90', '0.45', 'EUR', '1'), ('33', '2021-11-23', '858', 'AUD', '580.16', '2.91', 'EUR', '1.478916'), ('51', '2021-11-24', '60000', 'THB', '1624.21', '0.03', 'EUR', '36.941107'), ('8', '2021-11-25', '1176', 'NZD', '741.6', '3.71', 'EUR', '1.585768'), ('10', '2021-11-26', '29568', 'BIF', '13.12', '0.05', 'EUR', '2254.103215'), ('29', '2021-11-26', '708', 'BMD', '641.91', '3.21', 'EUR', '1.102961'), ('15', '2021-11-27', '1008', 'LSL', '61.7', '0.31', 'EUR', '16.337136'), ('12', '2021-11-27', '846', 'EUR', '846', '4.23', 'EUR', '1'), ('45', '2021-11-27', '828', 'SEK', '79.64', '0.4', 'EUR', '10.396958'), ('17', '2021-11-28', '591', 'BHD', '1421.49', '7.11', 'EUR', '0.415761'), ('27', '2021-11-29', '3000000', 'XAF', '4577.73', '0.03', 'EUR', '655.347543'), ('13', '2021-11-29', '470', 'JOD', '601.45', '3.01', 'EUR', '0.781452'), ('8', '2021-12-01', '15996', 'NGN', '34.95', '0.18', 'EUR', '457.789064'), ('9', '2021-12-01', '6690', 'JPY', '50.15', '0.04', 'EUR', '133.408405'), ('44', '2021-12-02', '18318', 'KPW', '18.48', '0.1', 'EUR', '991.624722'), ('28', '2021-12-03', '13752', 'ERN', '832.1', '4.17', 'EUR', '16.526867'), ('35', '2021-12-04', '15132', 'BTN', '180.78', '0.91', 'EUR', '83.704625'), ('40', '2021-12-04', '6702', 'HRK', '885.28', '4.43', 'EUR', '7.570559'), ('44', '2021-12-04', '26352', 'RSD', '224.03', '1.13', 'EUR', '117.629636'), ('33', '2021-12-06', '654', 'TND', '201.57', '1.01', 'EUR', '3.244663'), ('41', '2021-12-07', '1176', 'SCR', '74.05', '0.38', 'EUR', '15.881424'), ('11', '2021-12-08', '696', 'SAR', '168.37', '0.85', 'EUR', '4.133768'), ('30', '2021-12-08', '8730', 'GMD', '148.1', '0.75', 'EUR', '58.946785'), ('50', '2021-12-09', '1284', 'BND', '860.11', '4.31', 'EUR', '1.492847'), ('47', '2021-12-10', '1344', 'SBD', '151.56', '0.76', 'EUR', '8.867908'), ('28', '2021-12-10', '1134', 'BOB', '150.06', '0.76', 'EUR', '7.557202'), ('6', '2021-12-12', '450', 'SGD', '300.51', '1.51', 'EUR', '1.497464'), ('29', '2021-12-12', '330', 'ILS', '93.13', '0.47', 'EUR', '3.543533'), ('18', '2021-12-13', '462', 'IMP', '556.94', '2.79', 'EUR', '0.829536'), ('10', '2021-12-13', '152076', 'IQD', '94.81', '0.05', 'EUR', '1604.167841'), ('46', '2021-12-13', '6042', 'CVE', '54.57', '0.28', 'EUR', '110.731635'), ('15', '2021-12-15', '6114', 'SBD', '689.46', '3.45', 'EUR', '8.867908'), ('43', '2021-12-15', '29166', 'BDT', '307.75', '1.54', 'EUR', '94.772749'), ('31', '2021-12-16', '17778', 'ZWL', '50.11', '0.26', 'EUR', '354.780821'), ('45', '2021-12-18', '4477', 'HRK', '591.37', '2.96', 'EUR', '7.570559'), ('10', '2021-12-18', '930', 'XDR', '1173.5', '0.05', 'EUR', '0.792507'), ('44', '2021-12-19', '21504', 'DZD', '136.79', '0.69', 'EUR', '157.210934'), ('33', '2021-12-20', '6810', 'GHS', '826.06', '4.14', 'EUR', '8.24399'), ('46', '2021-12-20', '702', 'IMP', '846.26', '4.24', 'EUR', '0.829536'), ('39', '2021-12-20', '16002', 'GMD', '271.47', '1.36', 'EUR', '58.946785'), ('6', '2021-12-20', '13104', 'MDL', '647.93', '3.24', 'EUR', '20.224588'), ('28', '2021-12-21', '660', 'EUR', '660', '3.3', 'EUR', '1'), ('2', '2021-12-22', '930', 'CAD', '670.27', '3.36', 'EUR', '1.387511'), ('48', '2021-12-23', '23226', 'MKD', '377.23', '1.89', 'EUR', '61.570877'), ('47', '2021-12-24', '618', 'MOP', '69.74', '0.35', 'EUR', '8.862674'), ('29', '2021-12-25', '28566', 'RSD', '242.85', '1.22', 'EUR', '117.629636'), ('9', '2021-12-26', '28416', 'MDL', '1405.03', '0.04', 'EUR', '20.224588'), ('3', '2021-12-26', '23166', 'SOS', '36.44', '0.19', 'EUR', '635.850516'), ('18', '2021-12-26', '3500', 'MYR', '752.62', '3.77', 'EUR', '4.650478'), ('33', '2021-12-26', '690', 'SEK', '66.37', '0.03', 'EUR', '10.396958'), ('36', '2021-12-27', '66', 'OMR', '155.25', '0.78', 'EUR', '0.425132'), ('26', '2021-12-27', '460', 'GIP', '554.53', '2.78', 'EUR', '0.829546'), </v>
      </c>
    </row>
    <row r="350" spans="2:22" ht="30" x14ac:dyDescent="0.25">
      <c r="B350">
        <f t="shared" si="50"/>
        <v>2021</v>
      </c>
      <c r="C350">
        <f t="shared" si="51"/>
        <v>12</v>
      </c>
      <c r="D350" t="str">
        <f t="shared" si="52"/>
        <v>2021 12</v>
      </c>
      <c r="E350">
        <v>11</v>
      </c>
      <c r="F350" s="2">
        <v>44558</v>
      </c>
      <c r="G350">
        <v>1404</v>
      </c>
      <c r="H350" t="s">
        <v>61</v>
      </c>
      <c r="I350" s="3">
        <f t="shared" si="53"/>
        <v>1404</v>
      </c>
      <c r="J350" s="3">
        <f t="shared" si="54"/>
        <v>7.02</v>
      </c>
      <c r="K350" t="s">
        <v>61</v>
      </c>
      <c r="L350" s="3">
        <f>VLOOKUP(H350,'fx rates'!$A:$B,2,0)</f>
        <v>1</v>
      </c>
      <c r="M350">
        <f>SUMIFS($I$3:$I350,$E$3:$E350,$E350,$D$3:$D350,$D350)</f>
        <v>1572.37</v>
      </c>
      <c r="N350" s="3">
        <f t="shared" si="55"/>
        <v>7.02</v>
      </c>
      <c r="O350" s="3" t="str">
        <f t="shared" si="56"/>
        <v/>
      </c>
      <c r="P350" t="str">
        <f>IFERROR(IF(VLOOKUP($E350,clients_special_commissions!$B:$E,3,0), "yes","no"),"no")</f>
        <v>no</v>
      </c>
      <c r="Q350" s="3" t="str">
        <f>IF($P350="yes", VLOOKUP($E350,clients_special_commissions!$B:$C,2,0),"")</f>
        <v/>
      </c>
      <c r="R350" t="str">
        <f t="shared" si="57"/>
        <v>yes</v>
      </c>
      <c r="S350">
        <f>COUNTIFS($E$3:$E349,$E350,$D$3:$D349,$D350,$R$3:$R349,"yes")</f>
        <v>0</v>
      </c>
      <c r="U350" s="1" t="str">
        <f t="shared" si="58"/>
        <v xml:space="preserve">('11', '2021-12-28', '1404', 'EUR', '1404', '7.02', 'EUR', '1'), </v>
      </c>
      <c r="V350" s="1" t="str">
        <f t="shared" si="59"/>
        <v xml:space="preserve">('42', '2021-06-09', '1338', 'ERN', '80.96', '0.05',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'0.04',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'0.05',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'0.05',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'0.05',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'0.04',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'0.04',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'0.05', 'EUR', '1954.4451'), ('17', '2021-08-25', '20292', 'CLP', '23.24', '0.12', 'EUR', '873.489326'), ('38', '2021-08-25', '174', 'GIP', '209.76', '1.05', 'EUR', '0.829546'), ('39', '2021-08-25', '366', 'MOP', '41.3', '0.21', 'EUR', '8.862674'), ('10', '2021-08-26', '229650', 'MMK', '117.51', '0.05',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'0.04', 'EUR', '1.874163'), ('11', '2021-09-09', '10206', 'UAH', '315.83', '1.58', 'EUR', '32.315341'), ('15', '2021-09-10', '300000', 'VND', '11.91', '0.06', 'EUR', '25207.144586'), ('42', '2021-09-11', '26370', 'XPF', '221.19', '0.05',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('13', '2021-09-27', '4638', 'ETB', '82.2', '0.42', 'EUR', '56.424061'), ('37', '2021-09-29', '612', 'BND', '409.96', '2.05', 'EUR', '1.492847'), ('51', '2021-10-01', '894', 'MOP', '100.88', '0.51', 'EUR', '8.862674'), ('45', '2021-10-02', '1254', 'SCR', '78.97', '0.4', 'EUR', '15.881424'), ('47', '2021-10-02', '212808', 'IRR', '4.57', '0.05', 'EUR', '46606.318821'), ('20', '2021-10-03', '209238', 'VND', '8.31', '0.05', 'EUR', '25207.144586'), ('17', '2021-10-04', '13416', 'AOA', '26.83', '0.14', 'EUR', '500.075352'), ('41', '2021-10-05', '4139', 'GHS', '502.07', '2.52', 'EUR', '8.24399'), ('44', '2021-10-05', '206706', 'CDF', '94.03', '0.48', 'EUR', '2198.419411'), ('50', '2021-10-06', '18666', 'SOS', '29.36', '0.15', 'EUR', '635.850516'), ('7', '2021-10-06', '1026', 'CUC', '930.9', '4.66', 'EUR', '1.102163'), ('21', '2021-10-08', '912', 'MYR', '196.11', '0.99', 'EUR', '4.650478'), ('6', '2021-10-08', '29940', 'HTG', '259.51', '1.3', 'EUR', '115.372538'), ('36', '2021-10-09', '1146', 'QAR', '285.64', '1.43', 'EUR', '4.012181'), ('6', '2021-10-09', '6678', 'ISK', '46.98', '0.24', 'EUR', '142.166545'), ('29', '2021-10-10', '270', 'GIP', '325.48', '1.63', 'EUR', '0.829546'), ('25', '2021-10-10', '14754', 'BDT', '155.68', '0.78', 'EUR', '94.772749'), ('48', '2021-10-12', '15936', 'DZD', '101.37', '0.51', 'EUR', '157.210934'), ('43', '2021-10-13', '10398', 'KMF', '21.11', '0.11', 'EUR', '492.671632'), ('36', '2021-10-15', '29034', 'INR', '346.16', '1.74', 'EUR', '83.874727'), ('45', '2021-10-15', '18042', 'KPW', '18.2', '0.1', 'EUR', '991.624722'), ('18', '2021-10-15', '1236', 'BAM', '632.46', '3.17', 'EUR', '1.954297'), ('30', '2021-10-16', '25494', 'CUP', '898.56', '4.5', 'EUR', '28.372254'), ('10', '2021-10-16', '924', 'BBD', '419.15', '0.05', 'EUR', '2.204495'), ('33', '2021-10-16', '12720', 'NPR', '94.98', '0.48', 'EUR', '133.929141'), ('46', '2021-10-17', '264', 'NZD', '166.49', '0.84', 'EUR', '1.585768'), ('40', '2021-10-17', '1284', 'BND', '860.11', '4.31', 'EUR', '1.492847'), ('6', '2021-10-18', '828', 'HRK', '109.38', '0.55', 'EUR', '7.570559'), ('22', '2021-10-18', '300', 'EUR', '300', '1.5', 'EUR', '1'), ('46', '2021-10-18', '23256', 'ISK', '163.59', '0.82', 'EUR', '142.166545'), ('51', '2021-10-18', '205488', 'UZS', '16.25', '0.09', 'EUR', '12650.208197'), ('5', '2021-10-19', '15168', 'MRU', '378.04', '1.9', 'EUR', '40.122998'), ('18', '2021-10-19', '1068', 'TOP', '428.65', '2.15', 'EUR', '2.491572'), ('14', '2021-10-19', '220', 'BHD', '529.16', '2.65', 'EUR', '0.415761'), ('48', '2021-10-19', '2351', 'MYR', '505.54', '2.53', 'EUR', '4.650478'), ('46', '2021-10-20', '7524', 'RUB', '64.43', '0.33', 'EUR', '116.791701'), ('16', '2021-10-21', '16854', 'VUV', '135.2', '0.68', 'EUR', '124.667135'), ('30', '2021-10-22', '26826', 'NPR', '200.3', '1.01', 'EUR', '133.929141'), ('2', '2021-10-22', '84', 'XDR', '106', '0.53', 'EUR', '0.792507'), ('42', '2021-10-22', '3000', 'BBD', '1360.86', '0.05', 'EUR', '2.204495'), ('42', '2021-10-23', '9000', 'ZMW', '463.25', '0.03', 'EUR', '19.428104'), ('28', '2021-10-23', '3.3', 'EUR', '3.3', '0.05', 'EUR', '1'), ('48', '2021-10-23', '5000', 'GHS', '606.51', '3.04', 'EUR', '8.24399'), ('25', '2021-10-23', '71472', 'TZS', '27.97', '0.14', 'EUR', '2556.186953'), ('3', '2021-10-23', '164184', 'IRR', '3.53', '0.05', 'EUR', '46606.318821'), ('14', '2021-10-24', '1482', 'MOP', '167.22', '0.84', 'EUR', '8.862674'), ('40', '2021-10-24', '800', 'BHD', '1924.19', '9.63', 'EUR', '0.415761'), ('9', '2021-10-24', '27090', 'SDG', '55.07', '0.04', 'EUR', '491.956154'), ('43', '2021-10-24', '18492', 'THB', '500.59', '2.51', 'EUR', '36.941107'), ('35', '2021-10-26', '27588', 'KPW', '27.83', '0.14', 'EUR', '991.624722'), ('25', '2021-10-26', '15246', 'NAD', '932.41', '4.67', 'EUR', '16.351249'), ('46', '2021-10-27', '8000', 'TTD', '1071.62', '5.36', 'EUR', '7.465375'), ('47', '2021-10-27', '154224', 'IQD', '96.14', '0.49', 'EUR', '1604.167841'), ('32', '2021-10-28', '1188', 'PAB', '1077.23', '5.39', 'EUR', '1.102838'), ('17', '2021-10-28', '648', 'CNH', '92.16', '0.47', 'EUR', '7.031894'), ('10', '2021-10-28', '5784', 'NPR', '43.19', '0.05', 'EUR', '133.929141'), ('32', '2021-10-29', '15504', 'MXN', '693.84', '0.03', 'EUR', '22.345389'), ('32', '2021-10-31', '666', 'EUR', '666', '0.03', 'EUR', '1'), ('22', '2021-11-02', '498', 'XDR', '628.39', '3.15', 'EUR', '0.792507'), ('44', '2021-11-02', '324', 'EUR', '324', '1.62', 'EUR', '1'), ('16', '2021-11-02', '430', 'FKP', '518.37', '2.6', 'EUR', '0.82953'), ('7', '2021-11-03', '248', 'BHD', '596.5', '2.99', 'EUR', '0.415761'), ('51', '2021-11-03', '292', 'KWD', '871.43', '4.36', 'EUR', '0.335084'), ('51', '2021-11-03', '6933', 'TWD', '220.35', '1.11', 'EUR', '31.464479'), ('27', '2021-11-03', '23214', 'CZK', '941.82', '4.71', 'EUR', '24.648029'), ('39', '2021-11-04', '492', 'GGP', '592.69', '2.97', 'EUR', '0.830114'), ('3', '2021-11-04', '17076', 'INR', '203.59', '1.02', 'EUR', '83.874727'), ('17', '2021-11-04', '21516', 'MZN', '305.89', '1.53', 'EUR', '70.339138'), ('33', '2021-11-05', '103458', 'BIF', '45.9', '0.23', 'EUR', '2254.103215'), ('31', '2021-11-05', '3876', 'ZAR', '237.6', '1.19', 'EUR', '16.313404'), ('9', '2021-11-06', '1410', 'BSD', '1278.69', '0.04', 'EUR', '1.102693'), ('16', '2021-11-06', '636', 'IMP', '766.7', '3.84', 'EUR', '0.829536'), ('48', '2021-11-07', '564', 'NZD', '355.67', '1.78', 'EUR', '1.585768'), ('13', '2021-11-07', '3246', 'PKR', '16.25', '0.09', 'EUR', '199.753961'), ('30', '2021-11-08', '8940', 'SZL', '547.16', '2.74', 'EUR', '16.339208'), ('41', '2021-11-08', '19338', 'DJF', '98.83', '0.5', 'EUR', '195.674933'), ('47', '2021-11-08', '1488', 'WST', '518.61', '2.6', 'EUR', '2.869237'), ('20', '2021-11-09', '13290', 'MXN', '594.76', '0.05', 'EUR', '22.345389'), ('27', '2021-11-09', '11151', 'GTQ', '1317.54', '6.59', 'EUR', '8.463558'), ('34', '2021-11-09', '19140', 'ETB', '339.22', '1.7', 'EUR', '56.424061'), ('45', '2021-11-10', '450', 'EUR', '450', '2.25', 'EUR', '1'), ('10', '2021-11-10', '1008', 'TND', '310.67', '0.05', 'EUR', '3.244663'), ('48', '2021-11-11', '1182', 'KYD', '1289.54', '6.45', 'EUR', '0.916606'), ('23', '2021-11-11', '210', 'JOD', '268.74', '1.35', 'EUR', '0.781452'), ('2', '2021-11-12', '426', 'BZD', '192.22', '0.97', 'EUR', '2.216262'), ('42', '2021-11-12', '13230', 'AFN', '137.19', '0.05', 'EUR', '96.442519'), ('20', '2021-11-12', '360000', 'STD', '15.24', '0.05', 'EUR', '23626.253177'), ('4', '2021-11-14', '96936', 'LBP', '58.32', '0.3', 'EUR', '1662.155418'), ('17', '2021-11-14', '618', 'MYR', '132.89', '0.67', 'EUR', '4.650478'), ('1', '2021-11-14', '210060', 'BIF', '93.2', '0.47', 'EUR', '2254.103215'), ('4', '2021-11-15', '11958', 'VUV', '95.92', '0.48', 'EUR', '124.667135'), ('38', '2021-11-15', '115626', 'IDR', '7.32', '0.05', 'EUR', '15813.590125'), ('9', '2021-11-17', '29526', 'MXN', '1321.35', '0.03', 'EUR', '22.345389'), ('13', '2021-11-20', '23394', 'CLP', '26.79', '0.14', 'EUR', '873.489326'), ('16', '2021-11-20', '12000', 'ZAR', '735.6', '0.03', 'EUR', '16.313404'), ('48', '2021-11-21', '179472', 'PYG', '23.43', '0.03', 'EUR', '7661.556068'), ('8', '2021-11-21', '840', 'MOP', '94.78', '0.48', 'EUR', '8.862674'), ('31', '2021-11-21', '18042', 'XOF', '27.54', '0.14', 'EUR', '655.347265'), ('18', '2021-11-23', '342', 'TMT', '88.67', '0.45', 'EUR', '3.857137'), ('29', '2021-11-23', '588', 'DKK', '79.11', '0.4', 'EUR', '7.433242'), ('37', '2021-11-23', '90', 'EUR', '90', '0.45', 'EUR', '1'), ('33', '2021-11-23', '858', 'AUD', '580.16', '2.91', 'EUR', '1.478916'), ('51', '2021-11-24', '60000', 'THB', '1624.21', '0.03', 'EUR', '36.941107'), ('8', '2021-11-25', '1176', 'NZD', '741.6', '3.71', 'EUR', '1.585768'), ('10', '2021-11-26', '29568', 'BIF', '13.12', '0.05', 'EUR', '2254.103215'), ('29', '2021-11-26', '708', 'BMD', '641.91', '3.21', 'EUR', '1.102961'), ('15', '2021-11-27', '1008', 'LSL', '61.7', '0.31', 'EUR', '16.337136'), ('12', '2021-11-27', '846', 'EUR', '846', '4.23', 'EUR', '1'), ('45', '2021-11-27', '828', 'SEK', '79.64', '0.4', 'EUR', '10.396958'), ('17', '2021-11-28', '591', 'BHD', '1421.49', '7.11', 'EUR', '0.415761'), ('27', '2021-11-29', '3000000', 'XAF', '4577.73', '0.03', 'EUR', '655.347543'), ('13', '2021-11-29', '470', 'JOD', '601.45', '3.01', 'EUR', '0.781452'), ('8', '2021-12-01', '15996', 'NGN', '34.95', '0.18', 'EUR', '457.789064'), ('9', '2021-12-01', '6690', 'JPY', '50.15', '0.04', 'EUR', '133.408405'), ('44', '2021-12-02', '18318', 'KPW', '18.48', '0.1', 'EUR', '991.624722'), ('28', '2021-12-03', '13752', 'ERN', '832.1', '4.17', 'EUR', '16.526867'), ('35', '2021-12-04', '15132', 'BTN', '180.78', '0.91', 'EUR', '83.704625'), ('40', '2021-12-04', '6702', 'HRK', '885.28', '4.43', 'EUR', '7.570559'), ('44', '2021-12-04', '26352', 'RSD', '224.03', '1.13', 'EUR', '117.629636'), ('33', '2021-12-06', '654', 'TND', '201.57', '1.01', 'EUR', '3.244663'), ('41', '2021-12-07', '1176', 'SCR', '74.05', '0.38', 'EUR', '15.881424'), ('11', '2021-12-08', '696', 'SAR', '168.37', '0.85', 'EUR', '4.133768'), ('30', '2021-12-08', '8730', 'GMD', '148.1', '0.75', 'EUR', '58.946785'), ('50', '2021-12-09', '1284', 'BND', '860.11', '4.31', 'EUR', '1.492847'), ('47', '2021-12-10', '1344', 'SBD', '151.56', '0.76', 'EUR', '8.867908'), ('28', '2021-12-10', '1134', 'BOB', '150.06', '0.76', 'EUR', '7.557202'), ('6', '2021-12-12', '450', 'SGD', '300.51', '1.51', 'EUR', '1.497464'), ('29', '2021-12-12', '330', 'ILS', '93.13', '0.47', 'EUR', '3.543533'), ('18', '2021-12-13', '462', 'IMP', '556.94', '2.79', 'EUR', '0.829536'), ('10', '2021-12-13', '152076', 'IQD', '94.81', '0.05', 'EUR', '1604.167841'), ('46', '2021-12-13', '6042', 'CVE', '54.57', '0.28', 'EUR', '110.731635'), ('15', '2021-12-15', '6114', 'SBD', '689.46', '3.45', 'EUR', '8.867908'), ('43', '2021-12-15', '29166', 'BDT', '307.75', '1.54', 'EUR', '94.772749'), ('31', '2021-12-16', '17778', 'ZWL', '50.11', '0.26', 'EUR', '354.780821'), ('45', '2021-12-18', '4477', 'HRK', '591.37', '2.96', 'EUR', '7.570559'), ('10', '2021-12-18', '930', 'XDR', '1173.5', '0.05', 'EUR', '0.792507'), ('44', '2021-12-19', '21504', 'DZD', '136.79', '0.69', 'EUR', '157.210934'), ('33', '2021-12-20', '6810', 'GHS', '826.06', '4.14', 'EUR', '8.24399'), ('46', '2021-12-20', '702', 'IMP', '846.26', '4.24', 'EUR', '0.829536'), ('39', '2021-12-20', '16002', 'GMD', '271.47', '1.36', 'EUR', '58.946785'), ('6', '2021-12-20', '13104', 'MDL', '647.93', '3.24', 'EUR', '20.224588'), ('28', '2021-12-21', '660', 'EUR', '660', '3.3', 'EUR', '1'), ('2', '2021-12-22', '930', 'CAD', '670.27', '3.36', 'EUR', '1.387511'), ('48', '2021-12-23', '23226', 'MKD', '377.23', '1.89', 'EUR', '61.570877'), ('47', '2021-12-24', '618', 'MOP', '69.74', '0.35', 'EUR', '8.862674'), ('29', '2021-12-25', '28566', 'RSD', '242.85', '1.22', 'EUR', '117.629636'), ('9', '2021-12-26', '28416', 'MDL', '1405.03', '0.04', 'EUR', '20.224588'), ('3', '2021-12-26', '23166', 'SOS', '36.44', '0.19', 'EUR', '635.850516'), ('18', '2021-12-26', '3500', 'MYR', '752.62', '3.77', 'EUR', '4.650478'), ('33', '2021-12-26', '690', 'SEK', '66.37', '0.03', 'EUR', '10.396958'), ('36', '2021-12-27', '66', 'OMR', '155.25', '0.78', 'EUR', '0.425132'), ('26', '2021-12-27', '460', 'GIP', '554.53', '2.78', 'EUR', '0.829546'), ('11', '2021-12-28', '1404', 'EUR', '1404', '7.02', 'EUR', '1'), </v>
      </c>
    </row>
    <row r="351" spans="2:22" ht="30" x14ac:dyDescent="0.25">
      <c r="B351">
        <f t="shared" si="50"/>
        <v>2021</v>
      </c>
      <c r="C351">
        <f t="shared" si="51"/>
        <v>12</v>
      </c>
      <c r="D351" t="str">
        <f t="shared" si="52"/>
        <v>2021 12</v>
      </c>
      <c r="E351">
        <v>36</v>
      </c>
      <c r="F351" s="2">
        <v>44559</v>
      </c>
      <c r="G351">
        <v>8622</v>
      </c>
      <c r="H351" t="s">
        <v>122</v>
      </c>
      <c r="I351" s="3">
        <f t="shared" si="53"/>
        <v>74.740000000000009</v>
      </c>
      <c r="J351" s="3">
        <f t="shared" si="54"/>
        <v>0.38</v>
      </c>
      <c r="K351" t="s">
        <v>61</v>
      </c>
      <c r="L351" s="3">
        <f>VLOOKUP(H351,'fx rates'!$A:$B,2,0)</f>
        <v>115.37253800000001</v>
      </c>
      <c r="M351">
        <f>SUMIFS($I$3:$I351,$E$3:$E351,$E351,$D$3:$D351,$D351)</f>
        <v>229.99</v>
      </c>
      <c r="N351" s="3">
        <f t="shared" si="55"/>
        <v>0.38</v>
      </c>
      <c r="O351" s="3" t="str">
        <f t="shared" si="56"/>
        <v/>
      </c>
      <c r="P351" t="str">
        <f>IFERROR(IF(VLOOKUP($E351,clients_special_commissions!$B:$E,3,0), "yes","no"),"no")</f>
        <v>no</v>
      </c>
      <c r="Q351" s="3" t="str">
        <f>IF($P351="yes", VLOOKUP($E351,clients_special_commissions!$B:$C,2,0),"")</f>
        <v/>
      </c>
      <c r="R351" t="str">
        <f t="shared" si="57"/>
        <v>no</v>
      </c>
      <c r="S351">
        <f>COUNTIFS($E$3:$E350,$E351,$D$3:$D350,$D351,$R$3:$R350,"yes")</f>
        <v>0</v>
      </c>
      <c r="U351" s="1" t="str">
        <f t="shared" si="58"/>
        <v xml:space="preserve">('36', '2021-12-29', '8622', 'HTG', '74.74', '0.38', 'EUR', '115.372538'), </v>
      </c>
      <c r="V351" s="1" t="str">
        <f t="shared" si="59"/>
        <v xml:space="preserve">('42', '2021-06-09', '1338', 'ERN', '80.96', '0.05',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'0.04',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'0.05',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'0.05',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'0.05',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'0.04',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'0.04',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'0.05', 'EUR', '1954.4451'), ('17', '2021-08-25', '20292', 'CLP', '23.24', '0.12', 'EUR', '873.489326'), ('38', '2021-08-25', '174', 'GIP', '209.76', '1.05', 'EUR', '0.829546'), ('39', '2021-08-25', '366', 'MOP', '41.3', '0.21', 'EUR', '8.862674'), ('10', '2021-08-26', '229650', 'MMK', '117.51', '0.05',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'0.04', 'EUR', '1.874163'), ('11', '2021-09-09', '10206', 'UAH', '315.83', '1.58', 'EUR', '32.315341'), ('15', '2021-09-10', '300000', 'VND', '11.91', '0.06', 'EUR', '25207.144586'), ('42', '2021-09-11', '26370', 'XPF', '221.19', '0.05',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('13', '2021-09-27', '4638', 'ETB', '82.2', '0.42', 'EUR', '56.424061'), ('37', '2021-09-29', '612', 'BND', '409.96', '2.05', 'EUR', '1.492847'), ('51', '2021-10-01', '894', 'MOP', '100.88', '0.51', 'EUR', '8.862674'), ('45', '2021-10-02', '1254', 'SCR', '78.97', '0.4', 'EUR', '15.881424'), ('47', '2021-10-02', '212808', 'IRR', '4.57', '0.05', 'EUR', '46606.318821'), ('20', '2021-10-03', '209238', 'VND', '8.31', '0.05', 'EUR', '25207.144586'), ('17', '2021-10-04', '13416', 'AOA', '26.83', '0.14', 'EUR', '500.075352'), ('41', '2021-10-05', '4139', 'GHS', '502.07', '2.52', 'EUR', '8.24399'), ('44', '2021-10-05', '206706', 'CDF', '94.03', '0.48', 'EUR', '2198.419411'), ('50', '2021-10-06', '18666', 'SOS', '29.36', '0.15', 'EUR', '635.850516'), ('7', '2021-10-06', '1026', 'CUC', '930.9', '4.66', 'EUR', '1.102163'), ('21', '2021-10-08', '912', 'MYR', '196.11', '0.99', 'EUR', '4.650478'), ('6', '2021-10-08', '29940', 'HTG', '259.51', '1.3', 'EUR', '115.372538'), ('36', '2021-10-09', '1146', 'QAR', '285.64', '1.43', 'EUR', '4.012181'), ('6', '2021-10-09', '6678', 'ISK', '46.98', '0.24', 'EUR', '142.166545'), ('29', '2021-10-10', '270', 'GIP', '325.48', '1.63', 'EUR', '0.829546'), ('25', '2021-10-10', '14754', 'BDT', '155.68', '0.78', 'EUR', '94.772749'), ('48', '2021-10-12', '15936', 'DZD', '101.37', '0.51', 'EUR', '157.210934'), ('43', '2021-10-13', '10398', 'KMF', '21.11', '0.11', 'EUR', '492.671632'), ('36', '2021-10-15', '29034', 'INR', '346.16', '1.74', 'EUR', '83.874727'), ('45', '2021-10-15', '18042', 'KPW', '18.2', '0.1', 'EUR', '991.624722'), ('18', '2021-10-15', '1236', 'BAM', '632.46', '3.17', 'EUR', '1.954297'), ('30', '2021-10-16', '25494', 'CUP', '898.56', '4.5', 'EUR', '28.372254'), ('10', '2021-10-16', '924', 'BBD', '419.15', '0.05', 'EUR', '2.204495'), ('33', '2021-10-16', '12720', 'NPR', '94.98', '0.48', 'EUR', '133.929141'), ('46', '2021-10-17', '264', 'NZD', '166.49', '0.84', 'EUR', '1.585768'), ('40', '2021-10-17', '1284', 'BND', '860.11', '4.31', 'EUR', '1.492847'), ('6', '2021-10-18', '828', 'HRK', '109.38', '0.55', 'EUR', '7.570559'), ('22', '2021-10-18', '300', 'EUR', '300', '1.5', 'EUR', '1'), ('46', '2021-10-18', '23256', 'ISK', '163.59', '0.82', 'EUR', '142.166545'), ('51', '2021-10-18', '205488', 'UZS', '16.25', '0.09', 'EUR', '12650.208197'), ('5', '2021-10-19', '15168', 'MRU', '378.04', '1.9', 'EUR', '40.122998'), ('18', '2021-10-19', '1068', 'TOP', '428.65', '2.15', 'EUR', '2.491572'), ('14', '2021-10-19', '220', 'BHD', '529.16', '2.65', 'EUR', '0.415761'), ('48', '2021-10-19', '2351', 'MYR', '505.54', '2.53', 'EUR', '4.650478'), ('46', '2021-10-20', '7524', 'RUB', '64.43', '0.33', 'EUR', '116.791701'), ('16', '2021-10-21', '16854', 'VUV', '135.2', '0.68', 'EUR', '124.667135'), ('30', '2021-10-22', '26826', 'NPR', '200.3', '1.01', 'EUR', '133.929141'), ('2', '2021-10-22', '84', 'XDR', '106', '0.53', 'EUR', '0.792507'), ('42', '2021-10-22', '3000', 'BBD', '1360.86', '0.05', 'EUR', '2.204495'), ('42', '2021-10-23', '9000', 'ZMW', '463.25', '0.03', 'EUR', '19.428104'), ('28', '2021-10-23', '3.3', 'EUR', '3.3', '0.05', 'EUR', '1'), ('48', '2021-10-23', '5000', 'GHS', '606.51', '3.04', 'EUR', '8.24399'), ('25', '2021-10-23', '71472', 'TZS', '27.97', '0.14', 'EUR', '2556.186953'), ('3', '2021-10-23', '164184', 'IRR', '3.53', '0.05', 'EUR', '46606.318821'), ('14', '2021-10-24', '1482', 'MOP', '167.22', '0.84', 'EUR', '8.862674'), ('40', '2021-10-24', '800', 'BHD', '1924.19', '9.63', 'EUR', '0.415761'), ('9', '2021-10-24', '27090', 'SDG', '55.07', '0.04', 'EUR', '491.956154'), ('43', '2021-10-24', '18492', 'THB', '500.59', '2.51', 'EUR', '36.941107'), ('35', '2021-10-26', '27588', 'KPW', '27.83', '0.14', 'EUR', '991.624722'), ('25', '2021-10-26', '15246', 'NAD', '932.41', '4.67', 'EUR', '16.351249'), ('46', '2021-10-27', '8000', 'TTD', '1071.62', '5.36', 'EUR', '7.465375'), ('47', '2021-10-27', '154224', 'IQD', '96.14', '0.49', 'EUR', '1604.167841'), ('32', '2021-10-28', '1188', 'PAB', '1077.23', '5.39', 'EUR', '1.102838'), ('17', '2021-10-28', '648', 'CNH', '92.16', '0.47', 'EUR', '7.031894'), ('10', '2021-10-28', '5784', 'NPR', '43.19', '0.05', 'EUR', '133.929141'), ('32', '2021-10-29', '15504', 'MXN', '693.84', '0.03', 'EUR', '22.345389'), ('32', '2021-10-31', '666', 'EUR', '666', '0.03', 'EUR', '1'), ('22', '2021-11-02', '498', 'XDR', '628.39', '3.15', 'EUR', '0.792507'), ('44', '2021-11-02', '324', 'EUR', '324', '1.62', 'EUR', '1'), ('16', '2021-11-02', '430', 'FKP', '518.37', '2.6', 'EUR', '0.82953'), ('7', '2021-11-03', '248', 'BHD', '596.5', '2.99', 'EUR', '0.415761'), ('51', '2021-11-03', '292', 'KWD', '871.43', '4.36', 'EUR', '0.335084'), ('51', '2021-11-03', '6933', 'TWD', '220.35', '1.11', 'EUR', '31.464479'), ('27', '2021-11-03', '23214', 'CZK', '941.82', '4.71', 'EUR', '24.648029'), ('39', '2021-11-04', '492', 'GGP', '592.69', '2.97', 'EUR', '0.830114'), ('3', '2021-11-04', '17076', 'INR', '203.59', '1.02', 'EUR', '83.874727'), ('17', '2021-11-04', '21516', 'MZN', '305.89', '1.53', 'EUR', '70.339138'), ('33', '2021-11-05', '103458', 'BIF', '45.9', '0.23', 'EUR', '2254.103215'), ('31', '2021-11-05', '3876', 'ZAR', '237.6', '1.19', 'EUR', '16.313404'), ('9', '2021-11-06', '1410', 'BSD', '1278.69', '0.04', 'EUR', '1.102693'), ('16', '2021-11-06', '636', 'IMP', '766.7', '3.84', 'EUR', '0.829536'), ('48', '2021-11-07', '564', 'NZD', '355.67', '1.78', 'EUR', '1.585768'), ('13', '2021-11-07', '3246', 'PKR', '16.25', '0.09', 'EUR', '199.753961'), ('30', '2021-11-08', '8940', 'SZL', '547.16', '2.74', 'EUR', '16.339208'), ('41', '2021-11-08', '19338', 'DJF', '98.83', '0.5', 'EUR', '195.674933'), ('47', '2021-11-08', '1488', 'WST', '518.61', '2.6', 'EUR', '2.869237'), ('20', '2021-11-09', '13290', 'MXN', '594.76', '0.05', 'EUR', '22.345389'), ('27', '2021-11-09', '11151', 'GTQ', '1317.54', '6.59', 'EUR', '8.463558'), ('34', '2021-11-09', '19140', 'ETB', '339.22', '1.7', 'EUR', '56.424061'), ('45', '2021-11-10', '450', 'EUR', '450', '2.25', 'EUR', '1'), ('10', '2021-11-10', '1008', 'TND', '310.67', '0.05', 'EUR', '3.244663'), ('48', '2021-11-11', '1182', 'KYD', '1289.54', '6.45', 'EUR', '0.916606'), ('23', '2021-11-11', '210', 'JOD', '268.74', '1.35', 'EUR', '0.781452'), ('2', '2021-11-12', '426', 'BZD', '192.22', '0.97', 'EUR', '2.216262'), ('42', '2021-11-12', '13230', 'AFN', '137.19', '0.05', 'EUR', '96.442519'), ('20', '2021-11-12', '360000', 'STD', '15.24', '0.05', 'EUR', '23626.253177'), ('4', '2021-11-14', '96936', 'LBP', '58.32', '0.3', 'EUR', '1662.155418'), ('17', '2021-11-14', '618', 'MYR', '132.89', '0.67', 'EUR', '4.650478'), ('1', '2021-11-14', '210060', 'BIF', '93.2', '0.47', 'EUR', '2254.103215'), ('4', '2021-11-15', '11958', 'VUV', '95.92', '0.48', 'EUR', '124.667135'), ('38', '2021-11-15', '115626', 'IDR', '7.32', '0.05', 'EUR', '15813.590125'), ('9', '2021-11-17', '29526', 'MXN', '1321.35', '0.03', 'EUR', '22.345389'), ('13', '2021-11-20', '23394', 'CLP', '26.79', '0.14', 'EUR', '873.489326'), ('16', '2021-11-20', '12000', 'ZAR', '735.6', '0.03', 'EUR', '16.313404'), ('48', '2021-11-21', '179472', 'PYG', '23.43', '0.03', 'EUR', '7661.556068'), ('8', '2021-11-21', '840', 'MOP', '94.78', '0.48', 'EUR', '8.862674'), ('31', '2021-11-21', '18042', 'XOF', '27.54', '0.14', 'EUR', '655.347265'), ('18', '2021-11-23', '342', 'TMT', '88.67', '0.45', 'EUR', '3.857137'), ('29', '2021-11-23', '588', 'DKK', '79.11', '0.4', 'EUR', '7.433242'), ('37', '2021-11-23', '90', 'EUR', '90', '0.45', 'EUR', '1'), ('33', '2021-11-23', '858', 'AUD', '580.16', '2.91', 'EUR', '1.478916'), ('51', '2021-11-24', '60000', 'THB', '1624.21', '0.03', 'EUR', '36.941107'), ('8', '2021-11-25', '1176', 'NZD', '741.6', '3.71', 'EUR', '1.585768'), ('10', '2021-11-26', '29568', 'BIF', '13.12', '0.05', 'EUR', '2254.103215'), ('29', '2021-11-26', '708', 'BMD', '641.91', '3.21', 'EUR', '1.102961'), ('15', '2021-11-27', '1008', 'LSL', '61.7', '0.31', 'EUR', '16.337136'), ('12', '2021-11-27', '846', 'EUR', '846', '4.23', 'EUR', '1'), ('45', '2021-11-27', '828', 'SEK', '79.64', '0.4', 'EUR', '10.396958'), ('17', '2021-11-28', '591', 'BHD', '1421.49', '7.11', 'EUR', '0.415761'), ('27', '2021-11-29', '3000000', 'XAF', '4577.73', '0.03', 'EUR', '655.347543'), ('13', '2021-11-29', '470', 'JOD', '601.45', '3.01', 'EUR', '0.781452'), ('8', '2021-12-01', '15996', 'NGN', '34.95', '0.18', 'EUR', '457.789064'), ('9', '2021-12-01', '6690', 'JPY', '50.15', '0.04', 'EUR', '133.408405'), ('44', '2021-12-02', '18318', 'KPW', '18.48', '0.1', 'EUR', '991.624722'), ('28', '2021-12-03', '13752', 'ERN', '832.1', '4.17', 'EUR', '16.526867'), ('35', '2021-12-04', '15132', 'BTN', '180.78', '0.91', 'EUR', '83.704625'), ('40', '2021-12-04', '6702', 'HRK', '885.28', '4.43', 'EUR', '7.570559'), ('44', '2021-12-04', '26352', 'RSD', '224.03', '1.13', 'EUR', '117.629636'), ('33', '2021-12-06', '654', 'TND', '201.57', '1.01', 'EUR', '3.244663'), ('41', '2021-12-07', '1176', 'SCR', '74.05', '0.38', 'EUR', '15.881424'), ('11', '2021-12-08', '696', 'SAR', '168.37', '0.85', 'EUR', '4.133768'), ('30', '2021-12-08', '8730', 'GMD', '148.1', '0.75', 'EUR', '58.946785'), ('50', '2021-12-09', '1284', 'BND', '860.11', '4.31', 'EUR', '1.492847'), ('47', '2021-12-10', '1344', 'SBD', '151.56', '0.76', 'EUR', '8.867908'), ('28', '2021-12-10', '1134', 'BOB', '150.06', '0.76', 'EUR', '7.557202'), ('6', '2021-12-12', '450', 'SGD', '300.51', '1.51', 'EUR', '1.497464'), ('29', '2021-12-12', '330', 'ILS', '93.13', '0.47', 'EUR', '3.543533'), ('18', '2021-12-13', '462', 'IMP', '556.94', '2.79', 'EUR', '0.829536'), ('10', '2021-12-13', '152076', 'IQD', '94.81', '0.05', 'EUR', '1604.167841'), ('46', '2021-12-13', '6042', 'CVE', '54.57', '0.28', 'EUR', '110.731635'), ('15', '2021-12-15', '6114', 'SBD', '689.46', '3.45', 'EUR', '8.867908'), ('43', '2021-12-15', '29166', 'BDT', '307.75', '1.54', 'EUR', '94.772749'), ('31', '2021-12-16', '17778', 'ZWL', '50.11', '0.26', 'EUR', '354.780821'), ('45', '2021-12-18', '4477', 'HRK', '591.37', '2.96', 'EUR', '7.570559'), ('10', '2021-12-18', '930', 'XDR', '1173.5', '0.05', 'EUR', '0.792507'), ('44', '2021-12-19', '21504', 'DZD', '136.79', '0.69', 'EUR', '157.210934'), ('33', '2021-12-20', '6810', 'GHS', '826.06', '4.14', 'EUR', '8.24399'), ('46', '2021-12-20', '702', 'IMP', '846.26', '4.24', 'EUR', '0.829536'), ('39', '2021-12-20', '16002', 'GMD', '271.47', '1.36', 'EUR', '58.946785'), ('6', '2021-12-20', '13104', 'MDL', '647.93', '3.24', 'EUR', '20.224588'), ('28', '2021-12-21', '660', 'EUR', '660', '3.3', 'EUR', '1'), ('2', '2021-12-22', '930', 'CAD', '670.27', '3.36', 'EUR', '1.387511'), ('48', '2021-12-23', '23226', 'MKD', '377.23', '1.89', 'EUR', '61.570877'), ('47', '2021-12-24', '618', 'MOP', '69.74', '0.35', 'EUR', '8.862674'), ('29', '2021-12-25', '28566', 'RSD', '242.85', '1.22', 'EUR', '117.629636'), ('9', '2021-12-26', '28416', 'MDL', '1405.03', '0.04', 'EUR', '20.224588'), ('3', '2021-12-26', '23166', 'SOS', '36.44', '0.19', 'EUR', '635.850516'), ('18', '2021-12-26', '3500', 'MYR', '752.62', '3.77', 'EUR', '4.650478'), ('33', '2021-12-26', '690', 'SEK', '66.37', '0.03', 'EUR', '10.396958'), ('36', '2021-12-27', '66', 'OMR', '155.25', '0.78', 'EUR', '0.425132'), ('26', '2021-12-27', '460', 'GIP', '554.53', '2.78', 'EUR', '0.829546'), ('11', '2021-12-28', '1404', 'EUR', '1404', '7.02', 'EUR', '1'), ('36', '2021-12-29', '8622', 'HTG', '74.74', '0.38', 'EUR', '115.372538'), </v>
      </c>
    </row>
    <row r="352" spans="2:22" ht="30" x14ac:dyDescent="0.25">
      <c r="B352">
        <f t="shared" si="50"/>
        <v>2021</v>
      </c>
      <c r="C352">
        <f t="shared" si="51"/>
        <v>12</v>
      </c>
      <c r="D352" t="str">
        <f t="shared" si="52"/>
        <v>2021 12</v>
      </c>
      <c r="E352">
        <v>47</v>
      </c>
      <c r="F352" s="2">
        <v>44560</v>
      </c>
      <c r="G352">
        <v>28236</v>
      </c>
      <c r="H352" t="s">
        <v>65</v>
      </c>
      <c r="I352" s="3">
        <f t="shared" si="53"/>
        <v>52.589999999999996</v>
      </c>
      <c r="J352" s="3">
        <f t="shared" si="54"/>
        <v>0.27</v>
      </c>
      <c r="K352" t="s">
        <v>61</v>
      </c>
      <c r="L352" s="3">
        <f>VLOOKUP(H352,'fx rates'!$A:$B,2,0)</f>
        <v>536.92227000000003</v>
      </c>
      <c r="M352">
        <f>SUMIFS($I$3:$I352,$E$3:$E352,$E352,$D$3:$D352,$D352)</f>
        <v>273.89</v>
      </c>
      <c r="N352" s="3">
        <f t="shared" si="55"/>
        <v>0.27</v>
      </c>
      <c r="O352" s="3" t="str">
        <f t="shared" si="56"/>
        <v/>
      </c>
      <c r="P352" t="str">
        <f>IFERROR(IF(VLOOKUP($E352,clients_special_commissions!$B:$E,3,0), "yes","no"),"no")</f>
        <v>no</v>
      </c>
      <c r="Q352" s="3" t="str">
        <f>IF($P352="yes", VLOOKUP($E352,clients_special_commissions!$B:$C,2,0),"")</f>
        <v/>
      </c>
      <c r="R352" t="str">
        <f t="shared" si="57"/>
        <v>no</v>
      </c>
      <c r="S352">
        <f>COUNTIFS($E$3:$E351,$E352,$D$3:$D351,$D352,$R$3:$R351,"yes")</f>
        <v>0</v>
      </c>
      <c r="U352" s="1" t="str">
        <f t="shared" si="58"/>
        <v xml:space="preserve">('47', '2021-12-30', '28236', 'AMD', '52.59', '0.27', 'EUR', '536.92227'), </v>
      </c>
      <c r="V352" s="1" t="str">
        <f t="shared" si="59"/>
        <v xml:space="preserve">('42', '2021-06-09', '1338', 'ERN', '80.96', '0.05',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'0.04',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'0.05',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'0.05',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'0.05',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'0.04',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'0.04',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'0.05', 'EUR', '1954.4451'), ('17', '2021-08-25', '20292', 'CLP', '23.24', '0.12', 'EUR', '873.489326'), ('38', '2021-08-25', '174', 'GIP', '209.76', '1.05', 'EUR', '0.829546'), ('39', '2021-08-25', '366', 'MOP', '41.3', '0.21', 'EUR', '8.862674'), ('10', '2021-08-26', '229650', 'MMK', '117.51', '0.05',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'0.04', 'EUR', '1.874163'), ('11', '2021-09-09', '10206', 'UAH', '315.83', '1.58', 'EUR', '32.315341'), ('15', '2021-09-10', '300000', 'VND', '11.91', '0.06', 'EUR', '25207.144586'), ('42', '2021-09-11', '26370', 'XPF', '221.19', '0.05',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('13', '2021-09-27', '4638', 'ETB', '82.2', '0.42', 'EUR', '56.424061'), ('37', '2021-09-29', '612', 'BND', '409.96', '2.05', 'EUR', '1.492847'), ('51', '2021-10-01', '894', 'MOP', '100.88', '0.51', 'EUR', '8.862674'), ('45', '2021-10-02', '1254', 'SCR', '78.97', '0.4', 'EUR', '15.881424'), ('47', '2021-10-02', '212808', 'IRR', '4.57', '0.05', 'EUR', '46606.318821'), ('20', '2021-10-03', '209238', 'VND', '8.31', '0.05', 'EUR', '25207.144586'), ('17', '2021-10-04', '13416', 'AOA', '26.83', '0.14', 'EUR', '500.075352'), ('41', '2021-10-05', '4139', 'GHS', '502.07', '2.52', 'EUR', '8.24399'), ('44', '2021-10-05', '206706', 'CDF', '94.03', '0.48', 'EUR', '2198.419411'), ('50', '2021-10-06', '18666', 'SOS', '29.36', '0.15', 'EUR', '635.850516'), ('7', '2021-10-06', '1026', 'CUC', '930.9', '4.66', 'EUR', '1.102163'), ('21', '2021-10-08', '912', 'MYR', '196.11', '0.99', 'EUR', '4.650478'), ('6', '2021-10-08', '29940', 'HTG', '259.51', '1.3', 'EUR', '115.372538'), ('36', '2021-10-09', '1146', 'QAR', '285.64', '1.43', 'EUR', '4.012181'), ('6', '2021-10-09', '6678', 'ISK', '46.98', '0.24', 'EUR', '142.166545'), ('29', '2021-10-10', '270', 'GIP', '325.48', '1.63', 'EUR', '0.829546'), ('25', '2021-10-10', '14754', 'BDT', '155.68', '0.78', 'EUR', '94.772749'), ('48', '2021-10-12', '15936', 'DZD', '101.37', '0.51', 'EUR', '157.210934'), ('43', '2021-10-13', '10398', 'KMF', '21.11', '0.11', 'EUR', '492.671632'), ('36', '2021-10-15', '29034', 'INR', '346.16', '1.74', 'EUR', '83.874727'), ('45', '2021-10-15', '18042', 'KPW', '18.2', '0.1', 'EUR', '991.624722'), ('18', '2021-10-15', '1236', 'BAM', '632.46', '3.17', 'EUR', '1.954297'), ('30', '2021-10-16', '25494', 'CUP', '898.56', '4.5', 'EUR', '28.372254'), ('10', '2021-10-16', '924', 'BBD', '419.15', '0.05', 'EUR', '2.204495'), ('33', '2021-10-16', '12720', 'NPR', '94.98', '0.48', 'EUR', '133.929141'), ('46', '2021-10-17', '264', 'NZD', '166.49', '0.84', 'EUR', '1.585768'), ('40', '2021-10-17', '1284', 'BND', '860.11', '4.31', 'EUR', '1.492847'), ('6', '2021-10-18', '828', 'HRK', '109.38', '0.55', 'EUR', '7.570559'), ('22', '2021-10-18', '300', 'EUR', '300', '1.5', 'EUR', '1'), ('46', '2021-10-18', '23256', 'ISK', '163.59', '0.82', 'EUR', '142.166545'), ('51', '2021-10-18', '205488', 'UZS', '16.25', '0.09', 'EUR', '12650.208197'), ('5', '2021-10-19', '15168', 'MRU', '378.04', '1.9', 'EUR', '40.122998'), ('18', '2021-10-19', '1068', 'TOP', '428.65', '2.15', 'EUR', '2.491572'), ('14', '2021-10-19', '220', 'BHD', '529.16', '2.65', 'EUR', '0.415761'), ('48', '2021-10-19', '2351', 'MYR', '505.54', '2.53', 'EUR', '4.650478'), ('46', '2021-10-20', '7524', 'RUB', '64.43', '0.33', 'EUR', '116.791701'), ('16', '2021-10-21', '16854', 'VUV', '135.2', '0.68', 'EUR', '124.667135'), ('30', '2021-10-22', '26826', 'NPR', '200.3', '1.01', 'EUR', '133.929141'), ('2', '2021-10-22', '84', 'XDR', '106', '0.53', 'EUR', '0.792507'), ('42', '2021-10-22', '3000', 'BBD', '1360.86', '0.05', 'EUR', '2.204495'), ('42', '2021-10-23', '9000', 'ZMW', '463.25', '0.03', 'EUR', '19.428104'), ('28', '2021-10-23', '3.3', 'EUR', '3.3', '0.05', 'EUR', '1'), ('48', '2021-10-23', '5000', 'GHS', '606.51', '3.04', 'EUR', '8.24399'), ('25', '2021-10-23', '71472', 'TZS', '27.97', '0.14', 'EUR', '2556.186953'), ('3', '2021-10-23', '164184', 'IRR', '3.53', '0.05', 'EUR', '46606.318821'), ('14', '2021-10-24', '1482', 'MOP', '167.22', '0.84', 'EUR', '8.862674'), ('40', '2021-10-24', '800', 'BHD', '1924.19', '9.63', 'EUR', '0.415761'), ('9', '2021-10-24', '27090', 'SDG', '55.07', '0.04', 'EUR', '491.956154'), ('43', '2021-10-24', '18492', 'THB', '500.59', '2.51', 'EUR', '36.941107'), ('35', '2021-10-26', '27588', 'KPW', '27.83', '0.14', 'EUR', '991.624722'), ('25', '2021-10-26', '15246', 'NAD', '932.41', '4.67', 'EUR', '16.351249'), ('46', '2021-10-27', '8000', 'TTD', '1071.62', '5.36', 'EUR', '7.465375'), ('47', '2021-10-27', '154224', 'IQD', '96.14', '0.49', 'EUR', '1604.167841'), ('32', '2021-10-28', '1188', 'PAB', '1077.23', '5.39', 'EUR', '1.102838'), ('17', '2021-10-28', '648', 'CNH', '92.16', '0.47', 'EUR', '7.031894'), ('10', '2021-10-28', '5784', 'NPR', '43.19', '0.05', 'EUR', '133.929141'), ('32', '2021-10-29', '15504', 'MXN', '693.84', '0.03', 'EUR', '22.345389'), ('32', '2021-10-31', '666', 'EUR', '666', '0.03', 'EUR', '1'), ('22', '2021-11-02', '498', 'XDR', '628.39', '3.15', 'EUR', '0.792507'), ('44', '2021-11-02', '324', 'EUR', '324', '1.62', 'EUR', '1'), ('16', '2021-11-02', '430', 'FKP', '518.37', '2.6', 'EUR', '0.82953'), ('7', '2021-11-03', '248', 'BHD', '596.5', '2.99', 'EUR', '0.415761'), ('51', '2021-11-03', '292', 'KWD', '871.43', '4.36', 'EUR', '0.335084'), ('51', '2021-11-03', '6933', 'TWD', '220.35', '1.11', 'EUR', '31.464479'), ('27', '2021-11-03', '23214', 'CZK', '941.82', '4.71', 'EUR', '24.648029'), ('39', '2021-11-04', '492', 'GGP', '592.69', '2.97', 'EUR', '0.830114'), ('3', '2021-11-04', '17076', 'INR', '203.59', '1.02', 'EUR', '83.874727'), ('17', '2021-11-04', '21516', 'MZN', '305.89', '1.53', 'EUR', '70.339138'), ('33', '2021-11-05', '103458', 'BIF', '45.9', '0.23', 'EUR', '2254.103215'), ('31', '2021-11-05', '3876', 'ZAR', '237.6', '1.19', 'EUR', '16.313404'), ('9', '2021-11-06', '1410', 'BSD', '1278.69', '0.04', 'EUR', '1.102693'), ('16', '2021-11-06', '636', 'IMP', '766.7', '3.84', 'EUR', '0.829536'), ('48', '2021-11-07', '564', 'NZD', '355.67', '1.78', 'EUR', '1.585768'), ('13', '2021-11-07', '3246', 'PKR', '16.25', '0.09', 'EUR', '199.753961'), ('30', '2021-11-08', '8940', 'SZL', '547.16', '2.74', 'EUR', '16.339208'), ('41', '2021-11-08', '19338', 'DJF', '98.83', '0.5', 'EUR', '195.674933'), ('47', '2021-11-08', '1488', 'WST', '518.61', '2.6', 'EUR', '2.869237'), ('20', '2021-11-09', '13290', 'MXN', '594.76', '0.05', 'EUR', '22.345389'), ('27', '2021-11-09', '11151', 'GTQ', '1317.54', '6.59', 'EUR', '8.463558'), ('34', '2021-11-09', '19140', 'ETB', '339.22', '1.7', 'EUR', '56.424061'), ('45', '2021-11-10', '450', 'EUR', '450', '2.25', 'EUR', '1'), ('10', '2021-11-10', '1008', 'TND', '310.67', '0.05', 'EUR', '3.244663'), ('48', '2021-11-11', '1182', 'KYD', '1289.54', '6.45', 'EUR', '0.916606'), ('23', '2021-11-11', '210', 'JOD', '268.74', '1.35', 'EUR', '0.781452'), ('2', '2021-11-12', '426', 'BZD', '192.22', '0.97', 'EUR', '2.216262'), ('42', '2021-11-12', '13230', 'AFN', '137.19', '0.05', 'EUR', '96.442519'), ('20', '2021-11-12', '360000', 'STD', '15.24', '0.05', 'EUR', '23626.253177'), ('4', '2021-11-14', '96936', 'LBP', '58.32', '0.3', 'EUR', '1662.155418'), ('17', '2021-11-14', '618', 'MYR', '132.89', '0.67', 'EUR', '4.650478'), ('1', '2021-11-14', '210060', 'BIF', '93.2', '0.47', 'EUR', '2254.103215'), ('4', '2021-11-15', '11958', 'VUV', '95.92', '0.48', 'EUR', '124.667135'), ('38', '2021-11-15', '115626', 'IDR', '7.32', '0.05', 'EUR', '15813.590125'), ('9', '2021-11-17', '29526', 'MXN', '1321.35', '0.03', 'EUR', '22.345389'), ('13', '2021-11-20', '23394', 'CLP', '26.79', '0.14', 'EUR', '873.489326'), ('16', '2021-11-20', '12000', 'ZAR', '735.6', '0.03', 'EUR', '16.313404'), ('48', '2021-11-21', '179472', 'PYG', '23.43', '0.03', 'EUR', '7661.556068'), ('8', '2021-11-21', '840', 'MOP', '94.78', '0.48', 'EUR', '8.862674'), ('31', '2021-11-21', '18042', 'XOF', '27.54', '0.14', 'EUR', '655.347265'), ('18', '2021-11-23', '342', 'TMT', '88.67', '0.45', 'EUR', '3.857137'), ('29', '2021-11-23', '588', 'DKK', '79.11', '0.4', 'EUR', '7.433242'), ('37', '2021-11-23', '90', 'EUR', '90', '0.45', 'EUR', '1'), ('33', '2021-11-23', '858', 'AUD', '580.16', '2.91', 'EUR', '1.478916'), ('51', '2021-11-24', '60000', 'THB', '1624.21', '0.03', 'EUR', '36.941107'), ('8', '2021-11-25', '1176', 'NZD', '741.6', '3.71', 'EUR', '1.585768'), ('10', '2021-11-26', '29568', 'BIF', '13.12', '0.05', 'EUR', '2254.103215'), ('29', '2021-11-26', '708', 'BMD', '641.91', '3.21', 'EUR', '1.102961'), ('15', '2021-11-27', '1008', 'LSL', '61.7', '0.31', 'EUR', '16.337136'), ('12', '2021-11-27', '846', 'EUR', '846', '4.23', 'EUR', '1'), ('45', '2021-11-27', '828', 'SEK', '79.64', '0.4', 'EUR', '10.396958'), ('17', '2021-11-28', '591', 'BHD', '1421.49', '7.11', 'EUR', '0.415761'), ('27', '2021-11-29', '3000000', 'XAF', '4577.73', '0.03', 'EUR', '655.347543'), ('13', '2021-11-29', '470', 'JOD', '601.45', '3.01', 'EUR', '0.781452'), ('8', '2021-12-01', '15996', 'NGN', '34.95', '0.18', 'EUR', '457.789064'), ('9', '2021-12-01', '6690', 'JPY', '50.15', '0.04', 'EUR', '133.408405'), ('44', '2021-12-02', '18318', 'KPW', '18.48', '0.1', 'EUR', '991.624722'), ('28', '2021-12-03', '13752', 'ERN', '832.1', '4.17', 'EUR', '16.526867'), ('35', '2021-12-04', '15132', 'BTN', '180.78', '0.91', 'EUR', '83.704625'), ('40', '2021-12-04', '6702', 'HRK', '885.28', '4.43', 'EUR', '7.570559'), ('44', '2021-12-04', '26352', 'RSD', '224.03', '1.13', 'EUR', '117.629636'), ('33', '2021-12-06', '654', 'TND', '201.57', '1.01', 'EUR', '3.244663'), ('41', '2021-12-07', '1176', 'SCR', '74.05', '0.38', 'EUR', '15.881424'), ('11', '2021-12-08', '696', 'SAR', '168.37', '0.85', 'EUR', '4.133768'), ('30', '2021-12-08', '8730', 'GMD', '148.1', '0.75', 'EUR', '58.946785'), ('50', '2021-12-09', '1284', 'BND', '860.11', '4.31', 'EUR', '1.492847'), ('47', '2021-12-10', '1344', 'SBD', '151.56', '0.76', 'EUR', '8.867908'), ('28', '2021-12-10', '1134', 'BOB', '150.06', '0.76', 'EUR', '7.557202'), ('6', '2021-12-12', '450', 'SGD', '300.51', '1.51', 'EUR', '1.497464'), ('29', '2021-12-12', '330', 'ILS', '93.13', '0.47', 'EUR', '3.543533'), ('18', '2021-12-13', '462', 'IMP', '556.94', '2.79', 'EUR', '0.829536'), ('10', '2021-12-13', '152076', 'IQD', '94.81', '0.05', 'EUR', '1604.167841'), ('46', '2021-12-13', '6042', 'CVE', '54.57', '0.28', 'EUR', '110.731635'), ('15', '2021-12-15', '6114', 'SBD', '689.46', '3.45', 'EUR', '8.867908'), ('43', '2021-12-15', '29166', 'BDT', '307.75', '1.54', 'EUR', '94.772749'), ('31', '2021-12-16', '17778', 'ZWL', '50.11', '0.26', 'EUR', '354.780821'), ('45', '2021-12-18', '4477', 'HRK', '591.37', '2.96', 'EUR', '7.570559'), ('10', '2021-12-18', '930', 'XDR', '1173.5', '0.05', 'EUR', '0.792507'), ('44', '2021-12-19', '21504', 'DZD', '136.79', '0.69', 'EUR', '157.210934'), ('33', '2021-12-20', '6810', 'GHS', '826.06', '4.14', 'EUR', '8.24399'), ('46', '2021-12-20', '702', 'IMP', '846.26', '4.24', 'EUR', '0.829536'), ('39', '2021-12-20', '16002', 'GMD', '271.47', '1.36', 'EUR', '58.946785'), ('6', '2021-12-20', '13104', 'MDL', '647.93', '3.24', 'EUR', '20.224588'), ('28', '2021-12-21', '660', 'EUR', '660', '3.3', 'EUR', '1'), ('2', '2021-12-22', '930', 'CAD', '670.27', '3.36', 'EUR', '1.387511'), ('48', '2021-12-23', '23226', 'MKD', '377.23', '1.89', 'EUR', '61.570877'), ('47', '2021-12-24', '618', 'MOP', '69.74', '0.35', 'EUR', '8.862674'), ('29', '2021-12-25', '28566', 'RSD', '242.85', '1.22', 'EUR', '117.629636'), ('9', '2021-12-26', '28416', 'MDL', '1405.03', '0.04', 'EUR', '20.224588'), ('3', '2021-12-26', '23166', 'SOS', '36.44', '0.19', 'EUR', '635.850516'), ('18', '2021-12-26', '3500', 'MYR', '752.62', '3.77', 'EUR', '4.650478'), ('33', '2021-12-26', '690', 'SEK', '66.37', '0.03', 'EUR', '10.396958'), ('36', '2021-12-27', '66', 'OMR', '155.25', '0.78', 'EUR', '0.425132'), ('26', '2021-12-27', '460', 'GIP', '554.53', '2.78', 'EUR', '0.829546'), ('11', '2021-12-28', '1404', 'EUR', '1404', '7.02', 'EUR', '1'), ('36', '2021-12-29', '8622', 'HTG', '74.74', '0.38', 'EUR', '115.372538'), ('47', '2021-12-30', '28236', 'AMD', '52.59', '0.27', 'EUR', '536.92227'), </v>
      </c>
    </row>
    <row r="353" spans="2:22" ht="30" x14ac:dyDescent="0.25">
      <c r="B353">
        <f t="shared" si="50"/>
        <v>2021</v>
      </c>
      <c r="C353">
        <f t="shared" si="51"/>
        <v>12</v>
      </c>
      <c r="D353" t="str">
        <f t="shared" si="52"/>
        <v>2021 12</v>
      </c>
      <c r="E353">
        <v>30</v>
      </c>
      <c r="F353" s="2">
        <v>44560</v>
      </c>
      <c r="G353">
        <v>190284</v>
      </c>
      <c r="H353" t="s">
        <v>152</v>
      </c>
      <c r="I353" s="3">
        <f t="shared" si="53"/>
        <v>42.82</v>
      </c>
      <c r="J353" s="3">
        <f t="shared" si="54"/>
        <v>0.22</v>
      </c>
      <c r="K353" t="s">
        <v>61</v>
      </c>
      <c r="L353" s="3">
        <f>VLOOKUP(H353,'fx rates'!$A:$B,2,0)</f>
        <v>4443.8648800000001</v>
      </c>
      <c r="M353">
        <f>SUMIFS($I$3:$I353,$E$3:$E353,$E353,$D$3:$D353,$D353)</f>
        <v>190.92</v>
      </c>
      <c r="N353" s="3">
        <f t="shared" si="55"/>
        <v>0.22</v>
      </c>
      <c r="O353" s="3" t="str">
        <f t="shared" si="56"/>
        <v/>
      </c>
      <c r="P353" t="str">
        <f>IFERROR(IF(VLOOKUP($E353,clients_special_commissions!$B:$E,3,0), "yes","no"),"no")</f>
        <v>no</v>
      </c>
      <c r="Q353" s="3" t="str">
        <f>IF($P353="yes", VLOOKUP($E353,clients_special_commissions!$B:$C,2,0),"")</f>
        <v/>
      </c>
      <c r="R353" t="str">
        <f t="shared" si="57"/>
        <v>no</v>
      </c>
      <c r="S353">
        <f>COUNTIFS($E$3:$E352,$E353,$D$3:$D352,$D353,$R$3:$R352,"yes")</f>
        <v>0</v>
      </c>
      <c r="U353" s="1" t="str">
        <f t="shared" si="58"/>
        <v xml:space="preserve">('30', '2021-12-30', '190284', 'MGA', '42.82', '0.22', 'EUR', '4443.86488'), </v>
      </c>
      <c r="V353" s="1" t="str">
        <f t="shared" si="59"/>
        <v xml:space="preserve">('42', '2021-06-09', '1338', 'ERN', '80.96', '0.05',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'0.04',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'0.05',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'0.05',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'0.05',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'0.04',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'0.04',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'0.05', 'EUR', '1954.4451'), ('17', '2021-08-25', '20292', 'CLP', '23.24', '0.12', 'EUR', '873.489326'), ('38', '2021-08-25', '174', 'GIP', '209.76', '1.05', 'EUR', '0.829546'), ('39', '2021-08-25', '366', 'MOP', '41.3', '0.21', 'EUR', '8.862674'), ('10', '2021-08-26', '229650', 'MMK', '117.51', '0.05',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'0.04', 'EUR', '1.874163'), ('11', '2021-09-09', '10206', 'UAH', '315.83', '1.58', 'EUR', '32.315341'), ('15', '2021-09-10', '300000', 'VND', '11.91', '0.06', 'EUR', '25207.144586'), ('42', '2021-09-11', '26370', 'XPF', '221.19', '0.05',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('13', '2021-09-27', '4638', 'ETB', '82.2', '0.42', 'EUR', '56.424061'), ('37', '2021-09-29', '612', 'BND', '409.96', '2.05', 'EUR', '1.492847'), ('51', '2021-10-01', '894', 'MOP', '100.88', '0.51', 'EUR', '8.862674'), ('45', '2021-10-02', '1254', 'SCR', '78.97', '0.4', 'EUR', '15.881424'), ('47', '2021-10-02', '212808', 'IRR', '4.57', '0.05', 'EUR', '46606.318821'), ('20', '2021-10-03', '209238', 'VND', '8.31', '0.05', 'EUR', '25207.144586'), ('17', '2021-10-04', '13416', 'AOA', '26.83', '0.14', 'EUR', '500.075352'), ('41', '2021-10-05', '4139', 'GHS', '502.07', '2.52', 'EUR', '8.24399'), ('44', '2021-10-05', '206706', 'CDF', '94.03', '0.48', 'EUR', '2198.419411'), ('50', '2021-10-06', '18666', 'SOS', '29.36', '0.15', 'EUR', '635.850516'), ('7', '2021-10-06', '1026', 'CUC', '930.9', '4.66', 'EUR', '1.102163'), ('21', '2021-10-08', '912', 'MYR', '196.11', '0.99', 'EUR', '4.650478'), ('6', '2021-10-08', '29940', 'HTG', '259.51', '1.3', 'EUR', '115.372538'), ('36', '2021-10-09', '1146', 'QAR', '285.64', '1.43', 'EUR', '4.012181'), ('6', '2021-10-09', '6678', 'ISK', '46.98', '0.24', 'EUR', '142.166545'), ('29', '2021-10-10', '270', 'GIP', '325.48', '1.63', 'EUR', '0.829546'), ('25', '2021-10-10', '14754', 'BDT', '155.68', '0.78', 'EUR', '94.772749'), ('48', '2021-10-12', '15936', 'DZD', '101.37', '0.51', 'EUR', '157.210934'), ('43', '2021-10-13', '10398', 'KMF', '21.11', '0.11', 'EUR', '492.671632'), ('36', '2021-10-15', '29034', 'INR', '346.16', '1.74', 'EUR', '83.874727'), ('45', '2021-10-15', '18042', 'KPW', '18.2', '0.1', 'EUR', '991.624722'), ('18', '2021-10-15', '1236', 'BAM', '632.46', '3.17', 'EUR', '1.954297'), ('30', '2021-10-16', '25494', 'CUP', '898.56', '4.5', 'EUR', '28.372254'), ('10', '2021-10-16', '924', 'BBD', '419.15', '0.05', 'EUR', '2.204495'), ('33', '2021-10-16', '12720', 'NPR', '94.98', '0.48', 'EUR', '133.929141'), ('46', '2021-10-17', '264', 'NZD', '166.49', '0.84', 'EUR', '1.585768'), ('40', '2021-10-17', '1284', 'BND', '860.11', '4.31', 'EUR', '1.492847'), ('6', '2021-10-18', '828', 'HRK', '109.38', '0.55', 'EUR', '7.570559'), ('22', '2021-10-18', '300', 'EUR', '300', '1.5', 'EUR', '1'), ('46', '2021-10-18', '23256', 'ISK', '163.59', '0.82', 'EUR', '142.166545'), ('51', '2021-10-18', '205488', 'UZS', '16.25', '0.09', 'EUR', '12650.208197'), ('5', '2021-10-19', '15168', 'MRU', '378.04', '1.9', 'EUR', '40.122998'), ('18', '2021-10-19', '1068', 'TOP', '428.65', '2.15', 'EUR', '2.491572'), ('14', '2021-10-19', '220', 'BHD', '529.16', '2.65', 'EUR', '0.415761'), ('48', '2021-10-19', '2351', 'MYR', '505.54', '2.53', 'EUR', '4.650478'), ('46', '2021-10-20', '7524', 'RUB', '64.43', '0.33', 'EUR', '116.791701'), ('16', '2021-10-21', '16854', 'VUV', '135.2', '0.68', 'EUR', '124.667135'), ('30', '2021-10-22', '26826', 'NPR', '200.3', '1.01', 'EUR', '133.929141'), ('2', '2021-10-22', '84', 'XDR', '106', '0.53', 'EUR', '0.792507'), ('42', '2021-10-22', '3000', 'BBD', '1360.86', '0.05', 'EUR', '2.204495'), ('42', '2021-10-23', '9000', 'ZMW', '463.25', '0.03', 'EUR', '19.428104'), ('28', '2021-10-23', '3.3', 'EUR', '3.3', '0.05', 'EUR', '1'), ('48', '2021-10-23', '5000', 'GHS', '606.51', '3.04', 'EUR', '8.24399'), ('25', '2021-10-23', '71472', 'TZS', '27.97', '0.14', 'EUR', '2556.186953'), ('3', '2021-10-23', '164184', 'IRR', '3.53', '0.05', 'EUR', '46606.318821'), ('14', '2021-10-24', '1482', 'MOP', '167.22', '0.84', 'EUR', '8.862674'), ('40', '2021-10-24', '800', 'BHD', '1924.19', '9.63', 'EUR', '0.415761'), ('9', '2021-10-24', '27090', 'SDG', '55.07', '0.04', 'EUR', '491.956154'), ('43', '2021-10-24', '18492', 'THB', '500.59', '2.51', 'EUR', '36.941107'), ('35', '2021-10-26', '27588', 'KPW', '27.83', '0.14', 'EUR', '991.624722'), ('25', '2021-10-26', '15246', 'NAD', '932.41', '4.67', 'EUR', '16.351249'), ('46', '2021-10-27', '8000', 'TTD', '1071.62', '5.36', 'EUR', '7.465375'), ('47', '2021-10-27', '154224', 'IQD', '96.14', '0.49', 'EUR', '1604.167841'), ('32', '2021-10-28', '1188', 'PAB', '1077.23', '5.39', 'EUR', '1.102838'), ('17', '2021-10-28', '648', 'CNH', '92.16', '0.47', 'EUR', '7.031894'), ('10', '2021-10-28', '5784', 'NPR', '43.19', '0.05', 'EUR', '133.929141'), ('32', '2021-10-29', '15504', 'MXN', '693.84', '0.03', 'EUR', '22.345389'), ('32', '2021-10-31', '666', 'EUR', '666', '0.03', 'EUR', '1'), ('22', '2021-11-02', '498', 'XDR', '628.39', '3.15', 'EUR', '0.792507'), ('44', '2021-11-02', '324', 'EUR', '324', '1.62', 'EUR', '1'), ('16', '2021-11-02', '430', 'FKP', '518.37', '2.6', 'EUR', '0.82953'), ('7', '2021-11-03', '248', 'BHD', '596.5', '2.99', 'EUR', '0.415761'), ('51', '2021-11-03', '292', 'KWD', '871.43', '4.36', 'EUR', '0.335084'), ('51', '2021-11-03', '6933', 'TWD', '220.35', '1.11', 'EUR', '31.464479'), ('27', '2021-11-03', '23214', 'CZK', '941.82', '4.71', 'EUR', '24.648029'), ('39', '2021-11-04', '492', 'GGP', '592.69', '2.97', 'EUR', '0.830114'), ('3', '2021-11-04', '17076', 'INR', '203.59', '1.02', 'EUR', '83.874727'), ('17', '2021-11-04', '21516', 'MZN', '305.89', '1.53', 'EUR', '70.339138'), ('33', '2021-11-05', '103458', 'BIF', '45.9', '0.23', 'EUR', '2254.103215'), ('31', '2021-11-05', '3876', 'ZAR', '237.6', '1.19', 'EUR', '16.313404'), ('9', '2021-11-06', '1410', 'BSD', '1278.69', '0.04', 'EUR', '1.102693'), ('16', '2021-11-06', '636', 'IMP', '766.7', '3.84', 'EUR', '0.829536'), ('48', '2021-11-07', '564', 'NZD', '355.67', '1.78', 'EUR', '1.585768'), ('13', '2021-11-07', '3246', 'PKR', '16.25', '0.09', 'EUR', '199.753961'), ('30', '2021-11-08', '8940', 'SZL', '547.16', '2.74', 'EUR', '16.339208'), ('41', '2021-11-08', '19338', 'DJF', '98.83', '0.5', 'EUR', '195.674933'), ('47', '2021-11-08', '1488', 'WST', '518.61', '2.6', 'EUR', '2.869237'), ('20', '2021-11-09', '13290', 'MXN', '594.76', '0.05', 'EUR', '22.345389'), ('27', '2021-11-09', '11151', 'GTQ', '1317.54', '6.59', 'EUR', '8.463558'), ('34', '2021-11-09', '19140', 'ETB', '339.22', '1.7', 'EUR', '56.424061'), ('45', '2021-11-10', '450', 'EUR', '450', '2.25', 'EUR', '1'), ('10', '2021-11-10', '1008', 'TND', '310.67', '0.05', 'EUR', '3.244663'), ('48', '2021-11-11', '1182', 'KYD', '1289.54', '6.45', 'EUR', '0.916606'), ('23', '2021-11-11', '210', 'JOD', '268.74', '1.35', 'EUR', '0.781452'), ('2', '2021-11-12', '426', 'BZD', '192.22', '0.97', 'EUR', '2.216262'), ('42', '2021-11-12', '13230', 'AFN', '137.19', '0.05', 'EUR', '96.442519'), ('20', '2021-11-12', '360000', 'STD', '15.24', '0.05', 'EUR', '23626.253177'), ('4', '2021-11-14', '96936', 'LBP', '58.32', '0.3', 'EUR', '1662.155418'), ('17', '2021-11-14', '618', 'MYR', '132.89', '0.67', 'EUR', '4.650478'), ('1', '2021-11-14', '210060', 'BIF', '93.2', '0.47', 'EUR', '2254.103215'), ('4', '2021-11-15', '11958', 'VUV', '95.92', '0.48', 'EUR', '124.667135'), ('38', '2021-11-15', '115626', 'IDR', '7.32', '0.05', 'EUR', '15813.590125'), ('9', '2021-11-17', '29526', 'MXN', '1321.35', '0.03', 'EUR', '22.345389'), ('13', '2021-11-20', '23394', 'CLP', '26.79', '0.14', 'EUR', '873.489326'), ('16', '2021-11-20', '12000', 'ZAR', '735.6', '0.03', 'EUR', '16.313404'), ('48', '2021-11-21', '179472', 'PYG', '23.43', '0.03', 'EUR', '7661.556068'), ('8', '2021-11-21', '840', 'MOP', '94.78', '0.48', 'EUR', '8.862674'), ('31', '2021-11-21', '18042', 'XOF', '27.54', '0.14', 'EUR', '655.347265'), ('18', '2021-11-23', '342', 'TMT', '88.67', '0.45', 'EUR', '3.857137'), ('29', '2021-11-23', '588', 'DKK', '79.11', '0.4', 'EUR', '7.433242'), ('37', '2021-11-23', '90', 'EUR', '90', '0.45', 'EUR', '1'), ('33', '2021-11-23', '858', 'AUD', '580.16', '2.91', 'EUR', '1.478916'), ('51', '2021-11-24', '60000', 'THB', '1624.21', '0.03', 'EUR', '36.941107'), ('8', '2021-11-25', '1176', 'NZD', '741.6', '3.71', 'EUR', '1.585768'), ('10', '2021-11-26', '29568', 'BIF', '13.12', '0.05', 'EUR', '2254.103215'), ('29', '2021-11-26', '708', 'BMD', '641.91', '3.21', 'EUR', '1.102961'), ('15', '2021-11-27', '1008', 'LSL', '61.7', '0.31', 'EUR', '16.337136'), ('12', '2021-11-27', '846', 'EUR', '846', '4.23', 'EUR', '1'), ('45', '2021-11-27', '828', 'SEK', '79.64', '0.4', 'EUR', '10.396958'), ('17', '2021-11-28', '591', 'BHD', '1421.49', '7.11', 'EUR', '0.415761'), ('27', '2021-11-29', '3000000', 'XAF', '4577.73', '0.03', 'EUR', '655.347543'), ('13', '2021-11-29', '470', 'JOD', '601.45', '3.01', 'EUR', '0.781452'), ('8', '2021-12-01', '15996', 'NGN', '34.95', '0.18', 'EUR', '457.789064'), ('9', '2021-12-01', '6690', 'JPY', '50.15', '0.04', 'EUR', '133.408405'), ('44', '2021-12-02', '18318', 'KPW', '18.48', '0.1', 'EUR', '991.624722'), ('28', '2021-12-03', '13752', 'ERN', '832.1', '4.17', 'EUR', '16.526867'), ('35', '2021-12-04', '15132', 'BTN', '180.78', '0.91', 'EUR', '83.704625'), ('40', '2021-12-04', '6702', 'HRK', '885.28', '4.43', 'EUR', '7.570559'), ('44', '2021-12-04', '26352', 'RSD', '224.03', '1.13', 'EUR', '117.629636'), ('33', '2021-12-06', '654', 'TND', '201.57', '1.01', 'EUR', '3.244663'), ('41', '2021-12-07', '1176', 'SCR', '74.05', '0.38', 'EUR', '15.881424'), ('11', '2021-12-08', '696', 'SAR', '168.37', '0.85', 'EUR', '4.133768'), ('30', '2021-12-08', '8730', 'GMD', '148.1', '0.75', 'EUR', '58.946785'), ('50', '2021-12-09', '1284', 'BND', '860.11', '4.31', 'EUR', '1.492847'), ('47', '2021-12-10', '1344', 'SBD', '151.56', '0.76', 'EUR', '8.867908'), ('28', '2021-12-10', '1134', 'BOB', '150.06', '0.76', 'EUR', '7.557202'), ('6', '2021-12-12', '450', 'SGD', '300.51', '1.51', 'EUR', '1.497464'), ('29', '2021-12-12', '330', 'ILS', '93.13', '0.47', 'EUR', '3.543533'), ('18', '2021-12-13', '462', 'IMP', '556.94', '2.79', 'EUR', '0.829536'), ('10', '2021-12-13', '152076', 'IQD', '94.81', '0.05', 'EUR', '1604.167841'), ('46', '2021-12-13', '6042', 'CVE', '54.57', '0.28', 'EUR', '110.731635'), ('15', '2021-12-15', '6114', 'SBD', '689.46', '3.45', 'EUR', '8.867908'), ('43', '2021-12-15', '29166', 'BDT', '307.75', '1.54', 'EUR', '94.772749'), ('31', '2021-12-16', '17778', 'ZWL', '50.11', '0.26', 'EUR', '354.780821'), ('45', '2021-12-18', '4477', 'HRK', '591.37', '2.96', 'EUR', '7.570559'), ('10', '2021-12-18', '930', 'XDR', '1173.5', '0.05', 'EUR', '0.792507'), ('44', '2021-12-19', '21504', 'DZD', '136.79', '0.69', 'EUR', '157.210934'), ('33', '2021-12-20', '6810', 'GHS', '826.06', '4.14', 'EUR', '8.24399'), ('46', '2021-12-20', '702', 'IMP', '846.26', '4.24', 'EUR', '0.829536'), ('39', '2021-12-20', '16002', 'GMD', '271.47', '1.36', 'EUR', '58.946785'), ('6', '2021-12-20', '13104', 'MDL', '647.93', '3.24', 'EUR', '20.224588'), ('28', '2021-12-21', '660', 'EUR', '660', '3.3', 'EUR', '1'), ('2', '2021-12-22', '930', 'CAD', '670.27', '3.36', 'EUR', '1.387511'), ('48', '2021-12-23', '23226', 'MKD', '377.23', '1.89', 'EUR', '61.570877'), ('47', '2021-12-24', '618', 'MOP', '69.74', '0.35', 'EUR', '8.862674'), ('29', '2021-12-25', '28566', 'RSD', '242.85', '1.22', 'EUR', '117.629636'), ('9', '2021-12-26', '28416', 'MDL', '1405.03', '0.04', 'EUR', '20.224588'), ('3', '2021-12-26', '23166', 'SOS', '36.44', '0.19', 'EUR', '635.850516'), ('18', '2021-12-26', '3500', 'MYR', '752.62', '3.77', 'EUR', '4.650478'), ('33', '2021-12-26', '690', 'SEK', '66.37', '0.03', 'EUR', '10.396958'), ('36', '2021-12-27', '66', 'OMR', '155.25', '0.78', 'EUR', '0.425132'), ('26', '2021-12-27', '460', 'GIP', '554.53', '2.78', 'EUR', '0.829546'), ('11', '2021-12-28', '1404', 'EUR', '1404', '7.02', 'EUR', '1'), ('36', '2021-12-29', '8622', 'HTG', '74.74', '0.38', 'EUR', '115.372538'), ('47', '2021-12-30', '28236', 'AMD', '52.59', '0.27', 'EUR', '536.92227'), ('30', '2021-12-30', '190284', 'MGA', '42.82', '0.22', 'EUR', '4443.86488'), </v>
      </c>
    </row>
    <row r="354" spans="2:22" ht="30" x14ac:dyDescent="0.25">
      <c r="B354">
        <f t="shared" si="50"/>
        <v>2021</v>
      </c>
      <c r="C354">
        <f t="shared" si="51"/>
        <v>12</v>
      </c>
      <c r="D354" t="str">
        <f t="shared" si="52"/>
        <v>2021 12</v>
      </c>
      <c r="E354">
        <v>22</v>
      </c>
      <c r="F354" s="2">
        <v>44560</v>
      </c>
      <c r="G354">
        <v>1302</v>
      </c>
      <c r="H354" t="s">
        <v>61</v>
      </c>
      <c r="I354" s="3">
        <f t="shared" si="53"/>
        <v>1302</v>
      </c>
      <c r="J354" s="3">
        <f t="shared" si="54"/>
        <v>6.51</v>
      </c>
      <c r="K354" t="s">
        <v>61</v>
      </c>
      <c r="L354" s="3">
        <f>VLOOKUP(H354,'fx rates'!$A:$B,2,0)</f>
        <v>1</v>
      </c>
      <c r="M354">
        <f>SUMIFS($I$3:$I354,$E$3:$E354,$E354,$D$3:$D354,$D354)</f>
        <v>1302</v>
      </c>
      <c r="N354" s="3">
        <f t="shared" si="55"/>
        <v>6.51</v>
      </c>
      <c r="O354" s="3" t="str">
        <f t="shared" si="56"/>
        <v/>
      </c>
      <c r="P354" t="str">
        <f>IFERROR(IF(VLOOKUP($E354,clients_special_commissions!$B:$E,3,0), "yes","no"),"no")</f>
        <v>no</v>
      </c>
      <c r="Q354" s="3" t="str">
        <f>IF($P354="yes", VLOOKUP($E354,clients_special_commissions!$B:$C,2,0),"")</f>
        <v/>
      </c>
      <c r="R354" t="str">
        <f t="shared" si="57"/>
        <v>yes</v>
      </c>
      <c r="S354">
        <f>COUNTIFS($E$3:$E353,$E354,$D$3:$D353,$D354,$R$3:$R353,"yes")</f>
        <v>0</v>
      </c>
      <c r="U354" s="1" t="str">
        <f t="shared" si="58"/>
        <v xml:space="preserve">('22', '2021-12-30', '1302', 'EUR', '1302', '6.51', 'EUR', '1'), </v>
      </c>
      <c r="V354" s="1" t="str">
        <f t="shared" si="59"/>
        <v xml:space="preserve">('42', '2021-06-09', '1338', 'ERN', '80.96', '0.05',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'0.04',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'0.05',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'0.05',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'0.05',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'0.04',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'0.04',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'0.05', 'EUR', '1954.4451'), ('17', '2021-08-25', '20292', 'CLP', '23.24', '0.12', 'EUR', '873.489326'), ('38', '2021-08-25', '174', 'GIP', '209.76', '1.05', 'EUR', '0.829546'), ('39', '2021-08-25', '366', 'MOP', '41.3', '0.21', 'EUR', '8.862674'), ('10', '2021-08-26', '229650', 'MMK', '117.51', '0.05',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'0.04', 'EUR', '1.874163'), ('11', '2021-09-09', '10206', 'UAH', '315.83', '1.58', 'EUR', '32.315341'), ('15', '2021-09-10', '300000', 'VND', '11.91', '0.06', 'EUR', '25207.144586'), ('42', '2021-09-11', '26370', 'XPF', '221.19', '0.05',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('13', '2021-09-27', '4638', 'ETB', '82.2', '0.42', 'EUR', '56.424061'), ('37', '2021-09-29', '612', 'BND', '409.96', '2.05', 'EUR', '1.492847'), ('51', '2021-10-01', '894', 'MOP', '100.88', '0.51', 'EUR', '8.862674'), ('45', '2021-10-02', '1254', 'SCR', '78.97', '0.4', 'EUR', '15.881424'), ('47', '2021-10-02', '212808', 'IRR', '4.57', '0.05', 'EUR', '46606.318821'), ('20', '2021-10-03', '209238', 'VND', '8.31', '0.05', 'EUR', '25207.144586'), ('17', '2021-10-04', '13416', 'AOA', '26.83', '0.14', 'EUR', '500.075352'), ('41', '2021-10-05', '4139', 'GHS', '502.07', '2.52', 'EUR', '8.24399'), ('44', '2021-10-05', '206706', 'CDF', '94.03', '0.48', 'EUR', '2198.419411'), ('50', '2021-10-06', '18666', 'SOS', '29.36', '0.15', 'EUR', '635.850516'), ('7', '2021-10-06', '1026', 'CUC', '930.9', '4.66', 'EUR', '1.102163'), ('21', '2021-10-08', '912', 'MYR', '196.11', '0.99', 'EUR', '4.650478'), ('6', '2021-10-08', '29940', 'HTG', '259.51', '1.3', 'EUR', '115.372538'), ('36', '2021-10-09', '1146', 'QAR', '285.64', '1.43', 'EUR', '4.012181'), ('6', '2021-10-09', '6678', 'ISK', '46.98', '0.24', 'EUR', '142.166545'), ('29', '2021-10-10', '270', 'GIP', '325.48', '1.63', 'EUR', '0.829546'), ('25', '2021-10-10', '14754', 'BDT', '155.68', '0.78', 'EUR', '94.772749'), ('48', '2021-10-12', '15936', 'DZD', '101.37', '0.51', 'EUR', '157.210934'), ('43', '2021-10-13', '10398', 'KMF', '21.11', '0.11', 'EUR', '492.671632'), ('36', '2021-10-15', '29034', 'INR', '346.16', '1.74', 'EUR', '83.874727'), ('45', '2021-10-15', '18042', 'KPW', '18.2', '0.1', 'EUR', '991.624722'), ('18', '2021-10-15', '1236', 'BAM', '632.46', '3.17', 'EUR', '1.954297'), ('30', '2021-10-16', '25494', 'CUP', '898.56', '4.5', 'EUR', '28.372254'), ('10', '2021-10-16', '924', 'BBD', '419.15', '0.05', 'EUR', '2.204495'), ('33', '2021-10-16', '12720', 'NPR', '94.98', '0.48', 'EUR', '133.929141'), ('46', '2021-10-17', '264', 'NZD', '166.49', '0.84', 'EUR', '1.585768'), ('40', '2021-10-17', '1284', 'BND', '860.11', '4.31', 'EUR', '1.492847'), ('6', '2021-10-18', '828', 'HRK', '109.38', '0.55', 'EUR', '7.570559'), ('22', '2021-10-18', '300', 'EUR', '300', '1.5', 'EUR', '1'), ('46', '2021-10-18', '23256', 'ISK', '163.59', '0.82', 'EUR', '142.166545'), ('51', '2021-10-18', '205488', 'UZS', '16.25', '0.09', 'EUR', '12650.208197'), ('5', '2021-10-19', '15168', 'MRU', '378.04', '1.9', 'EUR', '40.122998'), ('18', '2021-10-19', '1068', 'TOP', '428.65', '2.15', 'EUR', '2.491572'), ('14', '2021-10-19', '220', 'BHD', '529.16', '2.65', 'EUR', '0.415761'), ('48', '2021-10-19', '2351', 'MYR', '505.54', '2.53', 'EUR', '4.650478'), ('46', '2021-10-20', '7524', 'RUB', '64.43', '0.33', 'EUR', '116.791701'), ('16', '2021-10-21', '16854', 'VUV', '135.2', '0.68', 'EUR', '124.667135'), ('30', '2021-10-22', '26826', 'NPR', '200.3', '1.01', 'EUR', '133.929141'), ('2', '2021-10-22', '84', 'XDR', '106', '0.53', 'EUR', '0.792507'), ('42', '2021-10-22', '3000', 'BBD', '1360.86', '0.05', 'EUR', '2.204495'), ('42', '2021-10-23', '9000', 'ZMW', '463.25', '0.03', 'EUR', '19.428104'), ('28', '2021-10-23', '3.3', 'EUR', '3.3', '0.05', 'EUR', '1'), ('48', '2021-10-23', '5000', 'GHS', '606.51', '3.04', 'EUR', '8.24399'), ('25', '2021-10-23', '71472', 'TZS', '27.97', '0.14', 'EUR', '2556.186953'), ('3', '2021-10-23', '164184', 'IRR', '3.53', '0.05', 'EUR', '46606.318821'), ('14', '2021-10-24', '1482', 'MOP', '167.22', '0.84', 'EUR', '8.862674'), ('40', '2021-10-24', '800', 'BHD', '1924.19', '9.63', 'EUR', '0.415761'), ('9', '2021-10-24', '27090', 'SDG', '55.07', '0.04', 'EUR', '491.956154'), ('43', '2021-10-24', '18492', 'THB', '500.59', '2.51', 'EUR', '36.941107'), ('35', '2021-10-26', '27588', 'KPW', '27.83', '0.14', 'EUR', '991.624722'), ('25', '2021-10-26', '15246', 'NAD', '932.41', '4.67', 'EUR', '16.351249'), ('46', '2021-10-27', '8000', 'TTD', '1071.62', '5.36', 'EUR', '7.465375'), ('47', '2021-10-27', '154224', 'IQD', '96.14', '0.49', 'EUR', '1604.167841'), ('32', '2021-10-28', '1188', 'PAB', '1077.23', '5.39', 'EUR', '1.102838'), ('17', '2021-10-28', '648', 'CNH', '92.16', '0.47', 'EUR', '7.031894'), ('10', '2021-10-28', '5784', 'NPR', '43.19', '0.05', 'EUR', '133.929141'), ('32', '2021-10-29', '15504', 'MXN', '693.84', '0.03', 'EUR', '22.345389'), ('32', '2021-10-31', '666', 'EUR', '666', '0.03', 'EUR', '1'), ('22', '2021-11-02', '498', 'XDR', '628.39', '3.15', 'EUR', '0.792507'), ('44', '2021-11-02', '324', 'EUR', '324', '1.62', 'EUR', '1'), ('16', '2021-11-02', '430', 'FKP', '518.37', '2.6', 'EUR', '0.82953'), ('7', '2021-11-03', '248', 'BHD', '596.5', '2.99', 'EUR', '0.415761'), ('51', '2021-11-03', '292', 'KWD', '871.43', '4.36', 'EUR', '0.335084'), ('51', '2021-11-03', '6933', 'TWD', '220.35', '1.11', 'EUR', '31.464479'), ('27', '2021-11-03', '23214', 'CZK', '941.82', '4.71', 'EUR', '24.648029'), ('39', '2021-11-04', '492', 'GGP', '592.69', '2.97', 'EUR', '0.830114'), ('3', '2021-11-04', '17076', 'INR', '203.59', '1.02', 'EUR', '83.874727'), ('17', '2021-11-04', '21516', 'MZN', '305.89', '1.53', 'EUR', '70.339138'), ('33', '2021-11-05', '103458', 'BIF', '45.9', '0.23', 'EUR', '2254.103215'), ('31', '2021-11-05', '3876', 'ZAR', '237.6', '1.19', 'EUR', '16.313404'), ('9', '2021-11-06', '1410', 'BSD', '1278.69', '0.04', 'EUR', '1.102693'), ('16', '2021-11-06', '636', 'IMP', '766.7', '3.84', 'EUR', '0.829536'), ('48', '2021-11-07', '564', 'NZD', '355.67', '1.78', 'EUR', '1.585768'), ('13', '2021-11-07', '3246', 'PKR', '16.25', '0.09', 'EUR', '199.753961'), ('30', '2021-11-08', '8940', 'SZL', '547.16', '2.74', 'EUR', '16.339208'), ('41', '2021-11-08', '19338', 'DJF', '98.83', '0.5', 'EUR', '195.674933'), ('47', '2021-11-08', '1488', 'WST', '518.61', '2.6', 'EUR', '2.869237'), ('20', '2021-11-09', '13290', 'MXN', '594.76', '0.05', 'EUR', '22.345389'), ('27', '2021-11-09', '11151', 'GTQ', '1317.54', '6.59', 'EUR', '8.463558'), ('34', '2021-11-09', '19140', 'ETB', '339.22', '1.7', 'EUR', '56.424061'), ('45', '2021-11-10', '450', 'EUR', '450', '2.25', 'EUR', '1'), ('10', '2021-11-10', '1008', 'TND', '310.67', '0.05', 'EUR', '3.244663'), ('48', '2021-11-11', '1182', 'KYD', '1289.54', '6.45', 'EUR', '0.916606'), ('23', '2021-11-11', '210', 'JOD', '268.74', '1.35', 'EUR', '0.781452'), ('2', '2021-11-12', '426', 'BZD', '192.22', '0.97', 'EUR', '2.216262'), ('42', '2021-11-12', '13230', 'AFN', '137.19', '0.05', 'EUR', '96.442519'), ('20', '2021-11-12', '360000', 'STD', '15.24', '0.05', 'EUR', '23626.253177'), ('4', '2021-11-14', '96936', 'LBP', '58.32', '0.3', 'EUR', '1662.155418'), ('17', '2021-11-14', '618', 'MYR', '132.89', '0.67', 'EUR', '4.650478'), ('1', '2021-11-14', '210060', 'BIF', '93.2', '0.47', 'EUR', '2254.103215'), ('4', '2021-11-15', '11958', 'VUV', '95.92', '0.48', 'EUR', '124.667135'), ('38', '2021-11-15', '115626', 'IDR', '7.32', '0.05', 'EUR', '15813.590125'), ('9', '2021-11-17', '29526', 'MXN', '1321.35', '0.03', 'EUR', '22.345389'), ('13', '2021-11-20', '23394', 'CLP', '26.79', '0.14', 'EUR', '873.489326'), ('16', '2021-11-20', '12000', 'ZAR', '735.6', '0.03', 'EUR', '16.313404'), ('48', '2021-11-21', '179472', 'PYG', '23.43', '0.03', 'EUR', '7661.556068'), ('8', '2021-11-21', '840', 'MOP', '94.78', '0.48', 'EUR', '8.862674'), ('31', '2021-11-21', '18042', 'XOF', '27.54', '0.14', 'EUR', '655.347265'), ('18', '2021-11-23', '342', 'TMT', '88.67', '0.45', 'EUR', '3.857137'), ('29', '2021-11-23', '588', 'DKK', '79.11', '0.4', 'EUR', '7.433242'), ('37', '2021-11-23', '90', 'EUR', '90', '0.45', 'EUR', '1'), ('33', '2021-11-23', '858', 'AUD', '580.16', '2.91', 'EUR', '1.478916'), ('51', '2021-11-24', '60000', 'THB', '1624.21', '0.03', 'EUR', '36.941107'), ('8', '2021-11-25', '1176', 'NZD', '741.6', '3.71', 'EUR', '1.585768'), ('10', '2021-11-26', '29568', 'BIF', '13.12', '0.05', 'EUR', '2254.103215'), ('29', '2021-11-26', '708', 'BMD', '641.91', '3.21', 'EUR', '1.102961'), ('15', '2021-11-27', '1008', 'LSL', '61.7', '0.31', 'EUR', '16.337136'), ('12', '2021-11-27', '846', 'EUR', '846', '4.23', 'EUR', '1'), ('45', '2021-11-27', '828', 'SEK', '79.64', '0.4', 'EUR', '10.396958'), ('17', '2021-11-28', '591', 'BHD', '1421.49', '7.11', 'EUR', '0.415761'), ('27', '2021-11-29', '3000000', 'XAF', '4577.73', '0.03', 'EUR', '655.347543'), ('13', '2021-11-29', '470', 'JOD', '601.45', '3.01', 'EUR', '0.781452'), ('8', '2021-12-01', '15996', 'NGN', '34.95', '0.18', 'EUR', '457.789064'), ('9', '2021-12-01', '6690', 'JPY', '50.15', '0.04', 'EUR', '133.408405'), ('44', '2021-12-02', '18318', 'KPW', '18.48', '0.1', 'EUR', '991.624722'), ('28', '2021-12-03', '13752', 'ERN', '832.1', '4.17', 'EUR', '16.526867'), ('35', '2021-12-04', '15132', 'BTN', '180.78', '0.91', 'EUR', '83.704625'), ('40', '2021-12-04', '6702', 'HRK', '885.28', '4.43', 'EUR', '7.570559'), ('44', '2021-12-04', '26352', 'RSD', '224.03', '1.13', 'EUR', '117.629636'), ('33', '2021-12-06', '654', 'TND', '201.57', '1.01', 'EUR', '3.244663'), ('41', '2021-12-07', '1176', 'SCR', '74.05', '0.38', 'EUR', '15.881424'), ('11', '2021-12-08', '696', 'SAR', '168.37', '0.85', 'EUR', '4.133768'), ('30', '2021-12-08', '8730', 'GMD', '148.1', '0.75', 'EUR', '58.946785'), ('50', '2021-12-09', '1284', 'BND', '860.11', '4.31', 'EUR', '1.492847'), ('47', '2021-12-10', '1344', 'SBD', '151.56', '0.76', 'EUR', '8.867908'), ('28', '2021-12-10', '1134', 'BOB', '150.06', '0.76', 'EUR', '7.557202'), ('6', '2021-12-12', '450', 'SGD', '300.51', '1.51', 'EUR', '1.497464'), ('29', '2021-12-12', '330', 'ILS', '93.13', '0.47', 'EUR', '3.543533'), ('18', '2021-12-13', '462', 'IMP', '556.94', '2.79', 'EUR', '0.829536'), ('10', '2021-12-13', '152076', 'IQD', '94.81', '0.05', 'EUR', '1604.167841'), ('46', '2021-12-13', '6042', 'CVE', '54.57', '0.28', 'EUR', '110.731635'), ('15', '2021-12-15', '6114', 'SBD', '689.46', '3.45', 'EUR', '8.867908'), ('43', '2021-12-15', '29166', 'BDT', '307.75', '1.54', 'EUR', '94.772749'), ('31', '2021-12-16', '17778', 'ZWL', '50.11', '0.26', 'EUR', '354.780821'), ('45', '2021-12-18', '4477', 'HRK', '591.37', '2.96', 'EUR', '7.570559'), ('10', '2021-12-18', '930', 'XDR', '1173.5', '0.05', 'EUR', '0.792507'), ('44', '2021-12-19', '21504', 'DZD', '136.79', '0.69', 'EUR', '157.210934'), ('33', '2021-12-20', '6810', 'GHS', '826.06', '4.14', 'EUR', '8.24399'), ('46', '2021-12-20', '702', 'IMP', '846.26', '4.24', 'EUR', '0.829536'), ('39', '2021-12-20', '16002', 'GMD', '271.47', '1.36', 'EUR', '58.946785'), ('6', '2021-12-20', '13104', 'MDL', '647.93', '3.24', 'EUR', '20.224588'), ('28', '2021-12-21', '660', 'EUR', '660', '3.3', 'EUR', '1'), ('2', '2021-12-22', '930', 'CAD', '670.27', '3.36', 'EUR', '1.387511'), ('48', '2021-12-23', '23226', 'MKD', '377.23', '1.89', 'EUR', '61.570877'), ('47', '2021-12-24', '618', 'MOP', '69.74', '0.35', 'EUR', '8.862674'), ('29', '2021-12-25', '28566', 'RSD', '242.85', '1.22', 'EUR', '117.629636'), ('9', '2021-12-26', '28416', 'MDL', '1405.03', '0.04', 'EUR', '20.224588'), ('3', '2021-12-26', '23166', 'SOS', '36.44', '0.19', 'EUR', '635.850516'), ('18', '2021-12-26', '3500', 'MYR', '752.62', '3.77', 'EUR', '4.650478'), ('33', '2021-12-26', '690', 'SEK', '66.37', '0.03', 'EUR', '10.396958'), ('36', '2021-12-27', '66', 'OMR', '155.25', '0.78', 'EUR', '0.425132'), ('26', '2021-12-27', '460', 'GIP', '554.53', '2.78', 'EUR', '0.829546'), ('11', '2021-12-28', '1404', 'EUR', '1404', '7.02', 'EUR', '1'), ('36', '2021-12-29', '8622', 'HTG', '74.74', '0.38', 'EUR', '115.372538'), ('47', '2021-12-30', '28236', 'AMD', '52.59', '0.27', 'EUR', '536.92227'), ('30', '2021-12-30', '190284', 'MGA', '42.82', '0.22', 'EUR', '4443.86488'), ('22', '2021-12-30', '1302', 'EUR', '1302', '6.51', 'EUR', '1'), </v>
      </c>
    </row>
    <row r="355" spans="2:22" ht="30" x14ac:dyDescent="0.25">
      <c r="B355">
        <f t="shared" si="50"/>
        <v>2021</v>
      </c>
      <c r="C355">
        <f t="shared" si="51"/>
        <v>12</v>
      </c>
      <c r="D355" t="str">
        <f t="shared" si="52"/>
        <v>2021 12</v>
      </c>
      <c r="E355">
        <v>47</v>
      </c>
      <c r="F355" s="2">
        <v>44561</v>
      </c>
      <c r="G355">
        <v>1404</v>
      </c>
      <c r="H355" t="s">
        <v>216</v>
      </c>
      <c r="I355" s="3">
        <f t="shared" si="53"/>
        <v>489.33</v>
      </c>
      <c r="J355" s="3">
        <f t="shared" si="54"/>
        <v>2.4499999999999997</v>
      </c>
      <c r="K355" t="s">
        <v>61</v>
      </c>
      <c r="L355" s="3">
        <f>VLOOKUP(H355,'fx rates'!$A:$B,2,0)</f>
        <v>2.869237</v>
      </c>
      <c r="M355">
        <f>SUMIFS($I$3:$I355,$E$3:$E355,$E355,$D$3:$D355,$D355)</f>
        <v>763.22</v>
      </c>
      <c r="N355" s="3">
        <f t="shared" si="55"/>
        <v>2.4499999999999997</v>
      </c>
      <c r="O355" s="3" t="str">
        <f t="shared" si="56"/>
        <v/>
      </c>
      <c r="P355" t="str">
        <f>IFERROR(IF(VLOOKUP($E355,clients_special_commissions!$B:$E,3,0), "yes","no"),"no")</f>
        <v>no</v>
      </c>
      <c r="Q355" s="3" t="str">
        <f>IF($P355="yes", VLOOKUP($E355,clients_special_commissions!$B:$C,2,0),"")</f>
        <v/>
      </c>
      <c r="R355" t="str">
        <f t="shared" si="57"/>
        <v>no</v>
      </c>
      <c r="S355">
        <f>COUNTIFS($E$3:$E354,$E355,$D$3:$D354,$D355,$R$3:$R354,"yes")</f>
        <v>0</v>
      </c>
      <c r="U355" s="1" t="str">
        <f t="shared" si="58"/>
        <v xml:space="preserve">('47', '2021-12-31', '1404', 'WST', '489.33', '2.45', 'EUR', '2.869237'), </v>
      </c>
      <c r="V355" s="1" t="str">
        <f t="shared" si="59"/>
        <v xml:space="preserve">('42', '2021-06-09', '1338', 'ERN', '80.96', '0.05',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'0.04',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'0.05',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'0.05',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'0.05',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'0.04',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'0.04',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'0.05', 'EUR', '1954.4451'), ('17', '2021-08-25', '20292', 'CLP', '23.24', '0.12', 'EUR', '873.489326'), ('38', '2021-08-25', '174', 'GIP', '209.76', '1.05', 'EUR', '0.829546'), ('39', '2021-08-25', '366', 'MOP', '41.3', '0.21', 'EUR', '8.862674'), ('10', '2021-08-26', '229650', 'MMK', '117.51', '0.05',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'0.04', 'EUR', '1.874163'), ('11', '2021-09-09', '10206', 'UAH', '315.83', '1.58', 'EUR', '32.315341'), ('15', '2021-09-10', '300000', 'VND', '11.91', '0.06', 'EUR', '25207.144586'), ('42', '2021-09-11', '26370', 'XPF', '221.19', '0.05',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('13', '2021-09-27', '4638', 'ETB', '82.2', '0.42', 'EUR', '56.424061'), ('37', '2021-09-29', '612', 'BND', '409.96', '2.05', 'EUR', '1.492847'), ('51', '2021-10-01', '894', 'MOP', '100.88', '0.51', 'EUR', '8.862674'), ('45', '2021-10-02', '1254', 'SCR', '78.97', '0.4', 'EUR', '15.881424'), ('47', '2021-10-02', '212808', 'IRR', '4.57', '0.05', 'EUR', '46606.318821'), ('20', '2021-10-03', '209238', 'VND', '8.31', '0.05', 'EUR', '25207.144586'), ('17', '2021-10-04', '13416', 'AOA', '26.83', '0.14', 'EUR', '500.075352'), ('41', '2021-10-05', '4139', 'GHS', '502.07', '2.52', 'EUR', '8.24399'), ('44', '2021-10-05', '206706', 'CDF', '94.03', '0.48', 'EUR', '2198.419411'), ('50', '2021-10-06', '18666', 'SOS', '29.36', '0.15', 'EUR', '635.850516'), ('7', '2021-10-06', '1026', 'CUC', '930.9', '4.66', 'EUR', '1.102163'), ('21', '2021-10-08', '912', 'MYR', '196.11', '0.99', 'EUR', '4.650478'), ('6', '2021-10-08', '29940', 'HTG', '259.51', '1.3', 'EUR', '115.372538'), ('36', '2021-10-09', '1146', 'QAR', '285.64', '1.43', 'EUR', '4.012181'), ('6', '2021-10-09', '6678', 'ISK', '46.98', '0.24', 'EUR', '142.166545'), ('29', '2021-10-10', '270', 'GIP', '325.48', '1.63', 'EUR', '0.829546'), ('25', '2021-10-10', '14754', 'BDT', '155.68', '0.78', 'EUR', '94.772749'), ('48', '2021-10-12', '15936', 'DZD', '101.37', '0.51', 'EUR', '157.210934'), ('43', '2021-10-13', '10398', 'KMF', '21.11', '0.11', 'EUR', '492.671632'), ('36', '2021-10-15', '29034', 'INR', '346.16', '1.74', 'EUR', '83.874727'), ('45', '2021-10-15', '18042', 'KPW', '18.2', '0.1', 'EUR', '991.624722'), ('18', '2021-10-15', '1236', 'BAM', '632.46', '3.17', 'EUR', '1.954297'), ('30', '2021-10-16', '25494', 'CUP', '898.56', '4.5', 'EUR', '28.372254'), ('10', '2021-10-16', '924', 'BBD', '419.15', '0.05', 'EUR', '2.204495'), ('33', '2021-10-16', '12720', 'NPR', '94.98', '0.48', 'EUR', '133.929141'), ('46', '2021-10-17', '264', 'NZD', '166.49', '0.84', 'EUR', '1.585768'), ('40', '2021-10-17', '1284', 'BND', '860.11', '4.31', 'EUR', '1.492847'), ('6', '2021-10-18', '828', 'HRK', '109.38', '0.55', 'EUR', '7.570559'), ('22', '2021-10-18', '300', 'EUR', '300', '1.5', 'EUR', '1'), ('46', '2021-10-18', '23256', 'ISK', '163.59', '0.82', 'EUR', '142.166545'), ('51', '2021-10-18', '205488', 'UZS', '16.25', '0.09', 'EUR', '12650.208197'), ('5', '2021-10-19', '15168', 'MRU', '378.04', '1.9', 'EUR', '40.122998'), ('18', '2021-10-19', '1068', 'TOP', '428.65', '2.15', 'EUR', '2.491572'), ('14', '2021-10-19', '220', 'BHD', '529.16', '2.65', 'EUR', '0.415761'), ('48', '2021-10-19', '2351', 'MYR', '505.54', '2.53', 'EUR', '4.650478'), ('46', '2021-10-20', '7524', 'RUB', '64.43', '0.33', 'EUR', '116.791701'), ('16', '2021-10-21', '16854', 'VUV', '135.2', '0.68', 'EUR', '124.667135'), ('30', '2021-10-22', '26826', 'NPR', '200.3', '1.01', 'EUR', '133.929141'), ('2', '2021-10-22', '84', 'XDR', '106', '0.53', 'EUR', '0.792507'), ('42', '2021-10-22', '3000', 'BBD', '1360.86', '0.05', 'EUR', '2.204495'), ('42', '2021-10-23', '9000', 'ZMW', '463.25', '0.03', 'EUR', '19.428104'), ('28', '2021-10-23', '3.3', 'EUR', '3.3', '0.05', 'EUR', '1'), ('48', '2021-10-23', '5000', 'GHS', '606.51', '3.04', 'EUR', '8.24399'), ('25', '2021-10-23', '71472', 'TZS', '27.97', '0.14', 'EUR', '2556.186953'), ('3', '2021-10-23', '164184', 'IRR', '3.53', '0.05', 'EUR', '46606.318821'), ('14', '2021-10-24', '1482', 'MOP', '167.22', '0.84', 'EUR', '8.862674'), ('40', '2021-10-24', '800', 'BHD', '1924.19', '9.63', 'EUR', '0.415761'), ('9', '2021-10-24', '27090', 'SDG', '55.07', '0.04', 'EUR', '491.956154'), ('43', '2021-10-24', '18492', 'THB', '500.59', '2.51', 'EUR', '36.941107'), ('35', '2021-10-26', '27588', 'KPW', '27.83', '0.14', 'EUR', '991.624722'), ('25', '2021-10-26', '15246', 'NAD', '932.41', '4.67', 'EUR', '16.351249'), ('46', '2021-10-27', '8000', 'TTD', '1071.62', '5.36', 'EUR', '7.465375'), ('47', '2021-10-27', '154224', 'IQD', '96.14', '0.49', 'EUR', '1604.167841'), ('32', '2021-10-28', '1188', 'PAB', '1077.23', '5.39', 'EUR', '1.102838'), ('17', '2021-10-28', '648', 'CNH', '92.16', '0.47', 'EUR', '7.031894'), ('10', '2021-10-28', '5784', 'NPR', '43.19', '0.05', 'EUR', '133.929141'), ('32', '2021-10-29', '15504', 'MXN', '693.84', '0.03', 'EUR', '22.345389'), ('32', '2021-10-31', '666', 'EUR', '666', '0.03', 'EUR', '1'), ('22', '2021-11-02', '498', 'XDR', '628.39', '3.15', 'EUR', '0.792507'), ('44', '2021-11-02', '324', 'EUR', '324', '1.62', 'EUR', '1'), ('16', '2021-11-02', '430', 'FKP', '518.37', '2.6', 'EUR', '0.82953'), ('7', '2021-11-03', '248', 'BHD', '596.5', '2.99', 'EUR', '0.415761'), ('51', '2021-11-03', '292', 'KWD', '871.43', '4.36', 'EUR', '0.335084'), ('51', '2021-11-03', '6933', 'TWD', '220.35', '1.11', 'EUR', '31.464479'), ('27', '2021-11-03', '23214', 'CZK', '941.82', '4.71', 'EUR', '24.648029'), ('39', '2021-11-04', '492', 'GGP', '592.69', '2.97', 'EUR', '0.830114'), ('3', '2021-11-04', '17076', 'INR', '203.59', '1.02', 'EUR', '83.874727'), ('17', '2021-11-04', '21516', 'MZN', '305.89', '1.53', 'EUR', '70.339138'), ('33', '2021-11-05', '103458', 'BIF', '45.9', '0.23', 'EUR', '2254.103215'), ('31', '2021-11-05', '3876', 'ZAR', '237.6', '1.19', 'EUR', '16.313404'), ('9', '2021-11-06', '1410', 'BSD', '1278.69', '0.04', 'EUR', '1.102693'), ('16', '2021-11-06', '636', 'IMP', '766.7', '3.84', 'EUR', '0.829536'), ('48', '2021-11-07', '564', 'NZD', '355.67', '1.78', 'EUR', '1.585768'), ('13', '2021-11-07', '3246', 'PKR', '16.25', '0.09', 'EUR', '199.753961'), ('30', '2021-11-08', '8940', 'SZL', '547.16', '2.74', 'EUR', '16.339208'), ('41', '2021-11-08', '19338', 'DJF', '98.83', '0.5', 'EUR', '195.674933'), ('47', '2021-11-08', '1488', 'WST', '518.61', '2.6', 'EUR', '2.869237'), ('20', '2021-11-09', '13290', 'MXN', '594.76', '0.05', 'EUR', '22.345389'), ('27', '2021-11-09', '11151', 'GTQ', '1317.54', '6.59', 'EUR', '8.463558'), ('34', '2021-11-09', '19140', 'ETB', '339.22', '1.7', 'EUR', '56.424061'), ('45', '2021-11-10', '450', 'EUR', '450', '2.25', 'EUR', '1'), ('10', '2021-11-10', '1008', 'TND', '310.67', '0.05', 'EUR', '3.244663'), ('48', '2021-11-11', '1182', 'KYD', '1289.54', '6.45', 'EUR', '0.916606'), ('23', '2021-11-11', '210', 'JOD', '268.74', '1.35', 'EUR', '0.781452'), ('2', '2021-11-12', '426', 'BZD', '192.22', '0.97', 'EUR', '2.216262'), ('42', '2021-11-12', '13230', 'AFN', '137.19', '0.05', 'EUR', '96.442519'), ('20', '2021-11-12', '360000', 'STD', '15.24', '0.05', 'EUR', '23626.253177'), ('4', '2021-11-14', '96936', 'LBP', '58.32', '0.3', 'EUR', '1662.155418'), ('17', '2021-11-14', '618', 'MYR', '132.89', '0.67', 'EUR', '4.650478'), ('1', '2021-11-14', '210060', 'BIF', '93.2', '0.47', 'EUR', '2254.103215'), ('4', '2021-11-15', '11958', 'VUV', '95.92', '0.48', 'EUR', '124.667135'), ('38', '2021-11-15', '115626', 'IDR', '7.32', '0.05', 'EUR', '15813.590125'), ('9', '2021-11-17', '29526', 'MXN', '1321.35', '0.03', 'EUR', '22.345389'), ('13', '2021-11-20', '23394', 'CLP', '26.79', '0.14', 'EUR', '873.489326'), ('16', '2021-11-20', '12000', 'ZAR', '735.6', '0.03', 'EUR', '16.313404'), ('48', '2021-11-21', '179472', 'PYG', '23.43', '0.03', 'EUR', '7661.556068'), ('8', '2021-11-21', '840', 'MOP', '94.78', '0.48', 'EUR', '8.862674'), ('31', '2021-11-21', '18042', 'XOF', '27.54', '0.14', 'EUR', '655.347265'), ('18', '2021-11-23', '342', 'TMT', '88.67', '0.45', 'EUR', '3.857137'), ('29', '2021-11-23', '588', 'DKK', '79.11', '0.4', 'EUR', '7.433242'), ('37', '2021-11-23', '90', 'EUR', '90', '0.45', 'EUR', '1'), ('33', '2021-11-23', '858', 'AUD', '580.16', '2.91', 'EUR', '1.478916'), ('51', '2021-11-24', '60000', 'THB', '1624.21', '0.03', 'EUR', '36.941107'), ('8', '2021-11-25', '1176', 'NZD', '741.6', '3.71', 'EUR', '1.585768'), ('10', '2021-11-26', '29568', 'BIF', '13.12', '0.05', 'EUR', '2254.103215'), ('29', '2021-11-26', '708', 'BMD', '641.91', '3.21', 'EUR', '1.102961'), ('15', '2021-11-27', '1008', 'LSL', '61.7', '0.31', 'EUR', '16.337136'), ('12', '2021-11-27', '846', 'EUR', '846', '4.23', 'EUR', '1'), ('45', '2021-11-27', '828', 'SEK', '79.64', '0.4', 'EUR', '10.396958'), ('17', '2021-11-28', '591', 'BHD', '1421.49', '7.11', 'EUR', '0.415761'), ('27', '2021-11-29', '3000000', 'XAF', '4577.73', '0.03', 'EUR', '655.347543'), ('13', '2021-11-29', '470', 'JOD', '601.45', '3.01', 'EUR', '0.781452'), ('8', '2021-12-01', '15996', 'NGN', '34.95', '0.18', 'EUR', '457.789064'), ('9', '2021-12-01', '6690', 'JPY', '50.15', '0.04', 'EUR', '133.408405'), ('44', '2021-12-02', '18318', 'KPW', '18.48', '0.1', 'EUR', '991.624722'), ('28', '2021-12-03', '13752', 'ERN', '832.1', '4.17', 'EUR', '16.526867'), ('35', '2021-12-04', '15132', 'BTN', '180.78', '0.91', 'EUR', '83.704625'), ('40', '2021-12-04', '6702', 'HRK', '885.28', '4.43', 'EUR', '7.570559'), ('44', '2021-12-04', '26352', 'RSD', '224.03', '1.13', 'EUR', '117.629636'), ('33', '2021-12-06', '654', 'TND', '201.57', '1.01', 'EUR', '3.244663'), ('41', '2021-12-07', '1176', 'SCR', '74.05', '0.38', 'EUR', '15.881424'), ('11', '2021-12-08', '696', 'SAR', '168.37', '0.85', 'EUR', '4.133768'), ('30', '2021-12-08', '8730', 'GMD', '148.1', '0.75', 'EUR', '58.946785'), ('50', '2021-12-09', '1284', 'BND', '860.11', '4.31', 'EUR', '1.492847'), ('47', '2021-12-10', '1344', 'SBD', '151.56', '0.76', 'EUR', '8.867908'), ('28', '2021-12-10', '1134', 'BOB', '150.06', '0.76', 'EUR', '7.557202'), ('6', '2021-12-12', '450', 'SGD', '300.51', '1.51', 'EUR', '1.497464'), ('29', '2021-12-12', '330', 'ILS', '93.13', '0.47', 'EUR', '3.543533'), ('18', '2021-12-13', '462', 'IMP', '556.94', '2.79', 'EUR', '0.829536'), ('10', '2021-12-13', '152076', 'IQD', '94.81', '0.05', 'EUR', '1604.167841'), ('46', '2021-12-13', '6042', 'CVE', '54.57', '0.28', 'EUR', '110.731635'), ('15', '2021-12-15', '6114', 'SBD', '689.46', '3.45', 'EUR', '8.867908'), ('43', '2021-12-15', '29166', 'BDT', '307.75', '1.54', 'EUR', '94.772749'), ('31', '2021-12-16', '17778', 'ZWL', '50.11', '0.26', 'EUR', '354.780821'), ('45', '2021-12-18', '4477', 'HRK', '591.37', '2.96', 'EUR', '7.570559'), ('10', '2021-12-18', '930', 'XDR', '1173.5', '0.05', 'EUR', '0.792507'), ('44', '2021-12-19', '21504', 'DZD', '136.79', '0.69', 'EUR', '157.210934'), ('33', '2021-12-20', '6810', 'GHS', '826.06', '4.14', 'EUR', '8.24399'), ('46', '2021-12-20', '702', 'IMP', '846.26', '4.24', 'EUR', '0.829536'), ('39', '2021-12-20', '16002', 'GMD', '271.47', '1.36', 'EUR', '58.946785'), ('6', '2021-12-20', '13104', 'MDL', '647.93', '3.24', 'EUR', '20.224588'), ('28', '2021-12-21', '660', 'EUR', '660', '3.3', 'EUR', '1'), ('2', '2021-12-22', '930', 'CAD', '670.27', '3.36', 'EUR', '1.387511'), ('48', '2021-12-23', '23226', 'MKD', '377.23', '1.89', 'EUR', '61.570877'), ('47', '2021-12-24', '618', 'MOP', '69.74', '0.35', 'EUR', '8.862674'), ('29', '2021-12-25', '28566', 'RSD', '242.85', '1.22', 'EUR', '117.629636'), ('9', '2021-12-26', '28416', 'MDL', '1405.03', '0.04', 'EUR', '20.224588'), ('3', '2021-12-26', '23166', 'SOS', '36.44', '0.19', 'EUR', '635.850516'), ('18', '2021-12-26', '3500', 'MYR', '752.62', '3.77', 'EUR', '4.650478'), ('33', '2021-12-26', '690', 'SEK', '66.37', '0.03', 'EUR', '10.396958'), ('36', '2021-12-27', '66', 'OMR', '155.25', '0.78', 'EUR', '0.425132'), ('26', '2021-12-27', '460', 'GIP', '554.53', '2.78', 'EUR', '0.829546'), ('11', '2021-12-28', '1404', 'EUR', '1404', '7.02', 'EUR', '1'), ('36', '2021-12-29', '8622', 'HTG', '74.74', '0.38', 'EUR', '115.372538'), ('47', '2021-12-30', '28236', 'AMD', '52.59', '0.27', 'EUR', '536.92227'), ('30', '2021-12-30', '190284', 'MGA', '42.82', '0.22', 'EUR', '4443.86488'), ('22', '2021-12-30', '1302', 'EUR', '1302', '6.51', 'EUR', '1'), ('47', '2021-12-31', '1404', 'WST', '489.33', '2.45', 'EUR', '2.869237'), </v>
      </c>
    </row>
    <row r="356" spans="2:22" ht="30" x14ac:dyDescent="0.25">
      <c r="B356">
        <f t="shared" si="50"/>
        <v>2022</v>
      </c>
      <c r="C356">
        <f t="shared" si="51"/>
        <v>1</v>
      </c>
      <c r="D356" t="str">
        <f t="shared" si="52"/>
        <v>2022 1</v>
      </c>
      <c r="E356">
        <v>50</v>
      </c>
      <c r="F356" s="2">
        <v>44562</v>
      </c>
      <c r="G356">
        <v>4614</v>
      </c>
      <c r="H356" t="s">
        <v>206</v>
      </c>
      <c r="I356" s="3">
        <f t="shared" si="53"/>
        <v>146.64999999999998</v>
      </c>
      <c r="J356" s="3">
        <f t="shared" si="54"/>
        <v>0.74</v>
      </c>
      <c r="K356" t="s">
        <v>61</v>
      </c>
      <c r="L356" s="3">
        <f>VLOOKUP(H356,'fx rates'!$A:$B,2,0)</f>
        <v>31.464479000000001</v>
      </c>
      <c r="M356">
        <f>SUMIFS($I$3:$I356,$E$3:$E356,$E356,$D$3:$D356,$D356)</f>
        <v>146.64999999999998</v>
      </c>
      <c r="N356" s="3">
        <f t="shared" si="55"/>
        <v>0.74</v>
      </c>
      <c r="O356" s="3" t="str">
        <f t="shared" si="56"/>
        <v/>
      </c>
      <c r="P356" t="str">
        <f>IFERROR(IF(VLOOKUP($E356,clients_special_commissions!$B:$E,3,0), "yes","no"),"no")</f>
        <v>no</v>
      </c>
      <c r="Q356" s="3" t="str">
        <f>IF($P356="yes", VLOOKUP($E356,clients_special_commissions!$B:$C,2,0),"")</f>
        <v/>
      </c>
      <c r="R356" t="str">
        <f t="shared" si="57"/>
        <v>no</v>
      </c>
      <c r="S356">
        <f>COUNTIFS($E$3:$E355,$E356,$D$3:$D355,$D356,$R$3:$R355,"yes")</f>
        <v>0</v>
      </c>
      <c r="U356" s="1" t="str">
        <f t="shared" si="58"/>
        <v xml:space="preserve">('50', '2022-01-01', '4614', 'TWD', '146.65', '0.74', 'EUR', '31.464479'), </v>
      </c>
      <c r="V356" s="1" t="str">
        <f t="shared" si="59"/>
        <v xml:space="preserve">('42', '2021-06-09', '1338', 'ERN', '80.96', '0.05',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'0.04',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'0.05',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'0.05',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'0.05',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'0.04',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'0.04',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'0.05', 'EUR', '1954.4451'), ('17', '2021-08-25', '20292', 'CLP', '23.24', '0.12', 'EUR', '873.489326'), ('38', '2021-08-25', '174', 'GIP', '209.76', '1.05', 'EUR', '0.829546'), ('39', '2021-08-25', '366', 'MOP', '41.3', '0.21', 'EUR', '8.862674'), ('10', '2021-08-26', '229650', 'MMK', '117.51', '0.05',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'0.04', 'EUR', '1.874163'), ('11', '2021-09-09', '10206', 'UAH', '315.83', '1.58', 'EUR', '32.315341'), ('15', '2021-09-10', '300000', 'VND', '11.91', '0.06', 'EUR', '25207.144586'), ('42', '2021-09-11', '26370', 'XPF', '221.19', '0.05',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('13', '2021-09-27', '4638', 'ETB', '82.2', '0.42', 'EUR', '56.424061'), ('37', '2021-09-29', '612', 'BND', '409.96', '2.05', 'EUR', '1.492847'), ('51', '2021-10-01', '894', 'MOP', '100.88', '0.51', 'EUR', '8.862674'), ('45', '2021-10-02', '1254', 'SCR', '78.97', '0.4', 'EUR', '15.881424'), ('47', '2021-10-02', '212808', 'IRR', '4.57', '0.05', 'EUR', '46606.318821'), ('20', '2021-10-03', '209238', 'VND', '8.31', '0.05', 'EUR', '25207.144586'), ('17', '2021-10-04', '13416', 'AOA', '26.83', '0.14', 'EUR', '500.075352'), ('41', '2021-10-05', '4139', 'GHS', '502.07', '2.52', 'EUR', '8.24399'), ('44', '2021-10-05', '206706', 'CDF', '94.03', '0.48', 'EUR', '2198.419411'), ('50', '2021-10-06', '18666', 'SOS', '29.36', '0.15', 'EUR', '635.850516'), ('7', '2021-10-06', '1026', 'CUC', '930.9', '4.66', 'EUR', '1.102163'), ('21', '2021-10-08', '912', 'MYR', '196.11', '0.99', 'EUR', '4.650478'), ('6', '2021-10-08', '29940', 'HTG', '259.51', '1.3', 'EUR', '115.372538'), ('36', '2021-10-09', '1146', 'QAR', '285.64', '1.43', 'EUR', '4.012181'), ('6', '2021-10-09', '6678', 'ISK', '46.98', '0.24', 'EUR', '142.166545'), ('29', '2021-10-10', '270', 'GIP', '325.48', '1.63', 'EUR', '0.829546'), ('25', '2021-10-10', '14754', 'BDT', '155.68', '0.78', 'EUR', '94.772749'), ('48', '2021-10-12', '15936', 'DZD', '101.37', '0.51', 'EUR', '157.210934'), ('43', '2021-10-13', '10398', 'KMF', '21.11', '0.11', 'EUR', '492.671632'), ('36', '2021-10-15', '29034', 'INR', '346.16', '1.74', 'EUR', '83.874727'), ('45', '2021-10-15', '18042', 'KPW', '18.2', '0.1', 'EUR', '991.624722'), ('18', '2021-10-15', '1236', 'BAM', '632.46', '3.17', 'EUR', '1.954297'), ('30', '2021-10-16', '25494', 'CUP', '898.56', '4.5', 'EUR', '28.372254'), ('10', '2021-10-16', '924', 'BBD', '419.15', '0.05', 'EUR', '2.204495'), ('33', '2021-10-16', '12720', 'NPR', '94.98', '0.48', 'EUR', '133.929141'), ('46', '2021-10-17', '264', 'NZD', '166.49', '0.84', 'EUR', '1.585768'), ('40', '2021-10-17', '1284', 'BND', '860.11', '4.31', 'EUR', '1.492847'), ('6', '2021-10-18', '828', 'HRK', '109.38', '0.55', 'EUR', '7.570559'), ('22', '2021-10-18', '300', 'EUR', '300', '1.5', 'EUR', '1'), ('46', '2021-10-18', '23256', 'ISK', '163.59', '0.82', 'EUR', '142.166545'), ('51', '2021-10-18', '205488', 'UZS', '16.25', '0.09', 'EUR', '12650.208197'), ('5', '2021-10-19', '15168', 'MRU', '378.04', '1.9', 'EUR', '40.122998'), ('18', '2021-10-19', '1068', 'TOP', '428.65', '2.15', 'EUR', '2.491572'), ('14', '2021-10-19', '220', 'BHD', '529.16', '2.65', 'EUR', '0.415761'), ('48', '2021-10-19', '2351', 'MYR', '505.54', '2.53', 'EUR', '4.650478'), ('46', '2021-10-20', '7524', 'RUB', '64.43', '0.33', 'EUR', '116.791701'), ('16', '2021-10-21', '16854', 'VUV', '135.2', '0.68', 'EUR', '124.667135'), ('30', '2021-10-22', '26826', 'NPR', '200.3', '1.01', 'EUR', '133.929141'), ('2', '2021-10-22', '84', 'XDR', '106', '0.53', 'EUR', '0.792507'), ('42', '2021-10-22', '3000', 'BBD', '1360.86', '0.05', 'EUR', '2.204495'), ('42', '2021-10-23', '9000', 'ZMW', '463.25', '0.03', 'EUR', '19.428104'), ('28', '2021-10-23', '3.3', 'EUR', '3.3', '0.05', 'EUR', '1'), ('48', '2021-10-23', '5000', 'GHS', '606.51', '3.04', 'EUR', '8.24399'), ('25', '2021-10-23', '71472', 'TZS', '27.97', '0.14', 'EUR', '2556.186953'), ('3', '2021-10-23', '164184', 'IRR', '3.53', '0.05', 'EUR', '46606.318821'), ('14', '2021-10-24', '1482', 'MOP', '167.22', '0.84', 'EUR', '8.862674'), ('40', '2021-10-24', '800', 'BHD', '1924.19', '9.63', 'EUR', '0.415761'), ('9', '2021-10-24', '27090', 'SDG', '55.07', '0.04', 'EUR', '491.956154'), ('43', '2021-10-24', '18492', 'THB', '500.59', '2.51', 'EUR', '36.941107'), ('35', '2021-10-26', '27588', 'KPW', '27.83', '0.14', 'EUR', '991.624722'), ('25', '2021-10-26', '15246', 'NAD', '932.41', '4.67', 'EUR', '16.351249'), ('46', '2021-10-27', '8000', 'TTD', '1071.62', '5.36', 'EUR', '7.465375'), ('47', '2021-10-27', '154224', 'IQD', '96.14', '0.49', 'EUR', '1604.167841'), ('32', '2021-10-28', '1188', 'PAB', '1077.23', '5.39', 'EUR', '1.102838'), ('17', '2021-10-28', '648', 'CNH', '92.16', '0.47', 'EUR', '7.031894'), ('10', '2021-10-28', '5784', 'NPR', '43.19', '0.05', 'EUR', '133.929141'), ('32', '2021-10-29', '15504', 'MXN', '693.84', '0.03', 'EUR', '22.345389'), ('32', '2021-10-31', '666', 'EUR', '666', '0.03', 'EUR', '1'), ('22', '2021-11-02', '498', 'XDR', '628.39', '3.15', 'EUR', '0.792507'), ('44', '2021-11-02', '324', 'EUR', '324', '1.62', 'EUR', '1'), ('16', '2021-11-02', '430', 'FKP', '518.37', '2.6', 'EUR', '0.82953'), ('7', '2021-11-03', '248', 'BHD', '596.5', '2.99', 'EUR', '0.415761'), ('51', '2021-11-03', '292', 'KWD', '871.43', '4.36', 'EUR', '0.335084'), ('51', '2021-11-03', '6933', 'TWD', '220.35', '1.11', 'EUR', '31.464479'), ('27', '2021-11-03', '23214', 'CZK', '941.82', '4.71', 'EUR', '24.648029'), ('39', '2021-11-04', '492', 'GGP', '592.69', '2.97', 'EUR', '0.830114'), ('3', '2021-11-04', '17076', 'INR', '203.59', '1.02', 'EUR', '83.874727'), ('17', '2021-11-04', '21516', 'MZN', '305.89', '1.53', 'EUR', '70.339138'), ('33', '2021-11-05', '103458', 'BIF', '45.9', '0.23', 'EUR', '2254.103215'), ('31', '2021-11-05', '3876', 'ZAR', '237.6', '1.19', 'EUR', '16.313404'), ('9', '2021-11-06', '1410', 'BSD', '1278.69', '0.04', 'EUR', '1.102693'), ('16', '2021-11-06', '636', 'IMP', '766.7', '3.84', 'EUR', '0.829536'), ('48', '2021-11-07', '564', 'NZD', '355.67', '1.78', 'EUR', '1.585768'), ('13', '2021-11-07', '3246', 'PKR', '16.25', '0.09', 'EUR', '199.753961'), ('30', '2021-11-08', '8940', 'SZL', '547.16', '2.74', 'EUR', '16.339208'), ('41', '2021-11-08', '19338', 'DJF', '98.83', '0.5', 'EUR', '195.674933'), ('47', '2021-11-08', '1488', 'WST', '518.61', '2.6', 'EUR', '2.869237'), ('20', '2021-11-09', '13290', 'MXN', '594.76', '0.05', 'EUR', '22.345389'), ('27', '2021-11-09', '11151', 'GTQ', '1317.54', '6.59', 'EUR', '8.463558'), ('34', '2021-11-09', '19140', 'ETB', '339.22', '1.7', 'EUR', '56.424061'), ('45', '2021-11-10', '450', 'EUR', '450', '2.25', 'EUR', '1'), ('10', '2021-11-10', '1008', 'TND', '310.67', '0.05', 'EUR', '3.244663'), ('48', '2021-11-11', '1182', 'KYD', '1289.54', '6.45', 'EUR', '0.916606'), ('23', '2021-11-11', '210', 'JOD', '268.74', '1.35', 'EUR', '0.781452'), ('2', '2021-11-12', '426', 'BZD', '192.22', '0.97', 'EUR', '2.216262'), ('42', '2021-11-12', '13230', 'AFN', '137.19', '0.05', 'EUR', '96.442519'), ('20', '2021-11-12', '360000', 'STD', '15.24', '0.05', 'EUR', '23626.253177'), ('4', '2021-11-14', '96936', 'LBP', '58.32', '0.3', 'EUR', '1662.155418'), ('17', '2021-11-14', '618', 'MYR', '132.89', '0.67', 'EUR', '4.650478'), ('1', '2021-11-14', '210060', 'BIF', '93.2', '0.47', 'EUR', '2254.103215'), ('4', '2021-11-15', '11958', 'VUV', '95.92', '0.48', 'EUR', '124.667135'), ('38', '2021-11-15', '115626', 'IDR', '7.32', '0.05', 'EUR', '15813.590125'), ('9', '2021-11-17', '29526', 'MXN', '1321.35', '0.03', 'EUR', '22.345389'), ('13', '2021-11-20', '23394', 'CLP', '26.79', '0.14', 'EUR', '873.489326'), ('16', '2021-11-20', '12000', 'ZAR', '735.6', '0.03', 'EUR', '16.313404'), ('48', '2021-11-21', '179472', 'PYG', '23.43', '0.03', 'EUR', '7661.556068'), ('8', '2021-11-21', '840', 'MOP', '94.78', '0.48', 'EUR', '8.862674'), ('31', '2021-11-21', '18042', 'XOF', '27.54', '0.14', 'EUR', '655.347265'), ('18', '2021-11-23', '342', 'TMT', '88.67', '0.45', 'EUR', '3.857137'), ('29', '2021-11-23', '588', 'DKK', '79.11', '0.4', 'EUR', '7.433242'), ('37', '2021-11-23', '90', 'EUR', '90', '0.45', 'EUR', '1'), ('33', '2021-11-23', '858', 'AUD', '580.16', '2.91', 'EUR', '1.478916'), ('51', '2021-11-24', '60000', 'THB', '1624.21', '0.03', 'EUR', '36.941107'), ('8', '2021-11-25', '1176', 'NZD', '741.6', '3.71', 'EUR', '1.585768'), ('10', '2021-11-26', '29568', 'BIF', '13.12', '0.05', 'EUR', '2254.103215'), ('29', '2021-11-26', '708', 'BMD', '641.91', '3.21', 'EUR', '1.102961'), ('15', '2021-11-27', '1008', 'LSL', '61.7', '0.31', 'EUR', '16.337136'), ('12', '2021-11-27', '846', 'EUR', '846', '4.23', 'EUR', '1'), ('45', '2021-11-27', '828', 'SEK', '79.64', '0.4', 'EUR', '10.396958'), ('17', '2021-11-28', '591', 'BHD', '1421.49', '7.11', 'EUR', '0.415761'), ('27', '2021-11-29', '3000000', 'XAF', '4577.73', '0.03', 'EUR', '655.347543'), ('13', '2021-11-29', '470', 'JOD', '601.45', '3.01', 'EUR', '0.781452'), ('8', '2021-12-01', '15996', 'NGN', '34.95', '0.18', 'EUR', '457.789064'), ('9', '2021-12-01', '6690', 'JPY', '50.15', '0.04', 'EUR', '133.408405'), ('44', '2021-12-02', '18318', 'KPW', '18.48', '0.1', 'EUR', '991.624722'), ('28', '2021-12-03', '13752', 'ERN', '832.1', '4.17', 'EUR', '16.526867'), ('35', '2021-12-04', '15132', 'BTN', '180.78', '0.91', 'EUR', '83.704625'), ('40', '2021-12-04', '6702', 'HRK', '885.28', '4.43', 'EUR', '7.570559'), ('44', '2021-12-04', '26352', 'RSD', '224.03', '1.13', 'EUR', '117.629636'), ('33', '2021-12-06', '654', 'TND', '201.57', '1.01', 'EUR', '3.244663'), ('41', '2021-12-07', '1176', 'SCR', '74.05', '0.38', 'EUR', '15.881424'), ('11', '2021-12-08', '696', 'SAR', '168.37', '0.85', 'EUR', '4.133768'), ('30', '2021-12-08', '8730', 'GMD', '148.1', '0.75', 'EUR', '58.946785'), ('50', '2021-12-09', '1284', 'BND', '860.11', '4.31', 'EUR', '1.492847'), ('47', '2021-12-10', '1344', 'SBD', '151.56', '0.76', 'EUR', '8.867908'), ('28', '2021-12-10', '1134', 'BOB', '150.06', '0.76', 'EUR', '7.557202'), ('6', '2021-12-12', '450', 'SGD', '300.51', '1.51', 'EUR', '1.497464'), ('29', '2021-12-12', '330', 'ILS', '93.13', '0.47', 'EUR', '3.543533'), ('18', '2021-12-13', '462', 'IMP', '556.94', '2.79', 'EUR', '0.829536'), ('10', '2021-12-13', '152076', 'IQD', '94.81', '0.05', 'EUR', '1604.167841'), ('46', '2021-12-13', '6042', 'CVE', '54.57', '0.28', 'EUR', '110.731635'), ('15', '2021-12-15', '6114', 'SBD', '689.46', '3.45', 'EUR', '8.867908'), ('43', '2021-12-15', '29166', 'BDT', '307.75', '1.54', 'EUR', '94.772749'), ('31', '2021-12-16', '17778', 'ZWL', '50.11', '0.26', 'EUR', '354.780821'), ('45', '2021-12-18', '4477', 'HRK', '591.37', '2.96', 'EUR', '7.570559'), ('10', '2021-12-18', '930', 'XDR', '1173.5', '0.05', 'EUR', '0.792507'), ('44', '2021-12-19', '21504', 'DZD', '136.79', '0.69', 'EUR', '157.210934'), ('33', '2021-12-20', '6810', 'GHS', '826.06', '4.14', 'EUR', '8.24399'), ('46', '2021-12-20', '702', 'IMP', '846.26', '4.24', 'EUR', '0.829536'), ('39', '2021-12-20', '16002', 'GMD', '271.47', '1.36', 'EUR', '58.946785'), ('6', '2021-12-20', '13104', 'MDL', '647.93', '3.24', 'EUR', '20.224588'), ('28', '2021-12-21', '660', 'EUR', '660', '3.3', 'EUR', '1'), ('2', '2021-12-22', '930', 'CAD', '670.27', '3.36', 'EUR', '1.387511'), ('48', '2021-12-23', '23226', 'MKD', '377.23', '1.89', 'EUR', '61.570877'), ('47', '2021-12-24', '618', 'MOP', '69.74', '0.35', 'EUR', '8.862674'), ('29', '2021-12-25', '28566', 'RSD', '242.85', '1.22', 'EUR', '117.629636'), ('9', '2021-12-26', '28416', 'MDL', '1405.03', '0.04', 'EUR', '20.224588'), ('3', '2021-12-26', '23166', 'SOS', '36.44', '0.19', 'EUR', '635.850516'), ('18', '2021-12-26', '3500', 'MYR', '752.62', '3.77', 'EUR', '4.650478'), ('33', '2021-12-26', '690', 'SEK', '66.37', '0.03', 'EUR', '10.396958'), ('36', '2021-12-27', '66', 'OMR', '155.25', '0.78', 'EUR', '0.425132'), ('26', '2021-12-27', '460', 'GIP', '554.53', '2.78', 'EUR', '0.829546'), ('11', '2021-12-28', '1404', 'EUR', '1404', '7.02', 'EUR', '1'), ('36', '2021-12-29', '8622', 'HTG', '74.74', '0.38', 'EUR', '115.372538'), ('47', '2021-12-30', '28236', 'AMD', '52.59', '0.27', 'EUR', '536.92227'), ('30', '2021-12-30', '190284', 'MGA', '42.82', '0.22', 'EUR', '4443.86488'), ('22', '2021-12-30', '1302', 'EUR', '1302', '6.51', 'EUR', '1'), ('47', '2021-12-31', '1404', 'WST', '489.33', '2.45', 'EUR', '2.869237'), ('50', '2022-01-01', '4614', 'TWD', '146.65', '0.74', 'EUR', '31.464479'), </v>
      </c>
    </row>
    <row r="357" spans="2:22" ht="30" x14ac:dyDescent="0.25">
      <c r="B357">
        <f t="shared" si="50"/>
        <v>2022</v>
      </c>
      <c r="C357">
        <f t="shared" si="51"/>
        <v>1</v>
      </c>
      <c r="D357" t="str">
        <f t="shared" si="52"/>
        <v>2022 1</v>
      </c>
      <c r="E357">
        <v>45</v>
      </c>
      <c r="F357" s="2">
        <v>44562</v>
      </c>
      <c r="G357">
        <v>7798</v>
      </c>
      <c r="H357" t="s">
        <v>200</v>
      </c>
      <c r="I357" s="3">
        <f t="shared" si="53"/>
        <v>545.52</v>
      </c>
      <c r="J357" s="3">
        <f t="shared" si="54"/>
        <v>2.73</v>
      </c>
      <c r="K357" t="s">
        <v>61</v>
      </c>
      <c r="L357" s="3">
        <f>VLOOKUP(H357,'fx rates'!$A:$B,2,0)</f>
        <v>14.294667</v>
      </c>
      <c r="M357">
        <f>SUMIFS($I$3:$I357,$E$3:$E357,$E357,$D$3:$D357,$D357)</f>
        <v>545.52</v>
      </c>
      <c r="N357" s="3">
        <f t="shared" si="55"/>
        <v>2.73</v>
      </c>
      <c r="O357" s="3" t="str">
        <f t="shared" si="56"/>
        <v/>
      </c>
      <c r="P357" t="str">
        <f>IFERROR(IF(VLOOKUP($E357,clients_special_commissions!$B:$E,3,0), "yes","no"),"no")</f>
        <v>no</v>
      </c>
      <c r="Q357" s="3" t="str">
        <f>IF($P357="yes", VLOOKUP($E357,clients_special_commissions!$B:$C,2,0),"")</f>
        <v/>
      </c>
      <c r="R357" t="str">
        <f t="shared" si="57"/>
        <v>no</v>
      </c>
      <c r="S357">
        <f>COUNTIFS($E$3:$E356,$E357,$D$3:$D356,$D357,$R$3:$R356,"yes")</f>
        <v>0</v>
      </c>
      <c r="U357" s="1" t="str">
        <f t="shared" si="58"/>
        <v xml:space="preserve">('45', '2022-01-01', '7798', 'TJS', '545.52', '2.73', 'EUR', '14.294667'), </v>
      </c>
      <c r="V357" s="1" t="str">
        <f t="shared" si="59"/>
        <v xml:space="preserve">('42', '2021-06-09', '1338', 'ERN', '80.96', '0.05',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'0.04',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'0.05',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'0.05',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'0.05',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'0.04',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'0.04',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'0.05', 'EUR', '1954.4451'), ('17', '2021-08-25', '20292', 'CLP', '23.24', '0.12', 'EUR', '873.489326'), ('38', '2021-08-25', '174', 'GIP', '209.76', '1.05', 'EUR', '0.829546'), ('39', '2021-08-25', '366', 'MOP', '41.3', '0.21', 'EUR', '8.862674'), ('10', '2021-08-26', '229650', 'MMK', '117.51', '0.05',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'0.04', 'EUR', '1.874163'), ('11', '2021-09-09', '10206', 'UAH', '315.83', '1.58', 'EUR', '32.315341'), ('15', '2021-09-10', '300000', 'VND', '11.91', '0.06', 'EUR', '25207.144586'), ('42', '2021-09-11', '26370', 'XPF', '221.19', '0.05',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('13', '2021-09-27', '4638', 'ETB', '82.2', '0.42', 'EUR', '56.424061'), ('37', '2021-09-29', '612', 'BND', '409.96', '2.05', 'EUR', '1.492847'), ('51', '2021-10-01', '894', 'MOP', '100.88', '0.51', 'EUR', '8.862674'), ('45', '2021-10-02', '1254', 'SCR', '78.97', '0.4', 'EUR', '15.881424'), ('47', '2021-10-02', '212808', 'IRR', '4.57', '0.05', 'EUR', '46606.318821'), ('20', '2021-10-03', '209238', 'VND', '8.31', '0.05', 'EUR', '25207.144586'), ('17', '2021-10-04', '13416', 'AOA', '26.83', '0.14', 'EUR', '500.075352'), ('41', '2021-10-05', '4139', 'GHS', '502.07', '2.52', 'EUR', '8.24399'), ('44', '2021-10-05', '206706', 'CDF', '94.03', '0.48', 'EUR', '2198.419411'), ('50', '2021-10-06', '18666', 'SOS', '29.36', '0.15', 'EUR', '635.850516'), ('7', '2021-10-06', '1026', 'CUC', '930.9', '4.66', 'EUR', '1.102163'), ('21', '2021-10-08', '912', 'MYR', '196.11', '0.99', 'EUR', '4.650478'), ('6', '2021-10-08', '29940', 'HTG', '259.51', '1.3', 'EUR', '115.372538'), ('36', '2021-10-09', '1146', 'QAR', '285.64', '1.43', 'EUR', '4.012181'), ('6', '2021-10-09', '6678', 'ISK', '46.98', '0.24', 'EUR', '142.166545'), ('29', '2021-10-10', '270', 'GIP', '325.48', '1.63', 'EUR', '0.829546'), ('25', '2021-10-10', '14754', 'BDT', '155.68', '0.78', 'EUR', '94.772749'), ('48', '2021-10-12', '15936', 'DZD', '101.37', '0.51', 'EUR', '157.210934'), ('43', '2021-10-13', '10398', 'KMF', '21.11', '0.11', 'EUR', '492.671632'), ('36', '2021-10-15', '29034', 'INR', '346.16', '1.74', 'EUR', '83.874727'), ('45', '2021-10-15', '18042', 'KPW', '18.2', '0.1', 'EUR', '991.624722'), ('18', '2021-10-15', '1236', 'BAM', '632.46', '3.17', 'EUR', '1.954297'), ('30', '2021-10-16', '25494', 'CUP', '898.56', '4.5', 'EUR', '28.372254'), ('10', '2021-10-16', '924', 'BBD', '419.15', '0.05', 'EUR', '2.204495'), ('33', '2021-10-16', '12720', 'NPR', '94.98', '0.48', 'EUR', '133.929141'), ('46', '2021-10-17', '264', 'NZD', '166.49', '0.84', 'EUR', '1.585768'), ('40', '2021-10-17', '1284', 'BND', '860.11', '4.31', 'EUR', '1.492847'), ('6', '2021-10-18', '828', 'HRK', '109.38', '0.55', 'EUR', '7.570559'), ('22', '2021-10-18', '300', 'EUR', '300', '1.5', 'EUR', '1'), ('46', '2021-10-18', '23256', 'ISK', '163.59', '0.82', 'EUR', '142.166545'), ('51', '2021-10-18', '205488', 'UZS', '16.25', '0.09', 'EUR', '12650.208197'), ('5', '2021-10-19', '15168', 'MRU', '378.04', '1.9', 'EUR', '40.122998'), ('18', '2021-10-19', '1068', 'TOP', '428.65', '2.15', 'EUR', '2.491572'), ('14', '2021-10-19', '220', 'BHD', '529.16', '2.65', 'EUR', '0.415761'), ('48', '2021-10-19', '2351', 'MYR', '505.54', '2.53', 'EUR', '4.650478'), ('46', '2021-10-20', '7524', 'RUB', '64.43', '0.33', 'EUR', '116.791701'), ('16', '2021-10-21', '16854', 'VUV', '135.2', '0.68', 'EUR', '124.667135'), ('30', '2021-10-22', '26826', 'NPR', '200.3', '1.01', 'EUR', '133.929141'), ('2', '2021-10-22', '84', 'XDR', '106', '0.53', 'EUR', '0.792507'), ('42', '2021-10-22', '3000', 'BBD', '1360.86', '0.05', 'EUR', '2.204495'), ('42', '2021-10-23', '9000', 'ZMW', '463.25', '0.03', 'EUR', '19.428104'), ('28', '2021-10-23', '3.3', 'EUR', '3.3', '0.05', 'EUR', '1'), ('48', '2021-10-23', '5000', 'GHS', '606.51', '3.04', 'EUR', '8.24399'), ('25', '2021-10-23', '71472', 'TZS', '27.97', '0.14', 'EUR', '2556.186953'), ('3', '2021-10-23', '164184', 'IRR', '3.53', '0.05', 'EUR', '46606.318821'), ('14', '2021-10-24', '1482', 'MOP', '167.22', '0.84', 'EUR', '8.862674'), ('40', '2021-10-24', '800', 'BHD', '1924.19', '9.63', 'EUR', '0.415761'), ('9', '2021-10-24', '27090', 'SDG', '55.07', '0.04', 'EUR', '491.956154'), ('43', '2021-10-24', '18492', 'THB', '500.59', '2.51', 'EUR', '36.941107'), ('35', '2021-10-26', '27588', 'KPW', '27.83', '0.14', 'EUR', '991.624722'), ('25', '2021-10-26', '15246', 'NAD', '932.41', '4.67', 'EUR', '16.351249'), ('46', '2021-10-27', '8000', 'TTD', '1071.62', '5.36', 'EUR', '7.465375'), ('47', '2021-10-27', '154224', 'IQD', '96.14', '0.49', 'EUR', '1604.167841'), ('32', '2021-10-28', '1188', 'PAB', '1077.23', '5.39', 'EUR', '1.102838'), ('17', '2021-10-28', '648', 'CNH', '92.16', '0.47', 'EUR', '7.031894'), ('10', '2021-10-28', '5784', 'NPR', '43.19', '0.05', 'EUR', '133.929141'), ('32', '2021-10-29', '15504', 'MXN', '693.84', '0.03', 'EUR', '22.345389'), ('32', '2021-10-31', '666', 'EUR', '666', '0.03', 'EUR', '1'), ('22', '2021-11-02', '498', 'XDR', '628.39', '3.15', 'EUR', '0.792507'), ('44', '2021-11-02', '324', 'EUR', '324', '1.62', 'EUR', '1'), ('16', '2021-11-02', '430', 'FKP', '518.37', '2.6', 'EUR', '0.82953'), ('7', '2021-11-03', '248', 'BHD', '596.5', '2.99', 'EUR', '0.415761'), ('51', '2021-11-03', '292', 'KWD', '871.43', '4.36', 'EUR', '0.335084'), ('51', '2021-11-03', '6933', 'TWD', '220.35', '1.11', 'EUR', '31.464479'), ('27', '2021-11-03', '23214', 'CZK', '941.82', '4.71', 'EUR', '24.648029'), ('39', '2021-11-04', '492', 'GGP', '592.69', '2.97', 'EUR', '0.830114'), ('3', '2021-11-04', '17076', 'INR', '203.59', '1.02', 'EUR', '83.874727'), ('17', '2021-11-04', '21516', 'MZN', '305.89', '1.53', 'EUR', '70.339138'), ('33', '2021-11-05', '103458', 'BIF', '45.9', '0.23', 'EUR', '2254.103215'), ('31', '2021-11-05', '3876', 'ZAR', '237.6', '1.19', 'EUR', '16.313404'), ('9', '2021-11-06', '1410', 'BSD', '1278.69', '0.04', 'EUR', '1.102693'), ('16', '2021-11-06', '636', 'IMP', '766.7', '3.84', 'EUR', '0.829536'), ('48', '2021-11-07', '564', 'NZD', '355.67', '1.78', 'EUR', '1.585768'), ('13', '2021-11-07', '3246', 'PKR', '16.25', '0.09', 'EUR', '199.753961'), ('30', '2021-11-08', '8940', 'SZL', '547.16', '2.74', 'EUR', '16.339208'), ('41', '2021-11-08', '19338', 'DJF', '98.83', '0.5', 'EUR', '195.674933'), ('47', '2021-11-08', '1488', 'WST', '518.61', '2.6', 'EUR', '2.869237'), ('20', '2021-11-09', '13290', 'MXN', '594.76', '0.05', 'EUR', '22.345389'), ('27', '2021-11-09', '11151', 'GTQ', '1317.54', '6.59', 'EUR', '8.463558'), ('34', '2021-11-09', '19140', 'ETB', '339.22', '1.7', 'EUR', '56.424061'), ('45', '2021-11-10', '450', 'EUR', '450', '2.25', 'EUR', '1'), ('10', '2021-11-10', '1008', 'TND', '310.67', '0.05', 'EUR', '3.244663'), ('48', '2021-11-11', '1182', 'KYD', '1289.54', '6.45', 'EUR', '0.916606'), ('23', '2021-11-11', '210', 'JOD', '268.74', '1.35', 'EUR', '0.781452'), ('2', '2021-11-12', '426', 'BZD', '192.22', '0.97', 'EUR', '2.216262'), ('42', '2021-11-12', '13230', 'AFN', '137.19', '0.05', 'EUR', '96.442519'), ('20', '2021-11-12', '360000', 'STD', '15.24', '0.05', 'EUR', '23626.253177'), ('4', '2021-11-14', '96936', 'LBP', '58.32', '0.3', 'EUR', '1662.155418'), ('17', '2021-11-14', '618', 'MYR', '132.89', '0.67', 'EUR', '4.650478'), ('1', '2021-11-14', '210060', 'BIF', '93.2', '0.47', 'EUR', '2254.103215'), ('4', '2021-11-15', '11958', 'VUV', '95.92', '0.48', 'EUR', '124.667135'), ('38', '2021-11-15', '115626', 'IDR', '7.32', '0.05', 'EUR', '15813.590125'), ('9', '2021-11-17', '29526', 'MXN', '1321.35', '0.03', 'EUR', '22.345389'), ('13', '2021-11-20', '23394', 'CLP', '26.79', '0.14', 'EUR', '873.489326'), ('16', '2021-11-20', '12000', 'ZAR', '735.6', '0.03', 'EUR', '16.313404'), ('48', '2021-11-21', '179472', 'PYG', '23.43', '0.03', 'EUR', '7661.556068'), ('8', '2021-11-21', '840', 'MOP', '94.78', '0.48', 'EUR', '8.862674'), ('31', '2021-11-21', '18042', 'XOF', '27.54', '0.14', 'EUR', '655.347265'), ('18', '2021-11-23', '342', 'TMT', '88.67', '0.45', 'EUR', '3.857137'), ('29', '2021-11-23', '588', 'DKK', '79.11', '0.4', 'EUR', '7.433242'), ('37', '2021-11-23', '90', 'EUR', '90', '0.45', 'EUR', '1'), ('33', '2021-11-23', '858', 'AUD', '580.16', '2.91', 'EUR', '1.478916'), ('51', '2021-11-24', '60000', 'THB', '1624.21', '0.03', 'EUR', '36.941107'), ('8', '2021-11-25', '1176', 'NZD', '741.6', '3.71', 'EUR', '1.585768'), ('10', '2021-11-26', '29568', 'BIF', '13.12', '0.05', 'EUR', '2254.103215'), ('29', '2021-11-26', '708', 'BMD', '641.91', '3.21', 'EUR', '1.102961'), ('15', '2021-11-27', '1008', 'LSL', '61.7', '0.31', 'EUR', '16.337136'), ('12', '2021-11-27', '846', 'EUR', '846', '4.23', 'EUR', '1'), ('45', '2021-11-27', '828', 'SEK', '79.64', '0.4', 'EUR', '10.396958'), ('17', '2021-11-28', '591', 'BHD', '1421.49', '7.11', 'EUR', '0.415761'), ('27', '2021-11-29', '3000000', 'XAF', '4577.73', '0.03', 'EUR', '655.347543'), ('13', '2021-11-29', '470', 'JOD', '601.45', '3.01', 'EUR', '0.781452'), ('8', '2021-12-01', '15996', 'NGN', '34.95', '0.18', 'EUR', '457.789064'), ('9', '2021-12-01', '6690', 'JPY', '50.15', '0.04', 'EUR', '133.408405'), ('44', '2021-12-02', '18318', 'KPW', '18.48', '0.1', 'EUR', '991.624722'), ('28', '2021-12-03', '13752', 'ERN', '832.1', '4.17', 'EUR', '16.526867'), ('35', '2021-12-04', '15132', 'BTN', '180.78', '0.91', 'EUR', '83.704625'), ('40', '2021-12-04', '6702', 'HRK', '885.28', '4.43', 'EUR', '7.570559'), ('44', '2021-12-04', '26352', 'RSD', '224.03', '1.13', 'EUR', '117.629636'), ('33', '2021-12-06', '654', 'TND', '201.57', '1.01', 'EUR', '3.244663'), ('41', '2021-12-07', '1176', 'SCR', '74.05', '0.38', 'EUR', '15.881424'), ('11', '2021-12-08', '696', 'SAR', '168.37', '0.85', 'EUR', '4.133768'), ('30', '2021-12-08', '8730', 'GMD', '148.1', '0.75', 'EUR', '58.946785'), ('50', '2021-12-09', '1284', 'BND', '860.11', '4.31', 'EUR', '1.492847'), ('47', '2021-12-10', '1344', 'SBD', '151.56', '0.76', 'EUR', '8.867908'), ('28', '2021-12-10', '1134', 'BOB', '150.06', '0.76', 'EUR', '7.557202'), ('6', '2021-12-12', '450', 'SGD', '300.51', '1.51', 'EUR', '1.497464'), ('29', '2021-12-12', '330', 'ILS', '93.13', '0.47', 'EUR', '3.543533'), ('18', '2021-12-13', '462', 'IMP', '556.94', '2.79', 'EUR', '0.829536'), ('10', '2021-12-13', '152076', 'IQD', '94.81', '0.05', 'EUR', '1604.167841'), ('46', '2021-12-13', '6042', 'CVE', '54.57', '0.28', 'EUR', '110.731635'), ('15', '2021-12-15', '6114', 'SBD', '689.46', '3.45', 'EUR', '8.867908'), ('43', '2021-12-15', '29166', 'BDT', '307.75', '1.54', 'EUR', '94.772749'), ('31', '2021-12-16', '17778', 'ZWL', '50.11', '0.26', 'EUR', '354.780821'), ('45', '2021-12-18', '4477', 'HRK', '591.37', '2.96', 'EUR', '7.570559'), ('10', '2021-12-18', '930', 'XDR', '1173.5', '0.05', 'EUR', '0.792507'), ('44', '2021-12-19', '21504', 'DZD', '136.79', '0.69', 'EUR', '157.210934'), ('33', '2021-12-20', '6810', 'GHS', '826.06', '4.14', 'EUR', '8.24399'), ('46', '2021-12-20', '702', 'IMP', '846.26', '4.24', 'EUR', '0.829536'), ('39', '2021-12-20', '16002', 'GMD', '271.47', '1.36', 'EUR', '58.946785'), ('6', '2021-12-20', '13104', 'MDL', '647.93', '3.24', 'EUR', '20.224588'), ('28', '2021-12-21', '660', 'EUR', '660', '3.3', 'EUR', '1'), ('2', '2021-12-22', '930', 'CAD', '670.27', '3.36', 'EUR', '1.387511'), ('48', '2021-12-23', '23226', 'MKD', '377.23', '1.89', 'EUR', '61.570877'), ('47', '2021-12-24', '618', 'MOP', '69.74', '0.35', 'EUR', '8.862674'), ('29', '2021-12-25', '28566', 'RSD', '242.85', '1.22', 'EUR', '117.629636'), ('9', '2021-12-26', '28416', 'MDL', '1405.03', '0.04', 'EUR', '20.224588'), ('3', '2021-12-26', '23166', 'SOS', '36.44', '0.19', 'EUR', '635.850516'), ('18', '2021-12-26', '3500', 'MYR', '752.62', '3.77', 'EUR', '4.650478'), ('33', '2021-12-26', '690', 'SEK', '66.37', '0.03', 'EUR', '10.396958'), ('36', '2021-12-27', '66', 'OMR', '155.25', '0.78', 'EUR', '0.425132'), ('26', '2021-12-27', '460', 'GIP', '554.53', '2.78', 'EUR', '0.829546'), ('11', '2021-12-28', '1404', 'EUR', '1404', '7.02', 'EUR', '1'), ('36', '2021-12-29', '8622', 'HTG', '74.74', '0.38', 'EUR', '115.372538'), ('47', '2021-12-30', '28236', 'AMD', '52.59', '0.27', 'EUR', '536.92227'), ('30', '2021-12-30', '190284', 'MGA', '42.82', '0.22', 'EUR', '4443.86488'), ('22', '2021-12-30', '1302', 'EUR', '1302', '6.51', 'EUR', '1'), ('47', '2021-12-31', '1404', 'WST', '489.33', '2.45', 'EUR', '2.869237'), ('50', '2022-01-01', '4614', 'TWD', '146.65', '0.74', 'EUR', '31.464479'), ('45', '2022-01-01', '7798', 'TJS', '545.52', '2.73', 'EUR', '14.294667'), </v>
      </c>
    </row>
    <row r="358" spans="2:22" ht="30" x14ac:dyDescent="0.25">
      <c r="B358">
        <f t="shared" si="50"/>
        <v>2022</v>
      </c>
      <c r="C358">
        <f t="shared" si="51"/>
        <v>1</v>
      </c>
      <c r="D358" t="str">
        <f t="shared" si="52"/>
        <v>2022 1</v>
      </c>
      <c r="E358">
        <v>2</v>
      </c>
      <c r="F358" s="2">
        <v>44563</v>
      </c>
      <c r="G358">
        <v>6396</v>
      </c>
      <c r="H358" t="s">
        <v>122</v>
      </c>
      <c r="I358" s="3">
        <f t="shared" si="53"/>
        <v>55.44</v>
      </c>
      <c r="J358" s="3">
        <f t="shared" si="54"/>
        <v>0.28000000000000003</v>
      </c>
      <c r="K358" t="s">
        <v>61</v>
      </c>
      <c r="L358" s="3">
        <f>VLOOKUP(H358,'fx rates'!$A:$B,2,0)</f>
        <v>115.37253800000001</v>
      </c>
      <c r="M358">
        <f>SUMIFS($I$3:$I358,$E$3:$E358,$E358,$D$3:$D358,$D358)</f>
        <v>55.44</v>
      </c>
      <c r="N358" s="3">
        <f t="shared" si="55"/>
        <v>0.28000000000000003</v>
      </c>
      <c r="O358" s="3" t="str">
        <f t="shared" si="56"/>
        <v/>
      </c>
      <c r="P358" t="str">
        <f>IFERROR(IF(VLOOKUP($E358,clients_special_commissions!$B:$E,3,0), "yes","no"),"no")</f>
        <v>no</v>
      </c>
      <c r="Q358" s="3" t="str">
        <f>IF($P358="yes", VLOOKUP($E358,clients_special_commissions!$B:$C,2,0),"")</f>
        <v/>
      </c>
      <c r="R358" t="str">
        <f t="shared" si="57"/>
        <v>no</v>
      </c>
      <c r="S358">
        <f>COUNTIFS($E$3:$E357,$E358,$D$3:$D357,$D358,$R$3:$R357,"yes")</f>
        <v>0</v>
      </c>
      <c r="U358" s="1" t="str">
        <f t="shared" si="58"/>
        <v xml:space="preserve">('2', '2022-01-02', '6396', 'HTG', '55.44', '0.28', 'EUR', '115.372538'), </v>
      </c>
      <c r="V358" s="1" t="str">
        <f t="shared" si="59"/>
        <v xml:space="preserve">('42', '2021-06-09', '1338', 'ERN', '80.96', '0.05',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'0.04',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'0.05',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'0.05',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'0.05',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'0.04',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'0.04',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'0.05', 'EUR', '1954.4451'), ('17', '2021-08-25', '20292', 'CLP', '23.24', '0.12', 'EUR', '873.489326'), ('38', '2021-08-25', '174', 'GIP', '209.76', '1.05', 'EUR', '0.829546'), ('39', '2021-08-25', '366', 'MOP', '41.3', '0.21', 'EUR', '8.862674'), ('10', '2021-08-26', '229650', 'MMK', '117.51', '0.05',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'0.04', 'EUR', '1.874163'), ('11', '2021-09-09', '10206', 'UAH', '315.83', '1.58', 'EUR', '32.315341'), ('15', '2021-09-10', '300000', 'VND', '11.91', '0.06', 'EUR', '25207.144586'), ('42', '2021-09-11', '26370', 'XPF', '221.19', '0.05',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('13', '2021-09-27', '4638', 'ETB', '82.2', '0.42', 'EUR', '56.424061'), ('37', '2021-09-29', '612', 'BND', '409.96', '2.05', 'EUR', '1.492847'), ('51', '2021-10-01', '894', 'MOP', '100.88', '0.51', 'EUR', '8.862674'), ('45', '2021-10-02', '1254', 'SCR', '78.97', '0.4', 'EUR', '15.881424'), ('47', '2021-10-02', '212808', 'IRR', '4.57', '0.05', 'EUR', '46606.318821'), ('20', '2021-10-03', '209238', 'VND', '8.31', '0.05', 'EUR', '25207.144586'), ('17', '2021-10-04', '13416', 'AOA', '26.83', '0.14', 'EUR', '500.075352'), ('41', '2021-10-05', '4139', 'GHS', '502.07', '2.52', 'EUR', '8.24399'), ('44', '2021-10-05', '206706', 'CDF', '94.03', '0.48', 'EUR', '2198.419411'), ('50', '2021-10-06', '18666', 'SOS', '29.36', '0.15', 'EUR', '635.850516'), ('7', '2021-10-06', '1026', 'CUC', '930.9', '4.66', 'EUR', '1.102163'), ('21', '2021-10-08', '912', 'MYR', '196.11', '0.99', 'EUR', '4.650478'), ('6', '2021-10-08', '29940', 'HTG', '259.51', '1.3', 'EUR', '115.372538'), ('36', '2021-10-09', '1146', 'QAR', '285.64', '1.43', 'EUR', '4.012181'), ('6', '2021-10-09', '6678', 'ISK', '46.98', '0.24', 'EUR', '142.166545'), ('29', '2021-10-10', '270', 'GIP', '325.48', '1.63', 'EUR', '0.829546'), ('25', '2021-10-10', '14754', 'BDT', '155.68', '0.78', 'EUR', '94.772749'), ('48', '2021-10-12', '15936', 'DZD', '101.37', '0.51', 'EUR', '157.210934'), ('43', '2021-10-13', '10398', 'KMF', '21.11', '0.11', 'EUR', '492.671632'), ('36', '2021-10-15', '29034', 'INR', '346.16', '1.74', 'EUR', '83.874727'), ('45', '2021-10-15', '18042', 'KPW', '18.2', '0.1', 'EUR', '991.624722'), ('18', '2021-10-15', '1236', 'BAM', '632.46', '3.17', 'EUR', '1.954297'), ('30', '2021-10-16', '25494', 'CUP', '898.56', '4.5', 'EUR', '28.372254'), ('10', '2021-10-16', '924', 'BBD', '419.15', '0.05', 'EUR', '2.204495'), ('33', '2021-10-16', '12720', 'NPR', '94.98', '0.48', 'EUR', '133.929141'), ('46', '2021-10-17', '264', 'NZD', '166.49', '0.84', 'EUR', '1.585768'), ('40', '2021-10-17', '1284', 'BND', '860.11', '4.31', 'EUR', '1.492847'), ('6', '2021-10-18', '828', 'HRK', '109.38', '0.55', 'EUR', '7.570559'), ('22', '2021-10-18', '300', 'EUR', '300', '1.5', 'EUR', '1'), ('46', '2021-10-18', '23256', 'ISK', '163.59', '0.82', 'EUR', '142.166545'), ('51', '2021-10-18', '205488', 'UZS', '16.25', '0.09', 'EUR', '12650.208197'), ('5', '2021-10-19', '15168', 'MRU', '378.04', '1.9', 'EUR', '40.122998'), ('18', '2021-10-19', '1068', 'TOP', '428.65', '2.15', 'EUR', '2.491572'), ('14', '2021-10-19', '220', 'BHD', '529.16', '2.65', 'EUR', '0.415761'), ('48', '2021-10-19', '2351', 'MYR', '505.54', '2.53', 'EUR', '4.650478'), ('46', '2021-10-20', '7524', 'RUB', '64.43', '0.33', 'EUR', '116.791701'), ('16', '2021-10-21', '16854', 'VUV', '135.2', '0.68', 'EUR', '124.667135'), ('30', '2021-10-22', '26826', 'NPR', '200.3', '1.01', 'EUR', '133.929141'), ('2', '2021-10-22', '84', 'XDR', '106', '0.53', 'EUR', '0.792507'), ('42', '2021-10-22', '3000', 'BBD', '1360.86', '0.05', 'EUR', '2.204495'), ('42', '2021-10-23', '9000', 'ZMW', '463.25', '0.03', 'EUR', '19.428104'), ('28', '2021-10-23', '3.3', 'EUR', '3.3', '0.05', 'EUR', '1'), ('48', '2021-10-23', '5000', 'GHS', '606.51', '3.04', 'EUR', '8.24399'), ('25', '2021-10-23', '71472', 'TZS', '27.97', '0.14', 'EUR', '2556.186953'), ('3', '2021-10-23', '164184', 'IRR', '3.53', '0.05', 'EUR', '46606.318821'), ('14', '2021-10-24', '1482', 'MOP', '167.22', '0.84', 'EUR', '8.862674'), ('40', '2021-10-24', '800', 'BHD', '1924.19', '9.63', 'EUR', '0.415761'), ('9', '2021-10-24', '27090', 'SDG', '55.07', '0.04', 'EUR', '491.956154'), ('43', '2021-10-24', '18492', 'THB', '500.59', '2.51', 'EUR', '36.941107'), ('35', '2021-10-26', '27588', 'KPW', '27.83', '0.14', 'EUR', '991.624722'), ('25', '2021-10-26', '15246', 'NAD', '932.41', '4.67', 'EUR', '16.351249'), ('46', '2021-10-27', '8000', 'TTD', '1071.62', '5.36', 'EUR', '7.465375'), ('47', '2021-10-27', '154224', 'IQD', '96.14', '0.49', 'EUR', '1604.167841'), ('32', '2021-10-28', '1188', 'PAB', '1077.23', '5.39', 'EUR', '1.102838'), ('17', '2021-10-28', '648', 'CNH', '92.16', '0.47', 'EUR', '7.031894'), ('10', '2021-10-28', '5784', 'NPR', '43.19', '0.05', 'EUR', '133.929141'), ('32', '2021-10-29', '15504', 'MXN', '693.84', '0.03', 'EUR', '22.345389'), ('32', '2021-10-31', '666', 'EUR', '666', '0.03', 'EUR', '1'), ('22', '2021-11-02', '498', 'XDR', '628.39', '3.15', 'EUR', '0.792507'), ('44', '2021-11-02', '324', 'EUR', '324', '1.62', 'EUR', '1'), ('16', '2021-11-02', '430', 'FKP', '518.37', '2.6', 'EUR', '0.82953'), ('7', '2021-11-03', '248', 'BHD', '596.5', '2.99', 'EUR', '0.415761'), ('51', '2021-11-03', '292', 'KWD', '871.43', '4.36', 'EUR', '0.335084'), ('51', '2021-11-03', '6933', 'TWD', '220.35', '1.11', 'EUR', '31.464479'), ('27', '2021-11-03', '23214', 'CZK', '941.82', '4.71', 'EUR', '24.648029'), ('39', '2021-11-04', '492', 'GGP', '592.69', '2.97', 'EUR', '0.830114'), ('3', '2021-11-04', '17076', 'INR', '203.59', '1.02', 'EUR', '83.874727'), ('17', '2021-11-04', '21516', 'MZN', '305.89', '1.53', 'EUR', '70.339138'), ('33', '2021-11-05', '103458', 'BIF', '45.9', '0.23', 'EUR', '2254.103215'), ('31', '2021-11-05', '3876', 'ZAR', '237.6', '1.19', 'EUR', '16.313404'), ('9', '2021-11-06', '1410', 'BSD', '1278.69', '0.04', 'EUR', '1.102693'), ('16', '2021-11-06', '636', 'IMP', '766.7', '3.84', 'EUR', '0.829536'), ('48', '2021-11-07', '564', 'NZD', '355.67', '1.78', 'EUR', '1.585768'), ('13', '2021-11-07', '3246', 'PKR', '16.25', '0.09', 'EUR', '199.753961'), ('30', '2021-11-08', '8940', 'SZL', '547.16', '2.74', 'EUR', '16.339208'), ('41', '2021-11-08', '19338', 'DJF', '98.83', '0.5', 'EUR', '195.674933'), ('47', '2021-11-08', '1488', 'WST', '518.61', '2.6', 'EUR', '2.869237'), ('20', '2021-11-09', '13290', 'MXN', '594.76', '0.05', 'EUR', '22.345389'), ('27', '2021-11-09', '11151', 'GTQ', '1317.54', '6.59', 'EUR', '8.463558'), ('34', '2021-11-09', '19140', 'ETB', '339.22', '1.7', 'EUR', '56.424061'), ('45', '2021-11-10', '450', 'EUR', '450', '2.25', 'EUR', '1'), ('10', '2021-11-10', '1008', 'TND', '310.67', '0.05', 'EUR', '3.244663'), ('48', '2021-11-11', '1182', 'KYD', '1289.54', '6.45', 'EUR', '0.916606'), ('23', '2021-11-11', '210', 'JOD', '268.74', '1.35', 'EUR', '0.781452'), ('2', '2021-11-12', '426', 'BZD', '192.22', '0.97', 'EUR', '2.216262'), ('42', '2021-11-12', '13230', 'AFN', '137.19', '0.05', 'EUR', '96.442519'), ('20', '2021-11-12', '360000', 'STD', '15.24', '0.05', 'EUR', '23626.253177'), ('4', '2021-11-14', '96936', 'LBP', '58.32', '0.3', 'EUR', '1662.155418'), ('17', '2021-11-14', '618', 'MYR', '132.89', '0.67', 'EUR', '4.650478'), ('1', '2021-11-14', '210060', 'BIF', '93.2', '0.47', 'EUR', '2254.103215'), ('4', '2021-11-15', '11958', 'VUV', '95.92', '0.48', 'EUR', '124.667135'), ('38', '2021-11-15', '115626', 'IDR', '7.32', '0.05', 'EUR', '15813.590125'), ('9', '2021-11-17', '29526', 'MXN', '1321.35', '0.03', 'EUR', '22.345389'), ('13', '2021-11-20', '23394', 'CLP', '26.79', '0.14', 'EUR', '873.489326'), ('16', '2021-11-20', '12000', 'ZAR', '735.6', '0.03', 'EUR', '16.313404'), ('48', '2021-11-21', '179472', 'PYG', '23.43', '0.03', 'EUR', '7661.556068'), ('8', '2021-11-21', '840', 'MOP', '94.78', '0.48', 'EUR', '8.862674'), ('31', '2021-11-21', '18042', 'XOF', '27.54', '0.14', 'EUR', '655.347265'), ('18', '2021-11-23', '342', 'TMT', '88.67', '0.45', 'EUR', '3.857137'), ('29', '2021-11-23', '588', 'DKK', '79.11', '0.4', 'EUR', '7.433242'), ('37', '2021-11-23', '90', 'EUR', '90', '0.45', 'EUR', '1'), ('33', '2021-11-23', '858', 'AUD', '580.16', '2.91', 'EUR', '1.478916'), ('51', '2021-11-24', '60000', 'THB', '1624.21', '0.03', 'EUR', '36.941107'), ('8', '2021-11-25', '1176', 'NZD', '741.6', '3.71', 'EUR', '1.585768'), ('10', '2021-11-26', '29568', 'BIF', '13.12', '0.05', 'EUR', '2254.103215'), ('29', '2021-11-26', '708', 'BMD', '641.91', '3.21', 'EUR', '1.102961'), ('15', '2021-11-27', '1008', 'LSL', '61.7', '0.31', 'EUR', '16.337136'), ('12', '2021-11-27', '846', 'EUR', '846', '4.23', 'EUR', '1'), ('45', '2021-11-27', '828', 'SEK', '79.64', '0.4', 'EUR', '10.396958'), ('17', '2021-11-28', '591', 'BHD', '1421.49', '7.11', 'EUR', '0.415761'), ('27', '2021-11-29', '3000000', 'XAF', '4577.73', '0.03', 'EUR', '655.347543'), ('13', '2021-11-29', '470', 'JOD', '601.45', '3.01', 'EUR', '0.781452'), ('8', '2021-12-01', '15996', 'NGN', '34.95', '0.18', 'EUR', '457.789064'), ('9', '2021-12-01', '6690', 'JPY', '50.15', '0.04', 'EUR', '133.408405'), ('44', '2021-12-02', '18318', 'KPW', '18.48', '0.1', 'EUR', '991.624722'), ('28', '2021-12-03', '13752', 'ERN', '832.1', '4.17', 'EUR', '16.526867'), ('35', '2021-12-04', '15132', 'BTN', '180.78', '0.91', 'EUR', '83.704625'), ('40', '2021-12-04', '6702', 'HRK', '885.28', '4.43', 'EUR', '7.570559'), ('44', '2021-12-04', '26352', 'RSD', '224.03', '1.13', 'EUR', '117.629636'), ('33', '2021-12-06', '654', 'TND', '201.57', '1.01', 'EUR', '3.244663'), ('41', '2021-12-07', '1176', 'SCR', '74.05', '0.38', 'EUR', '15.881424'), ('11', '2021-12-08', '696', 'SAR', '168.37', '0.85', 'EUR', '4.133768'), ('30', '2021-12-08', '8730', 'GMD', '148.1', '0.75', 'EUR', '58.946785'), ('50', '2021-12-09', '1284', 'BND', '860.11', '4.31', 'EUR', '1.492847'), ('47', '2021-12-10', '1344', 'SBD', '151.56', '0.76', 'EUR', '8.867908'), ('28', '2021-12-10', '1134', 'BOB', '150.06', '0.76', 'EUR', '7.557202'), ('6', '2021-12-12', '450', 'SGD', '300.51', '1.51', 'EUR', '1.497464'), ('29', '2021-12-12', '330', 'ILS', '93.13', '0.47', 'EUR', '3.543533'), ('18', '2021-12-13', '462', 'IMP', '556.94', '2.79', 'EUR', '0.829536'), ('10', '2021-12-13', '152076', 'IQD', '94.81', '0.05', 'EUR', '1604.167841'), ('46', '2021-12-13', '6042', 'CVE', '54.57', '0.28', 'EUR', '110.731635'), ('15', '2021-12-15', '6114', 'SBD', '689.46', '3.45', 'EUR', '8.867908'), ('43', '2021-12-15', '29166', 'BDT', '307.75', '1.54', 'EUR', '94.772749'), ('31', '2021-12-16', '17778', 'ZWL', '50.11', '0.26', 'EUR', '354.780821'), ('45', '2021-12-18', '4477', 'HRK', '591.37', '2.96', 'EUR', '7.570559'), ('10', '2021-12-18', '930', 'XDR', '1173.5', '0.05', 'EUR', '0.792507'), ('44', '2021-12-19', '21504', 'DZD', '136.79', '0.69', 'EUR', '157.210934'), ('33', '2021-12-20', '6810', 'GHS', '826.06', '4.14', 'EUR', '8.24399'), ('46', '2021-12-20', '702', 'IMP', '846.26', '4.24', 'EUR', '0.829536'), ('39', '2021-12-20', '16002', 'GMD', '271.47', '1.36', 'EUR', '58.946785'), ('6', '2021-12-20', '13104', 'MDL', '647.93', '3.24', 'EUR', '20.224588'), ('28', '2021-12-21', '660', 'EUR', '660', '3.3', 'EUR', '1'), ('2', '2021-12-22', '930', 'CAD', '670.27', '3.36', 'EUR', '1.387511'), ('48', '2021-12-23', '23226', 'MKD', '377.23', '1.89', 'EUR', '61.570877'), ('47', '2021-12-24', '618', 'MOP', '69.74', '0.35', 'EUR', '8.862674'), ('29', '2021-12-25', '28566', 'RSD', '242.85', '1.22', 'EUR', '117.629636'), ('9', '2021-12-26', '28416', 'MDL', '1405.03', '0.04', 'EUR', '20.224588'), ('3', '2021-12-26', '23166', 'SOS', '36.44', '0.19', 'EUR', '635.850516'), ('18', '2021-12-26', '3500', 'MYR', '752.62', '3.77', 'EUR', '4.650478'), ('33', '2021-12-26', '690', 'SEK', '66.37', '0.03', 'EUR', '10.396958'), ('36', '2021-12-27', '66', 'OMR', '155.25', '0.78', 'EUR', '0.425132'), ('26', '2021-12-27', '460', 'GIP', '554.53', '2.78', 'EUR', '0.829546'), ('11', '2021-12-28', '1404', 'EUR', '1404', '7.02', 'EUR', '1'), ('36', '2021-12-29', '8622', 'HTG', '74.74', '0.38', 'EUR', '115.372538'), ('47', '2021-12-30', '28236', 'AMD', '52.59', '0.27', 'EUR', '536.92227'), ('30', '2021-12-30', '190284', 'MGA', '42.82', '0.22', 'EUR', '4443.86488'), ('22', '2021-12-30', '1302', 'EUR', '1302', '6.51', 'EUR', '1'), ('47', '2021-12-31', '1404', 'WST', '489.33', '2.45', 'EUR', '2.869237'), ('50', '2022-01-01', '4614', 'TWD', '146.65', '0.74', 'EUR', '31.464479'), ('45', '2022-01-01', '7798', 'TJS', '545.52', '2.73', 'EUR', '14.294667'), ('2', '2022-01-02', '6396', 'HTG', '55.44', '0.28', 'EUR', '115.372538'), </v>
      </c>
    </row>
    <row r="359" spans="2:22" ht="30" x14ac:dyDescent="0.25">
      <c r="B359">
        <f t="shared" si="50"/>
        <v>2022</v>
      </c>
      <c r="C359">
        <f t="shared" si="51"/>
        <v>1</v>
      </c>
      <c r="D359" t="str">
        <f t="shared" si="52"/>
        <v>2022 1</v>
      </c>
      <c r="E359">
        <v>43</v>
      </c>
      <c r="F359" s="2">
        <v>44564</v>
      </c>
      <c r="G359">
        <v>19044</v>
      </c>
      <c r="H359" t="s">
        <v>147</v>
      </c>
      <c r="I359" s="3">
        <f t="shared" si="53"/>
        <v>112.79</v>
      </c>
      <c r="J359" s="3">
        <f t="shared" si="54"/>
        <v>0.57000000000000006</v>
      </c>
      <c r="K359" t="s">
        <v>61</v>
      </c>
      <c r="L359" s="3">
        <f>VLOOKUP(H359,'fx rates'!$A:$B,2,0)</f>
        <v>168.852191</v>
      </c>
      <c r="M359">
        <f>SUMIFS($I$3:$I359,$E$3:$E359,$E359,$D$3:$D359,$D359)</f>
        <v>112.79</v>
      </c>
      <c r="N359" s="3">
        <f t="shared" si="55"/>
        <v>0.57000000000000006</v>
      </c>
      <c r="O359" s="3" t="str">
        <f t="shared" si="56"/>
        <v/>
      </c>
      <c r="P359" t="str">
        <f>IFERROR(IF(VLOOKUP($E359,clients_special_commissions!$B:$E,3,0), "yes","no"),"no")</f>
        <v>no</v>
      </c>
      <c r="Q359" s="3" t="str">
        <f>IF($P359="yes", VLOOKUP($E359,clients_special_commissions!$B:$C,2,0),"")</f>
        <v/>
      </c>
      <c r="R359" t="str">
        <f t="shared" si="57"/>
        <v>no</v>
      </c>
      <c r="S359">
        <f>COUNTIFS($E$3:$E358,$E359,$D$3:$D358,$D359,$R$3:$R358,"yes")</f>
        <v>0</v>
      </c>
      <c r="U359" s="1" t="str">
        <f t="shared" si="58"/>
        <v xml:space="preserve">('43', '2022-01-03', '19044', 'LRD', '112.79', '0.57', 'EUR', '168.852191'), </v>
      </c>
      <c r="V359" s="1" t="str">
        <f t="shared" si="59"/>
        <v xml:space="preserve">('42', '2021-06-09', '1338', 'ERN', '80.96', '0.05',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'0.04',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'0.05',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'0.05',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'0.05',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'0.04',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'0.04',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'0.05', 'EUR', '1954.4451'), ('17', '2021-08-25', '20292', 'CLP', '23.24', '0.12', 'EUR', '873.489326'), ('38', '2021-08-25', '174', 'GIP', '209.76', '1.05', 'EUR', '0.829546'), ('39', '2021-08-25', '366', 'MOP', '41.3', '0.21', 'EUR', '8.862674'), ('10', '2021-08-26', '229650', 'MMK', '117.51', '0.05',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'0.04', 'EUR', '1.874163'), ('11', '2021-09-09', '10206', 'UAH', '315.83', '1.58', 'EUR', '32.315341'), ('15', '2021-09-10', '300000', 'VND', '11.91', '0.06', 'EUR', '25207.144586'), ('42', '2021-09-11', '26370', 'XPF', '221.19', '0.05',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('13', '2021-09-27', '4638', 'ETB', '82.2', '0.42', 'EUR', '56.424061'), ('37', '2021-09-29', '612', 'BND', '409.96', '2.05', 'EUR', '1.492847'), ('51', '2021-10-01', '894', 'MOP', '100.88', '0.51', 'EUR', '8.862674'), ('45', '2021-10-02', '1254', 'SCR', '78.97', '0.4', 'EUR', '15.881424'), ('47', '2021-10-02', '212808', 'IRR', '4.57', '0.05', 'EUR', '46606.318821'), ('20', '2021-10-03', '209238', 'VND', '8.31', '0.05', 'EUR', '25207.144586'), ('17', '2021-10-04', '13416', 'AOA', '26.83', '0.14', 'EUR', '500.075352'), ('41', '2021-10-05', '4139', 'GHS', '502.07', '2.52', 'EUR', '8.24399'), ('44', '2021-10-05', '206706', 'CDF', '94.03', '0.48', 'EUR', '2198.419411'), ('50', '2021-10-06', '18666', 'SOS', '29.36', '0.15', 'EUR', '635.850516'), ('7', '2021-10-06', '1026', 'CUC', '930.9', '4.66', 'EUR', '1.102163'), ('21', '2021-10-08', '912', 'MYR', '196.11', '0.99', 'EUR', '4.650478'), ('6', '2021-10-08', '29940', 'HTG', '259.51', '1.3', 'EUR', '115.372538'), ('36', '2021-10-09', '1146', 'QAR', '285.64', '1.43', 'EUR', '4.012181'), ('6', '2021-10-09', '6678', 'ISK', '46.98', '0.24', 'EUR', '142.166545'), ('29', '2021-10-10', '270', 'GIP', '325.48', '1.63', 'EUR', '0.829546'), ('25', '2021-10-10', '14754', 'BDT', '155.68', '0.78', 'EUR', '94.772749'), ('48', '2021-10-12', '15936', 'DZD', '101.37', '0.51', 'EUR', '157.210934'), ('43', '2021-10-13', '10398', 'KMF', '21.11', '0.11', 'EUR', '492.671632'), ('36', '2021-10-15', '29034', 'INR', '346.16', '1.74', 'EUR', '83.874727'), ('45', '2021-10-15', '18042', 'KPW', '18.2', '0.1', 'EUR', '991.624722'), ('18', '2021-10-15', '1236', 'BAM', '632.46', '3.17', 'EUR', '1.954297'), ('30', '2021-10-16', '25494', 'CUP', '898.56', '4.5', 'EUR', '28.372254'), ('10', '2021-10-16', '924', 'BBD', '419.15', '0.05', 'EUR', '2.204495'), ('33', '2021-10-16', '12720', 'NPR', '94.98', '0.48', 'EUR', '133.929141'), ('46', '2021-10-17', '264', 'NZD', '166.49', '0.84', 'EUR', '1.585768'), ('40', '2021-10-17', '1284', 'BND', '860.11', '4.31', 'EUR', '1.492847'), ('6', '2021-10-18', '828', 'HRK', '109.38', '0.55', 'EUR', '7.570559'), ('22', '2021-10-18', '300', 'EUR', '300', '1.5', 'EUR', '1'), ('46', '2021-10-18', '23256', 'ISK', '163.59', '0.82', 'EUR', '142.166545'), ('51', '2021-10-18', '205488', 'UZS', '16.25', '0.09', 'EUR', '12650.208197'), ('5', '2021-10-19', '15168', 'MRU', '378.04', '1.9', 'EUR', '40.122998'), ('18', '2021-10-19', '1068', 'TOP', '428.65', '2.15', 'EUR', '2.491572'), ('14', '2021-10-19', '220', 'BHD', '529.16', '2.65', 'EUR', '0.415761'), ('48', '2021-10-19', '2351', 'MYR', '505.54', '2.53', 'EUR', '4.650478'), ('46', '2021-10-20', '7524', 'RUB', '64.43', '0.33', 'EUR', '116.791701'), ('16', '2021-10-21', '16854', 'VUV', '135.2', '0.68', 'EUR', '124.667135'), ('30', '2021-10-22', '26826', 'NPR', '200.3', '1.01', 'EUR', '133.929141'), ('2', '2021-10-22', '84', 'XDR', '106', '0.53', 'EUR', '0.792507'), ('42', '2021-10-22', '3000', 'BBD', '1360.86', '0.05', 'EUR', '2.204495'), ('42', '2021-10-23', '9000', 'ZMW', '463.25', '0.03', 'EUR', '19.428104'), ('28', '2021-10-23', '3.3', 'EUR', '3.3', '0.05', 'EUR', '1'), ('48', '2021-10-23', '5000', 'GHS', '606.51', '3.04', 'EUR', '8.24399'), ('25', '2021-10-23', '71472', 'TZS', '27.97', '0.14', 'EUR', '2556.186953'), ('3', '2021-10-23', '164184', 'IRR', '3.53', '0.05', 'EUR', '46606.318821'), ('14', '2021-10-24', '1482', 'MOP', '167.22', '0.84', 'EUR', '8.862674'), ('40', '2021-10-24', '800', 'BHD', '1924.19', '9.63', 'EUR', '0.415761'), ('9', '2021-10-24', '27090', 'SDG', '55.07', '0.04', 'EUR', '491.956154'), ('43', '2021-10-24', '18492', 'THB', '500.59', '2.51', 'EUR', '36.941107'), ('35', '2021-10-26', '27588', 'KPW', '27.83', '0.14', 'EUR', '991.624722'), ('25', '2021-10-26', '15246', 'NAD', '932.41', '4.67', 'EUR', '16.351249'), ('46', '2021-10-27', '8000', 'TTD', '1071.62', '5.36', 'EUR', '7.465375'), ('47', '2021-10-27', '154224', 'IQD', '96.14', '0.49', 'EUR', '1604.167841'), ('32', '2021-10-28', '1188', 'PAB', '1077.23', '5.39', 'EUR', '1.102838'), ('17', '2021-10-28', '648', 'CNH', '92.16', '0.47', 'EUR', '7.031894'), ('10', '2021-10-28', '5784', 'NPR', '43.19', '0.05', 'EUR', '133.929141'), ('32', '2021-10-29', '15504', 'MXN', '693.84', '0.03', 'EUR', '22.345389'), ('32', '2021-10-31', '666', 'EUR', '666', '0.03', 'EUR', '1'), ('22', '2021-11-02', '498', 'XDR', '628.39', '3.15', 'EUR', '0.792507'), ('44', '2021-11-02', '324', 'EUR', '324', '1.62', 'EUR', '1'), ('16', '2021-11-02', '430', 'FKP', '518.37', '2.6', 'EUR', '0.82953'), ('7', '2021-11-03', '248', 'BHD', '596.5', '2.99', 'EUR', '0.415761'), ('51', '2021-11-03', '292', 'KWD', '871.43', '4.36', 'EUR', '0.335084'), ('51', '2021-11-03', '6933', 'TWD', '220.35', '1.11', 'EUR', '31.464479'), ('27', '2021-11-03', '23214', 'CZK', '941.82', '4.71', 'EUR', '24.648029'), ('39', '2021-11-04', '492', 'GGP', '592.69', '2.97', 'EUR', '0.830114'), ('3', '2021-11-04', '17076', 'INR', '203.59', '1.02', 'EUR', '83.874727'), ('17', '2021-11-04', '21516', 'MZN', '305.89', '1.53', 'EUR', '70.339138'), ('33', '2021-11-05', '103458', 'BIF', '45.9', '0.23', 'EUR', '2254.103215'), ('31', '2021-11-05', '3876', 'ZAR', '237.6', '1.19', 'EUR', '16.313404'), ('9', '2021-11-06', '1410', 'BSD', '1278.69', '0.04', 'EUR', '1.102693'), ('16', '2021-11-06', '636', 'IMP', '766.7', '3.84', 'EUR', '0.829536'), ('48', '2021-11-07', '564', 'NZD', '355.67', '1.78', 'EUR', '1.585768'), ('13', '2021-11-07', '3246', 'PKR', '16.25', '0.09', 'EUR', '199.753961'), ('30', '2021-11-08', '8940', 'SZL', '547.16', '2.74', 'EUR', '16.339208'), ('41', '2021-11-08', '19338', 'DJF', '98.83', '0.5', 'EUR', '195.674933'), ('47', '2021-11-08', '1488', 'WST', '518.61', '2.6', 'EUR', '2.869237'), ('20', '2021-11-09', '13290', 'MXN', '594.76', '0.05', 'EUR', '22.345389'), ('27', '2021-11-09', '11151', 'GTQ', '1317.54', '6.59', 'EUR', '8.463558'), ('34', '2021-11-09', '19140', 'ETB', '339.22', '1.7', 'EUR', '56.424061'), ('45', '2021-11-10', '450', 'EUR', '450', '2.25', 'EUR', '1'), ('10', '2021-11-10', '1008', 'TND', '310.67', '0.05', 'EUR', '3.244663'), ('48', '2021-11-11', '1182', 'KYD', '1289.54', '6.45', 'EUR', '0.916606'), ('23', '2021-11-11', '210', 'JOD', '268.74', '1.35', 'EUR', '0.781452'), ('2', '2021-11-12', '426', 'BZD', '192.22', '0.97', 'EUR', '2.216262'), ('42', '2021-11-12', '13230', 'AFN', '137.19', '0.05', 'EUR', '96.442519'), ('20', '2021-11-12', '360000', 'STD', '15.24', '0.05', 'EUR', '23626.253177'), ('4', '2021-11-14', '96936', 'LBP', '58.32', '0.3', 'EUR', '1662.155418'), ('17', '2021-11-14', '618', 'MYR', '132.89', '0.67', 'EUR', '4.650478'), ('1', '2021-11-14', '210060', 'BIF', '93.2', '0.47', 'EUR', '2254.103215'), ('4', '2021-11-15', '11958', 'VUV', '95.92', '0.48', 'EUR', '124.667135'), ('38', '2021-11-15', '115626', 'IDR', '7.32', '0.05', 'EUR', '15813.590125'), ('9', '2021-11-17', '29526', 'MXN', '1321.35', '0.03', 'EUR', '22.345389'), ('13', '2021-11-20', '23394', 'CLP', '26.79', '0.14', 'EUR', '873.489326'), ('16', '2021-11-20', '12000', 'ZAR', '735.6', '0.03', 'EUR', '16.313404'), ('48', '2021-11-21', '179472', 'PYG', '23.43', '0.03', 'EUR', '7661.556068'), ('8', '2021-11-21', '840', 'MOP', '94.78', '0.48', 'EUR', '8.862674'), ('31', '2021-11-21', '18042', 'XOF', '27.54', '0.14', 'EUR', '655.347265'), ('18', '2021-11-23', '342', 'TMT', '88.67', '0.45', 'EUR', '3.857137'), ('29', '2021-11-23', '588', 'DKK', '79.11', '0.4', 'EUR', '7.433242'), ('37', '2021-11-23', '90', 'EUR', '90', '0.45', 'EUR', '1'), ('33', '2021-11-23', '858', 'AUD', '580.16', '2.91', 'EUR', '1.478916'), ('51', '2021-11-24', '60000', 'THB', '1624.21', '0.03', 'EUR', '36.941107'), ('8', '2021-11-25', '1176', 'NZD', '741.6', '3.71', 'EUR', '1.585768'), ('10', '2021-11-26', '29568', 'BIF', '13.12', '0.05', 'EUR', '2254.103215'), ('29', '2021-11-26', '708', 'BMD', '641.91', '3.21', 'EUR', '1.102961'), ('15', '2021-11-27', '1008', 'LSL', '61.7', '0.31', 'EUR', '16.337136'), ('12', '2021-11-27', '846', 'EUR', '846', '4.23', 'EUR', '1'), ('45', '2021-11-27', '828', 'SEK', '79.64', '0.4', 'EUR', '10.396958'), ('17', '2021-11-28', '591', 'BHD', '1421.49', '7.11', 'EUR', '0.415761'), ('27', '2021-11-29', '3000000', 'XAF', '4577.73', '0.03', 'EUR', '655.347543'), ('13', '2021-11-29', '470', 'JOD', '601.45', '3.01', 'EUR', '0.781452'), ('8', '2021-12-01', '15996', 'NGN', '34.95', '0.18', 'EUR', '457.789064'), ('9', '2021-12-01', '6690', 'JPY', '50.15', '0.04', 'EUR', '133.408405'), ('44', '2021-12-02', '18318', 'KPW', '18.48', '0.1', 'EUR', '991.624722'), ('28', '2021-12-03', '13752', 'ERN', '832.1', '4.17', 'EUR', '16.526867'), ('35', '2021-12-04', '15132', 'BTN', '180.78', '0.91', 'EUR', '83.704625'), ('40', '2021-12-04', '6702', 'HRK', '885.28', '4.43', 'EUR', '7.570559'), ('44', '2021-12-04', '26352', 'RSD', '224.03', '1.13', 'EUR', '117.629636'), ('33', '2021-12-06', '654', 'TND', '201.57', '1.01', 'EUR', '3.244663'), ('41', '2021-12-07', '1176', 'SCR', '74.05', '0.38', 'EUR', '15.881424'), ('11', '2021-12-08', '696', 'SAR', '168.37', '0.85', 'EUR', '4.133768'), ('30', '2021-12-08', '8730', 'GMD', '148.1', '0.75', 'EUR', '58.946785'), ('50', '2021-12-09', '1284', 'BND', '860.11', '4.31', 'EUR', '1.492847'), ('47', '2021-12-10', '1344', 'SBD', '151.56', '0.76', 'EUR', '8.867908'), ('28', '2021-12-10', '1134', 'BOB', '150.06', '0.76', 'EUR', '7.557202'), ('6', '2021-12-12', '450', 'SGD', '300.51', '1.51', 'EUR', '1.497464'), ('29', '2021-12-12', '330', 'ILS', '93.13', '0.47', 'EUR', '3.543533'), ('18', '2021-12-13', '462', 'IMP', '556.94', '2.79', 'EUR', '0.829536'), ('10', '2021-12-13', '152076', 'IQD', '94.81', '0.05', 'EUR', '1604.167841'), ('46', '2021-12-13', '6042', 'CVE', '54.57', '0.28', 'EUR', '110.731635'), ('15', '2021-12-15', '6114', 'SBD', '689.46', '3.45', 'EUR', '8.867908'), ('43', '2021-12-15', '29166', 'BDT', '307.75', '1.54', 'EUR', '94.772749'), ('31', '2021-12-16', '17778', 'ZWL', '50.11', '0.26', 'EUR', '354.780821'), ('45', '2021-12-18', '4477', 'HRK', '591.37', '2.96', 'EUR', '7.570559'), ('10', '2021-12-18', '930', 'XDR', '1173.5', '0.05', 'EUR', '0.792507'), ('44', '2021-12-19', '21504', 'DZD', '136.79', '0.69', 'EUR', '157.210934'), ('33', '2021-12-20', '6810', 'GHS', '826.06', '4.14', 'EUR', '8.24399'), ('46', '2021-12-20', '702', 'IMP', '846.26', '4.24', 'EUR', '0.829536'), ('39', '2021-12-20', '16002', 'GMD', '271.47', '1.36', 'EUR', '58.946785'), ('6', '2021-12-20', '13104', 'MDL', '647.93', '3.24', 'EUR', '20.224588'), ('28', '2021-12-21', '660', 'EUR', '660', '3.3', 'EUR', '1'), ('2', '2021-12-22', '930', 'CAD', '670.27', '3.36', 'EUR', '1.387511'), ('48', '2021-12-23', '23226', 'MKD', '377.23', '1.89', 'EUR', '61.570877'), ('47', '2021-12-24', '618', 'MOP', '69.74', '0.35', 'EUR', '8.862674'), ('29', '2021-12-25', '28566', 'RSD', '242.85', '1.22', 'EUR', '117.629636'), ('9', '2021-12-26', '28416', 'MDL', '1405.03', '0.04', 'EUR', '20.224588'), ('3', '2021-12-26', '23166', 'SOS', '36.44', '0.19', 'EUR', '635.850516'), ('18', '2021-12-26', '3500', 'MYR', '752.62', '3.77', 'EUR', '4.650478'), ('33', '2021-12-26', '690', 'SEK', '66.37', '0.03', 'EUR', '10.396958'), ('36', '2021-12-27', '66', 'OMR', '155.25', '0.78', 'EUR', '0.425132'), ('26', '2021-12-27', '460', 'GIP', '554.53', '2.78', 'EUR', '0.829546'), ('11', '2021-12-28', '1404', 'EUR', '1404', '7.02', 'EUR', '1'), ('36', '2021-12-29', '8622', 'HTG', '74.74', '0.38', 'EUR', '115.372538'), ('47', '2021-12-30', '28236', 'AMD', '52.59', '0.27', 'EUR', '536.92227'), ('30', '2021-12-30', '190284', 'MGA', '42.82', '0.22', 'EUR', '4443.86488'), ('22', '2021-12-30', '1302', 'EUR', '1302', '6.51', 'EUR', '1'), ('47', '2021-12-31', '1404', 'WST', '489.33', '2.45', 'EUR', '2.869237'), ('50', '2022-01-01', '4614', 'TWD', '146.65', '0.74', 'EUR', '31.464479'), ('45', '2022-01-01', '7798', 'TJS', '545.52', '2.73', 'EUR', '14.294667'), ('2', '2022-01-02', '6396', 'HTG', '55.44', '0.28', 'EUR', '115.372538'), ('43', '2022-01-03', '19044', 'LRD', '112.79', '0.57', 'EUR', '168.852191'), </v>
      </c>
    </row>
    <row r="360" spans="2:22" ht="30" x14ac:dyDescent="0.25">
      <c r="B360">
        <f t="shared" si="50"/>
        <v>2022</v>
      </c>
      <c r="C360">
        <f t="shared" si="51"/>
        <v>1</v>
      </c>
      <c r="D360" t="str">
        <f t="shared" si="52"/>
        <v>2022 1</v>
      </c>
      <c r="E360">
        <v>4</v>
      </c>
      <c r="F360" s="2">
        <v>44564</v>
      </c>
      <c r="G360">
        <v>606</v>
      </c>
      <c r="H360" t="s">
        <v>162</v>
      </c>
      <c r="I360" s="3">
        <f t="shared" si="53"/>
        <v>130.31</v>
      </c>
      <c r="J360" s="3">
        <f t="shared" si="54"/>
        <v>0.66</v>
      </c>
      <c r="K360" t="s">
        <v>61</v>
      </c>
      <c r="L360" s="3">
        <f>VLOOKUP(H360,'fx rates'!$A:$B,2,0)</f>
        <v>4.6504779999999997</v>
      </c>
      <c r="M360">
        <f>SUMIFS($I$3:$I360,$E$3:$E360,$E360,$D$3:$D360,$D360)</f>
        <v>130.31</v>
      </c>
      <c r="N360" s="3">
        <f t="shared" si="55"/>
        <v>0.66</v>
      </c>
      <c r="O360" s="3" t="str">
        <f t="shared" si="56"/>
        <v/>
      </c>
      <c r="P360" t="str">
        <f>IFERROR(IF(VLOOKUP($E360,clients_special_commissions!$B:$E,3,0), "yes","no"),"no")</f>
        <v>no</v>
      </c>
      <c r="Q360" s="3" t="str">
        <f>IF($P360="yes", VLOOKUP($E360,clients_special_commissions!$B:$C,2,0),"")</f>
        <v/>
      </c>
      <c r="R360" t="str">
        <f t="shared" si="57"/>
        <v>no</v>
      </c>
      <c r="S360">
        <f>COUNTIFS($E$3:$E359,$E360,$D$3:$D359,$D360,$R$3:$R359,"yes")</f>
        <v>0</v>
      </c>
      <c r="U360" s="1" t="str">
        <f t="shared" si="58"/>
        <v xml:space="preserve">('4', '2022-01-03', '606', 'MYR', '130.31', '0.66', 'EUR', '4.650478'), </v>
      </c>
      <c r="V360" s="1" t="str">
        <f t="shared" si="59"/>
        <v xml:space="preserve">('42', '2021-06-09', '1338', 'ERN', '80.96', '0.05',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'0.04',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'0.05',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'0.05',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'0.05',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'0.04',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'0.04',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'0.05', 'EUR', '1954.4451'), ('17', '2021-08-25', '20292', 'CLP', '23.24', '0.12', 'EUR', '873.489326'), ('38', '2021-08-25', '174', 'GIP', '209.76', '1.05', 'EUR', '0.829546'), ('39', '2021-08-25', '366', 'MOP', '41.3', '0.21', 'EUR', '8.862674'), ('10', '2021-08-26', '229650', 'MMK', '117.51', '0.05',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'0.04', 'EUR', '1.874163'), ('11', '2021-09-09', '10206', 'UAH', '315.83', '1.58', 'EUR', '32.315341'), ('15', '2021-09-10', '300000', 'VND', '11.91', '0.06', 'EUR', '25207.144586'), ('42', '2021-09-11', '26370', 'XPF', '221.19', '0.05',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('13', '2021-09-27', '4638', 'ETB', '82.2', '0.42', 'EUR', '56.424061'), ('37', '2021-09-29', '612', 'BND', '409.96', '2.05', 'EUR', '1.492847'), ('51', '2021-10-01', '894', 'MOP', '100.88', '0.51', 'EUR', '8.862674'), ('45', '2021-10-02', '1254', 'SCR', '78.97', '0.4', 'EUR', '15.881424'), ('47', '2021-10-02', '212808', 'IRR', '4.57', '0.05', 'EUR', '46606.318821'), ('20', '2021-10-03', '209238', 'VND', '8.31', '0.05', 'EUR', '25207.144586'), ('17', '2021-10-04', '13416', 'AOA', '26.83', '0.14', 'EUR', '500.075352'), ('41', '2021-10-05', '4139', 'GHS', '502.07', '2.52', 'EUR', '8.24399'), ('44', '2021-10-05', '206706', 'CDF', '94.03', '0.48', 'EUR', '2198.419411'), ('50', '2021-10-06', '18666', 'SOS', '29.36', '0.15', 'EUR', '635.850516'), ('7', '2021-10-06', '1026', 'CUC', '930.9', '4.66', 'EUR', '1.102163'), ('21', '2021-10-08', '912', 'MYR', '196.11', '0.99', 'EUR', '4.650478'), ('6', '2021-10-08', '29940', 'HTG', '259.51', '1.3', 'EUR', '115.372538'), ('36', '2021-10-09', '1146', 'QAR', '285.64', '1.43', 'EUR', '4.012181'), ('6', '2021-10-09', '6678', 'ISK', '46.98', '0.24', 'EUR', '142.166545'), ('29', '2021-10-10', '270', 'GIP', '325.48', '1.63', 'EUR', '0.829546'), ('25', '2021-10-10', '14754', 'BDT', '155.68', '0.78', 'EUR', '94.772749'), ('48', '2021-10-12', '15936', 'DZD', '101.37', '0.51', 'EUR', '157.210934'), ('43', '2021-10-13', '10398', 'KMF', '21.11', '0.11', 'EUR', '492.671632'), ('36', '2021-10-15', '29034', 'INR', '346.16', '1.74', 'EUR', '83.874727'), ('45', '2021-10-15', '18042', 'KPW', '18.2', '0.1', 'EUR', '991.624722'), ('18', '2021-10-15', '1236', 'BAM', '632.46', '3.17', 'EUR', '1.954297'), ('30', '2021-10-16', '25494', 'CUP', '898.56', '4.5', 'EUR', '28.372254'), ('10', '2021-10-16', '924', 'BBD', '419.15', '0.05', 'EUR', '2.204495'), ('33', '2021-10-16', '12720', 'NPR', '94.98', '0.48', 'EUR', '133.929141'), ('46', '2021-10-17', '264', 'NZD', '166.49', '0.84', 'EUR', '1.585768'), ('40', '2021-10-17', '1284', 'BND', '860.11', '4.31', 'EUR', '1.492847'), ('6', '2021-10-18', '828', 'HRK', '109.38', '0.55', 'EUR', '7.570559'), ('22', '2021-10-18', '300', 'EUR', '300', '1.5', 'EUR', '1'), ('46', '2021-10-18', '23256', 'ISK', '163.59', '0.82', 'EUR', '142.166545'), ('51', '2021-10-18', '205488', 'UZS', '16.25', '0.09', 'EUR', '12650.208197'), ('5', '2021-10-19', '15168', 'MRU', '378.04', '1.9', 'EUR', '40.122998'), ('18', '2021-10-19', '1068', 'TOP', '428.65', '2.15', 'EUR', '2.491572'), ('14', '2021-10-19', '220', 'BHD', '529.16', '2.65', 'EUR', '0.415761'), ('48', '2021-10-19', '2351', 'MYR', '505.54', '2.53', 'EUR', '4.650478'), ('46', '2021-10-20', '7524', 'RUB', '64.43', '0.33', 'EUR', '116.791701'), ('16', '2021-10-21', '16854', 'VUV', '135.2', '0.68', 'EUR', '124.667135'), ('30', '2021-10-22', '26826', 'NPR', '200.3', '1.01', 'EUR', '133.929141'), ('2', '2021-10-22', '84', 'XDR', '106', '0.53', 'EUR', '0.792507'), ('42', '2021-10-22', '3000', 'BBD', '1360.86', '0.05', 'EUR', '2.204495'), ('42', '2021-10-23', '9000', 'ZMW', '463.25', '0.03', 'EUR', '19.428104'), ('28', '2021-10-23', '3.3', 'EUR', '3.3', '0.05', 'EUR', '1'), ('48', '2021-10-23', '5000', 'GHS', '606.51', '3.04', 'EUR', '8.24399'), ('25', '2021-10-23', '71472', 'TZS', '27.97', '0.14', 'EUR', '2556.186953'), ('3', '2021-10-23', '164184', 'IRR', '3.53', '0.05', 'EUR', '46606.318821'), ('14', '2021-10-24', '1482', 'MOP', '167.22', '0.84', 'EUR', '8.862674'), ('40', '2021-10-24', '800', 'BHD', '1924.19', '9.63', 'EUR', '0.415761'), ('9', '2021-10-24', '27090', 'SDG', '55.07', '0.04', 'EUR', '491.956154'), ('43', '2021-10-24', '18492', 'THB', '500.59', '2.51', 'EUR', '36.941107'), ('35', '2021-10-26', '27588', 'KPW', '27.83', '0.14', 'EUR', '991.624722'), ('25', '2021-10-26', '15246', 'NAD', '932.41', '4.67', 'EUR', '16.351249'), ('46', '2021-10-27', '8000', 'TTD', '1071.62', '5.36', 'EUR', '7.465375'), ('47', '2021-10-27', '154224', 'IQD', '96.14', '0.49', 'EUR', '1604.167841'), ('32', '2021-10-28', '1188', 'PAB', '1077.23', '5.39', 'EUR', '1.102838'), ('17', '2021-10-28', '648', 'CNH', '92.16', '0.47', 'EUR', '7.031894'), ('10', '2021-10-28', '5784', 'NPR', '43.19', '0.05', 'EUR', '133.929141'), ('32', '2021-10-29', '15504', 'MXN', '693.84', '0.03', 'EUR', '22.345389'), ('32', '2021-10-31', '666', 'EUR', '666', '0.03', 'EUR', '1'), ('22', '2021-11-02', '498', 'XDR', '628.39', '3.15', 'EUR', '0.792507'), ('44', '2021-11-02', '324', 'EUR', '324', '1.62', 'EUR', '1'), ('16', '2021-11-02', '430', 'FKP', '518.37', '2.6', 'EUR', '0.82953'), ('7', '2021-11-03', '248', 'BHD', '596.5', '2.99', 'EUR', '0.415761'), ('51', '2021-11-03', '292', 'KWD', '871.43', '4.36', 'EUR', '0.335084'), ('51', '2021-11-03', '6933', 'TWD', '220.35', '1.11', 'EUR', '31.464479'), ('27', '2021-11-03', '23214', 'CZK', '941.82', '4.71', 'EUR', '24.648029'), ('39', '2021-11-04', '492', 'GGP', '592.69', '2.97', 'EUR', '0.830114'), ('3', '2021-11-04', '17076', 'INR', '203.59', '1.02', 'EUR', '83.874727'), ('17', '2021-11-04', '21516', 'MZN', '305.89', '1.53', 'EUR', '70.339138'), ('33', '2021-11-05', '103458', 'BIF', '45.9', '0.23', 'EUR', '2254.103215'), ('31', '2021-11-05', '3876', 'ZAR', '237.6', '1.19', 'EUR', '16.313404'), ('9', '2021-11-06', '1410', 'BSD', '1278.69', '0.04', 'EUR', '1.102693'), ('16', '2021-11-06', '636', 'IMP', '766.7', '3.84', 'EUR', '0.829536'), ('48', '2021-11-07', '564', 'NZD', '355.67', '1.78', 'EUR', '1.585768'), ('13', '2021-11-07', '3246', 'PKR', '16.25', '0.09', 'EUR', '199.753961'), ('30', '2021-11-08', '8940', 'SZL', '547.16', '2.74', 'EUR', '16.339208'), ('41', '2021-11-08', '19338', 'DJF', '98.83', '0.5', 'EUR', '195.674933'), ('47', '2021-11-08', '1488', 'WST', '518.61', '2.6', 'EUR', '2.869237'), ('20', '2021-11-09', '13290', 'MXN', '594.76', '0.05', 'EUR', '22.345389'), ('27', '2021-11-09', '11151', 'GTQ', '1317.54', '6.59', 'EUR', '8.463558'), ('34', '2021-11-09', '19140', 'ETB', '339.22', '1.7', 'EUR', '56.424061'), ('45', '2021-11-10', '450', 'EUR', '450', '2.25', 'EUR', '1'), ('10', '2021-11-10', '1008', 'TND', '310.67', '0.05', 'EUR', '3.244663'), ('48', '2021-11-11', '1182', 'KYD', '1289.54', '6.45', 'EUR', '0.916606'), ('23', '2021-11-11', '210', 'JOD', '268.74', '1.35', 'EUR', '0.781452'), ('2', '2021-11-12', '426', 'BZD', '192.22', '0.97', 'EUR', '2.216262'), ('42', '2021-11-12', '13230', 'AFN', '137.19', '0.05', 'EUR', '96.442519'), ('20', '2021-11-12', '360000', 'STD', '15.24', '0.05', 'EUR', '23626.253177'), ('4', '2021-11-14', '96936', 'LBP', '58.32', '0.3', 'EUR', '1662.155418'), ('17', '2021-11-14', '618', 'MYR', '132.89', '0.67', 'EUR', '4.650478'), ('1', '2021-11-14', '210060', 'BIF', '93.2', '0.47', 'EUR', '2254.103215'), ('4', '2021-11-15', '11958', 'VUV', '95.92', '0.48', 'EUR', '124.667135'), ('38', '2021-11-15', '115626', 'IDR', '7.32', '0.05', 'EUR', '15813.590125'), ('9', '2021-11-17', '29526', 'MXN', '1321.35', '0.03', 'EUR', '22.345389'), ('13', '2021-11-20', '23394', 'CLP', '26.79', '0.14', 'EUR', '873.489326'), ('16', '2021-11-20', '12000', 'ZAR', '735.6', '0.03', 'EUR', '16.313404'), ('48', '2021-11-21', '179472', 'PYG', '23.43', '0.03', 'EUR', '7661.556068'), ('8', '2021-11-21', '840', 'MOP', '94.78', '0.48', 'EUR', '8.862674'), ('31', '2021-11-21', '18042', 'XOF', '27.54', '0.14', 'EUR', '655.347265'), ('18', '2021-11-23', '342', 'TMT', '88.67', '0.45', 'EUR', '3.857137'), ('29', '2021-11-23', '588', 'DKK', '79.11', '0.4', 'EUR', '7.433242'), ('37', '2021-11-23', '90', 'EUR', '90', '0.45', 'EUR', '1'), ('33', '2021-11-23', '858', 'AUD', '580.16', '2.91', 'EUR', '1.478916'), ('51', '2021-11-24', '60000', 'THB', '1624.21', '0.03', 'EUR', '36.941107'), ('8', '2021-11-25', '1176', 'NZD', '741.6', '3.71', 'EUR', '1.585768'), ('10', '2021-11-26', '29568', 'BIF', '13.12', '0.05', 'EUR', '2254.103215'), ('29', '2021-11-26', '708', 'BMD', '641.91', '3.21', 'EUR', '1.102961'), ('15', '2021-11-27', '1008', 'LSL', '61.7', '0.31', 'EUR', '16.337136'), ('12', '2021-11-27', '846', 'EUR', '846', '4.23', 'EUR', '1'), ('45', '2021-11-27', '828', 'SEK', '79.64', '0.4', 'EUR', '10.396958'), ('17', '2021-11-28', '591', 'BHD', '1421.49', '7.11', 'EUR', '0.415761'), ('27', '2021-11-29', '3000000', 'XAF', '4577.73', '0.03', 'EUR', '655.347543'), ('13', '2021-11-29', '470', 'JOD', '601.45', '3.01', 'EUR', '0.781452'), ('8', '2021-12-01', '15996', 'NGN', '34.95', '0.18', 'EUR', '457.789064'), ('9', '2021-12-01', '6690', 'JPY', '50.15', '0.04', 'EUR', '133.408405'), ('44', '2021-12-02', '18318', 'KPW', '18.48', '0.1', 'EUR', '991.624722'), ('28', '2021-12-03', '13752', 'ERN', '832.1', '4.17', 'EUR', '16.526867'), ('35', '2021-12-04', '15132', 'BTN', '180.78', '0.91', 'EUR', '83.704625'), ('40', '2021-12-04', '6702', 'HRK', '885.28', '4.43', 'EUR', '7.570559'), ('44', '2021-12-04', '26352', 'RSD', '224.03', '1.13', 'EUR', '117.629636'), ('33', '2021-12-06', '654', 'TND', '201.57', '1.01', 'EUR', '3.244663'), ('41', '2021-12-07', '1176', 'SCR', '74.05', '0.38', 'EUR', '15.881424'), ('11', '2021-12-08', '696', 'SAR', '168.37', '0.85', 'EUR', '4.133768'), ('30', '2021-12-08', '8730', 'GMD', '148.1', '0.75', 'EUR', '58.946785'), ('50', '2021-12-09', '1284', 'BND', '860.11', '4.31', 'EUR', '1.492847'), ('47', '2021-12-10', '1344', 'SBD', '151.56', '0.76', 'EUR', '8.867908'), ('28', '2021-12-10', '1134', 'BOB', '150.06', '0.76', 'EUR', '7.557202'), ('6', '2021-12-12', '450', 'SGD', '300.51', '1.51', 'EUR', '1.497464'), ('29', '2021-12-12', '330', 'ILS', '93.13', '0.47', 'EUR', '3.543533'), ('18', '2021-12-13', '462', 'IMP', '556.94', '2.79', 'EUR', '0.829536'), ('10', '2021-12-13', '152076', 'IQD', '94.81', '0.05', 'EUR', '1604.167841'), ('46', '2021-12-13', '6042', 'CVE', '54.57', '0.28', 'EUR', '110.731635'), ('15', '2021-12-15', '6114', 'SBD', '689.46', '3.45', 'EUR', '8.867908'), ('43', '2021-12-15', '29166', 'BDT', '307.75', '1.54', 'EUR', '94.772749'), ('31', '2021-12-16', '17778', 'ZWL', '50.11', '0.26', 'EUR', '354.780821'), ('45', '2021-12-18', '4477', 'HRK', '591.37', '2.96', 'EUR', '7.570559'), ('10', '2021-12-18', '930', 'XDR', '1173.5', '0.05', 'EUR', '0.792507'), ('44', '2021-12-19', '21504', 'DZD', '136.79', '0.69', 'EUR', '157.210934'), ('33', '2021-12-20', '6810', 'GHS', '826.06', '4.14', 'EUR', '8.24399'), ('46', '2021-12-20', '702', 'IMP', '846.26', '4.24', 'EUR', '0.829536'), ('39', '2021-12-20', '16002', 'GMD', '271.47', '1.36', 'EUR', '58.946785'), ('6', '2021-12-20', '13104', 'MDL', '647.93', '3.24', 'EUR', '20.224588'), ('28', '2021-12-21', '660', 'EUR', '660', '3.3', 'EUR', '1'), ('2', '2021-12-22', '930', 'CAD', '670.27', '3.36', 'EUR', '1.387511'), ('48', '2021-12-23', '23226', 'MKD', '377.23', '1.89', 'EUR', '61.570877'), ('47', '2021-12-24', '618', 'MOP', '69.74', '0.35', 'EUR', '8.862674'), ('29', '2021-12-25', '28566', 'RSD', '242.85', '1.22', 'EUR', '117.629636'), ('9', '2021-12-26', '28416', 'MDL', '1405.03', '0.04', 'EUR', '20.224588'), ('3', '2021-12-26', '23166', 'SOS', '36.44', '0.19', 'EUR', '635.850516'), ('18', '2021-12-26', '3500', 'MYR', '752.62', '3.77', 'EUR', '4.650478'), ('33', '2021-12-26', '690', 'SEK', '66.37', '0.03', 'EUR', '10.396958'), ('36', '2021-12-27', '66', 'OMR', '155.25', '0.78', 'EUR', '0.425132'), ('26', '2021-12-27', '460', 'GIP', '554.53', '2.78', 'EUR', '0.829546'), ('11', '2021-12-28', '1404', 'EUR', '1404', '7.02', 'EUR', '1'), ('36', '2021-12-29', '8622', 'HTG', '74.74', '0.38', 'EUR', '115.372538'), ('47', '2021-12-30', '28236', 'AMD', '52.59', '0.27', 'EUR', '536.92227'), ('30', '2021-12-30', '190284', 'MGA', '42.82', '0.22', 'EUR', '4443.86488'), ('22', '2021-12-30', '1302', 'EUR', '1302', '6.51', 'EUR', '1'), ('47', '2021-12-31', '1404', 'WST', '489.33', '2.45', 'EUR', '2.869237'), ('50', '2022-01-01', '4614', 'TWD', '146.65', '0.74', 'EUR', '31.464479'), ('45', '2022-01-01', '7798', 'TJS', '545.52', '2.73', 'EUR', '14.294667'), ('2', '2022-01-02', '6396', 'HTG', '55.44', '0.28', 'EUR', '115.372538'), ('43', '2022-01-03', '19044', 'LRD', '112.79', '0.57', 'EUR', '168.852191'), ('4', '2022-01-03', '606', 'MYR', '130.31', '0.66', 'EUR', '4.650478'), </v>
      </c>
    </row>
    <row r="361" spans="2:22" ht="30" x14ac:dyDescent="0.25">
      <c r="B361">
        <f t="shared" si="50"/>
        <v>2022</v>
      </c>
      <c r="C361">
        <f t="shared" si="51"/>
        <v>1</v>
      </c>
      <c r="D361" t="str">
        <f t="shared" si="52"/>
        <v>2022 1</v>
      </c>
      <c r="E361">
        <v>48</v>
      </c>
      <c r="F361" s="2">
        <v>44564</v>
      </c>
      <c r="G361">
        <v>462</v>
      </c>
      <c r="H361" t="s">
        <v>133</v>
      </c>
      <c r="I361" s="3">
        <f t="shared" si="53"/>
        <v>591.21</v>
      </c>
      <c r="J361" s="3">
        <f t="shared" si="54"/>
        <v>2.96</v>
      </c>
      <c r="K361" t="s">
        <v>61</v>
      </c>
      <c r="L361" s="3">
        <f>VLOOKUP(H361,'fx rates'!$A:$B,2,0)</f>
        <v>0.78145200000000004</v>
      </c>
      <c r="M361">
        <f>SUMIFS($I$3:$I361,$E$3:$E361,$E361,$D$3:$D361,$D361)</f>
        <v>591.21</v>
      </c>
      <c r="N361" s="3">
        <f t="shared" si="55"/>
        <v>2.96</v>
      </c>
      <c r="O361" s="3" t="str">
        <f t="shared" si="56"/>
        <v/>
      </c>
      <c r="P361" t="str">
        <f>IFERROR(IF(VLOOKUP($E361,clients_special_commissions!$B:$E,3,0), "yes","no"),"no")</f>
        <v>no</v>
      </c>
      <c r="Q361" s="3" t="str">
        <f>IF($P361="yes", VLOOKUP($E361,clients_special_commissions!$B:$C,2,0),"")</f>
        <v/>
      </c>
      <c r="R361" t="str">
        <f t="shared" si="57"/>
        <v>no</v>
      </c>
      <c r="S361">
        <f>COUNTIFS($E$3:$E360,$E361,$D$3:$D360,$D361,$R$3:$R360,"yes")</f>
        <v>0</v>
      </c>
      <c r="U361" s="1" t="str">
        <f t="shared" si="58"/>
        <v xml:space="preserve">('48', '2022-01-03', '462', 'JOD', '591.21', '2.96', 'EUR', '0.781452'), </v>
      </c>
      <c r="V361" s="1" t="str">
        <f t="shared" si="59"/>
        <v xml:space="preserve">('42', '2021-06-09', '1338', 'ERN', '80.96', '0.05',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'0.04',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'0.05',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'0.05',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'0.05',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'0.04',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'0.04',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'0.05', 'EUR', '1954.4451'), ('17', '2021-08-25', '20292', 'CLP', '23.24', '0.12', 'EUR', '873.489326'), ('38', '2021-08-25', '174', 'GIP', '209.76', '1.05', 'EUR', '0.829546'), ('39', '2021-08-25', '366', 'MOP', '41.3', '0.21', 'EUR', '8.862674'), ('10', '2021-08-26', '229650', 'MMK', '117.51', '0.05',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'0.04', 'EUR', '1.874163'), ('11', '2021-09-09', '10206', 'UAH', '315.83', '1.58', 'EUR', '32.315341'), ('15', '2021-09-10', '300000', 'VND', '11.91', '0.06', 'EUR', '25207.144586'), ('42', '2021-09-11', '26370', 'XPF', '221.19', '0.05',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('13', '2021-09-27', '4638', 'ETB', '82.2', '0.42', 'EUR', '56.424061'), ('37', '2021-09-29', '612', 'BND', '409.96', '2.05', 'EUR', '1.492847'), ('51', '2021-10-01', '894', 'MOP', '100.88', '0.51', 'EUR', '8.862674'), ('45', '2021-10-02', '1254', 'SCR', '78.97', '0.4', 'EUR', '15.881424'), ('47', '2021-10-02', '212808', 'IRR', '4.57', '0.05', 'EUR', '46606.318821'), ('20', '2021-10-03', '209238', 'VND', '8.31', '0.05', 'EUR', '25207.144586'), ('17', '2021-10-04', '13416', 'AOA', '26.83', '0.14', 'EUR', '500.075352'), ('41', '2021-10-05', '4139', 'GHS', '502.07', '2.52', 'EUR', '8.24399'), ('44', '2021-10-05', '206706', 'CDF', '94.03', '0.48', 'EUR', '2198.419411'), ('50', '2021-10-06', '18666', 'SOS', '29.36', '0.15', 'EUR', '635.850516'), ('7', '2021-10-06', '1026', 'CUC', '930.9', '4.66', 'EUR', '1.102163'), ('21', '2021-10-08', '912', 'MYR', '196.11', '0.99', 'EUR', '4.650478'), ('6', '2021-10-08', '29940', 'HTG', '259.51', '1.3', 'EUR', '115.372538'), ('36', '2021-10-09', '1146', 'QAR', '285.64', '1.43', 'EUR', '4.012181'), ('6', '2021-10-09', '6678', 'ISK', '46.98', '0.24', 'EUR', '142.166545'), ('29', '2021-10-10', '270', 'GIP', '325.48', '1.63', 'EUR', '0.829546'), ('25', '2021-10-10', '14754', 'BDT', '155.68', '0.78', 'EUR', '94.772749'), ('48', '2021-10-12', '15936', 'DZD', '101.37', '0.51', 'EUR', '157.210934'), ('43', '2021-10-13', '10398', 'KMF', '21.11', '0.11', 'EUR', '492.671632'), ('36', '2021-10-15', '29034', 'INR', '346.16', '1.74', 'EUR', '83.874727'), ('45', '2021-10-15', '18042', 'KPW', '18.2', '0.1', 'EUR', '991.624722'), ('18', '2021-10-15', '1236', 'BAM', '632.46', '3.17', 'EUR', '1.954297'), ('30', '2021-10-16', '25494', 'CUP', '898.56', '4.5', 'EUR', '28.372254'), ('10', '2021-10-16', '924', 'BBD', '419.15', '0.05', 'EUR', '2.204495'), ('33', '2021-10-16', '12720', 'NPR', '94.98', '0.48', 'EUR', '133.929141'), ('46', '2021-10-17', '264', 'NZD', '166.49', '0.84', 'EUR', '1.585768'), ('40', '2021-10-17', '1284', 'BND', '860.11', '4.31', 'EUR', '1.492847'), ('6', '2021-10-18', '828', 'HRK', '109.38', '0.55', 'EUR', '7.570559'), ('22', '2021-10-18', '300', 'EUR', '300', '1.5', 'EUR', '1'), ('46', '2021-10-18', '23256', 'ISK', '163.59', '0.82', 'EUR', '142.166545'), ('51', '2021-10-18', '205488', 'UZS', '16.25', '0.09', 'EUR', '12650.208197'), ('5', '2021-10-19', '15168', 'MRU', '378.04', '1.9', 'EUR', '40.122998'), ('18', '2021-10-19', '1068', 'TOP', '428.65', '2.15', 'EUR', '2.491572'), ('14', '2021-10-19', '220', 'BHD', '529.16', '2.65', 'EUR', '0.415761'), ('48', '2021-10-19', '2351', 'MYR', '505.54', '2.53', 'EUR', '4.650478'), ('46', '2021-10-20', '7524', 'RUB', '64.43', '0.33', 'EUR', '116.791701'), ('16', '2021-10-21', '16854', 'VUV', '135.2', '0.68', 'EUR', '124.667135'), ('30', '2021-10-22', '26826', 'NPR', '200.3', '1.01', 'EUR', '133.929141'), ('2', '2021-10-22', '84', 'XDR', '106', '0.53', 'EUR', '0.792507'), ('42', '2021-10-22', '3000', 'BBD', '1360.86', '0.05', 'EUR', '2.204495'), ('42', '2021-10-23', '9000', 'ZMW', '463.25', '0.03', 'EUR', '19.428104'), ('28', '2021-10-23', '3.3', 'EUR', '3.3', '0.05', 'EUR', '1'), ('48', '2021-10-23', '5000', 'GHS', '606.51', '3.04', 'EUR', '8.24399'), ('25', '2021-10-23', '71472', 'TZS', '27.97', '0.14', 'EUR', '2556.186953'), ('3', '2021-10-23', '164184', 'IRR', '3.53', '0.05', 'EUR', '46606.318821'), ('14', '2021-10-24', '1482', 'MOP', '167.22', '0.84', 'EUR', '8.862674'), ('40', '2021-10-24', '800', 'BHD', '1924.19', '9.63', 'EUR', '0.415761'), ('9', '2021-10-24', '27090', 'SDG', '55.07', '0.04', 'EUR', '491.956154'), ('43', '2021-10-24', '18492', 'THB', '500.59', '2.51', 'EUR', '36.941107'), ('35', '2021-10-26', '27588', 'KPW', '27.83', '0.14', 'EUR', '991.624722'), ('25', '2021-10-26', '15246', 'NAD', '932.41', '4.67', 'EUR', '16.351249'), ('46', '2021-10-27', '8000', 'TTD', '1071.62', '5.36', 'EUR', '7.465375'), ('47', '2021-10-27', '154224', 'IQD', '96.14', '0.49', 'EUR', '1604.167841'), ('32', '2021-10-28', '1188', 'PAB', '1077.23', '5.39', 'EUR', '1.102838'), ('17', '2021-10-28', '648', 'CNH', '92.16', '0.47', 'EUR', '7.031894'), ('10', '2021-10-28', '5784', 'NPR', '43.19', '0.05', 'EUR', '133.929141'), ('32', '2021-10-29', '15504', 'MXN', '693.84', '0.03', 'EUR', '22.345389'), ('32', '2021-10-31', '666', 'EUR', '666', '0.03', 'EUR', '1'), ('22', '2021-11-02', '498', 'XDR', '628.39', '3.15', 'EUR', '0.792507'), ('44', '2021-11-02', '324', 'EUR', '324', '1.62', 'EUR', '1'), ('16', '2021-11-02', '430', 'FKP', '518.37', '2.6', 'EUR', '0.82953'), ('7', '2021-11-03', '248', 'BHD', '596.5', '2.99', 'EUR', '0.415761'), ('51', '2021-11-03', '292', 'KWD', '871.43', '4.36', 'EUR', '0.335084'), ('51', '2021-11-03', '6933', 'TWD', '220.35', '1.11', 'EUR', '31.464479'), ('27', '2021-11-03', '23214', 'CZK', '941.82', '4.71', 'EUR', '24.648029'), ('39', '2021-11-04', '492', 'GGP', '592.69', '2.97', 'EUR', '0.830114'), ('3', '2021-11-04', '17076', 'INR', '203.59', '1.02', 'EUR', '83.874727'), ('17', '2021-11-04', '21516', 'MZN', '305.89', '1.53', 'EUR', '70.339138'), ('33', '2021-11-05', '103458', 'BIF', '45.9', '0.23', 'EUR', '2254.103215'), ('31', '2021-11-05', '3876', 'ZAR', '237.6', '1.19', 'EUR', '16.313404'), ('9', '2021-11-06', '1410', 'BSD', '1278.69', '0.04', 'EUR', '1.102693'), ('16', '2021-11-06', '636', 'IMP', '766.7', '3.84', 'EUR', '0.829536'), ('48', '2021-11-07', '564', 'NZD', '355.67', '1.78', 'EUR', '1.585768'), ('13', '2021-11-07', '3246', 'PKR', '16.25', '0.09', 'EUR', '199.753961'), ('30', '2021-11-08', '8940', 'SZL', '547.16', '2.74', 'EUR', '16.339208'), ('41', '2021-11-08', '19338', 'DJF', '98.83', '0.5', 'EUR', '195.674933'), ('47', '2021-11-08', '1488', 'WST', '518.61', '2.6', 'EUR', '2.869237'), ('20', '2021-11-09', '13290', 'MXN', '594.76', '0.05', 'EUR', '22.345389'), ('27', '2021-11-09', '11151', 'GTQ', '1317.54', '6.59', 'EUR', '8.463558'), ('34', '2021-11-09', '19140', 'ETB', '339.22', '1.7', 'EUR', '56.424061'), ('45', '2021-11-10', '450', 'EUR', '450', '2.25', 'EUR', '1'), ('10', '2021-11-10', '1008', 'TND', '310.67', '0.05', 'EUR', '3.244663'), ('48', '2021-11-11', '1182', 'KYD', '1289.54', '6.45', 'EUR', '0.916606'), ('23', '2021-11-11', '210', 'JOD', '268.74', '1.35', 'EUR', '0.781452'), ('2', '2021-11-12', '426', 'BZD', '192.22', '0.97', 'EUR', '2.216262'), ('42', '2021-11-12', '13230', 'AFN', '137.19', '0.05', 'EUR', '96.442519'), ('20', '2021-11-12', '360000', 'STD', '15.24', '0.05', 'EUR', '23626.253177'), ('4', '2021-11-14', '96936', 'LBP', '58.32', '0.3', 'EUR', '1662.155418'), ('17', '2021-11-14', '618', 'MYR', '132.89', '0.67', 'EUR', '4.650478'), ('1', '2021-11-14', '210060', 'BIF', '93.2', '0.47', 'EUR', '2254.103215'), ('4', '2021-11-15', '11958', 'VUV', '95.92', '0.48', 'EUR', '124.667135'), ('38', '2021-11-15', '115626', 'IDR', '7.32', '0.05', 'EUR', '15813.590125'), ('9', '2021-11-17', '29526', 'MXN', '1321.35', '0.03', 'EUR', '22.345389'), ('13', '2021-11-20', '23394', 'CLP', '26.79', '0.14', 'EUR', '873.489326'), ('16', '2021-11-20', '12000', 'ZAR', '735.6', '0.03', 'EUR', '16.313404'), ('48', '2021-11-21', '179472', 'PYG', '23.43', '0.03', 'EUR', '7661.556068'), ('8', '2021-11-21', '840', 'MOP', '94.78', '0.48', 'EUR', '8.862674'), ('31', '2021-11-21', '18042', 'XOF', '27.54', '0.14', 'EUR', '655.347265'), ('18', '2021-11-23', '342', 'TMT', '88.67', '0.45', 'EUR', '3.857137'), ('29', '2021-11-23', '588', 'DKK', '79.11', '0.4', 'EUR', '7.433242'), ('37', '2021-11-23', '90', 'EUR', '90', '0.45', 'EUR', '1'), ('33', '2021-11-23', '858', 'AUD', '580.16', '2.91', 'EUR', '1.478916'), ('51', '2021-11-24', '60000', 'THB', '1624.21', '0.03', 'EUR', '36.941107'), ('8', '2021-11-25', '1176', 'NZD', '741.6', '3.71', 'EUR', '1.585768'), ('10', '2021-11-26', '29568', 'BIF', '13.12', '0.05', 'EUR', '2254.103215'), ('29', '2021-11-26', '708', 'BMD', '641.91', '3.21', 'EUR', '1.102961'), ('15', '2021-11-27', '1008', 'LSL', '61.7', '0.31', 'EUR', '16.337136'), ('12', '2021-11-27', '846', 'EUR', '846', '4.23', 'EUR', '1'), ('45', '2021-11-27', '828', 'SEK', '79.64', '0.4', 'EUR', '10.396958'), ('17', '2021-11-28', '591', 'BHD', '1421.49', '7.11', 'EUR', '0.415761'), ('27', '2021-11-29', '3000000', 'XAF', '4577.73', '0.03', 'EUR', '655.347543'), ('13', '2021-11-29', '470', 'JOD', '601.45', '3.01', 'EUR', '0.781452'), ('8', '2021-12-01', '15996', 'NGN', '34.95', '0.18', 'EUR', '457.789064'), ('9', '2021-12-01', '6690', 'JPY', '50.15', '0.04', 'EUR', '133.408405'), ('44', '2021-12-02', '18318', 'KPW', '18.48', '0.1', 'EUR', '991.624722'), ('28', '2021-12-03', '13752', 'ERN', '832.1', '4.17', 'EUR', '16.526867'), ('35', '2021-12-04', '15132', 'BTN', '180.78', '0.91', 'EUR', '83.704625'), ('40', '2021-12-04', '6702', 'HRK', '885.28', '4.43', 'EUR', '7.570559'), ('44', '2021-12-04', '26352', 'RSD', '224.03', '1.13', 'EUR', '117.629636'), ('33', '2021-12-06', '654', 'TND', '201.57', '1.01', 'EUR', '3.244663'), ('41', '2021-12-07', '1176', 'SCR', '74.05', '0.38', 'EUR', '15.881424'), ('11', '2021-12-08', '696', 'SAR', '168.37', '0.85', 'EUR', '4.133768'), ('30', '2021-12-08', '8730', 'GMD', '148.1', '0.75', 'EUR', '58.946785'), ('50', '2021-12-09', '1284', 'BND', '860.11', '4.31', 'EUR', '1.492847'), ('47', '2021-12-10', '1344', 'SBD', '151.56', '0.76', 'EUR', '8.867908'), ('28', '2021-12-10', '1134', 'BOB', '150.06', '0.76', 'EUR', '7.557202'), ('6', '2021-12-12', '450', 'SGD', '300.51', '1.51', 'EUR', '1.497464'), ('29', '2021-12-12', '330', 'ILS', '93.13', '0.47', 'EUR', '3.543533'), ('18', '2021-12-13', '462', 'IMP', '556.94', '2.79', 'EUR', '0.829536'), ('10', '2021-12-13', '152076', 'IQD', '94.81', '0.05', 'EUR', '1604.167841'), ('46', '2021-12-13', '6042', 'CVE', '54.57', '0.28', 'EUR', '110.731635'), ('15', '2021-12-15', '6114', 'SBD', '689.46', '3.45', 'EUR', '8.867908'), ('43', '2021-12-15', '29166', 'BDT', '307.75', '1.54', 'EUR', '94.772749'), ('31', '2021-12-16', '17778', 'ZWL', '50.11', '0.26', 'EUR', '354.780821'), ('45', '2021-12-18', '4477', 'HRK', '591.37', '2.96', 'EUR', '7.570559'), ('10', '2021-12-18', '930', 'XDR', '1173.5', '0.05', 'EUR', '0.792507'), ('44', '2021-12-19', '21504', 'DZD', '136.79', '0.69', 'EUR', '157.210934'), ('33', '2021-12-20', '6810', 'GHS', '826.06', '4.14', 'EUR', '8.24399'), ('46', '2021-12-20', '702', 'IMP', '846.26', '4.24', 'EUR', '0.829536'), ('39', '2021-12-20', '16002', 'GMD', '271.47', '1.36', 'EUR', '58.946785'), ('6', '2021-12-20', '13104', 'MDL', '647.93', '3.24', 'EUR', '20.224588'), ('28', '2021-12-21', '660', 'EUR', '660', '3.3', 'EUR', '1'), ('2', '2021-12-22', '930', 'CAD', '670.27', '3.36', 'EUR', '1.387511'), ('48', '2021-12-23', '23226', 'MKD', '377.23', '1.89', 'EUR', '61.570877'), ('47', '2021-12-24', '618', 'MOP', '69.74', '0.35', 'EUR', '8.862674'), ('29', '2021-12-25', '28566', 'RSD', '242.85', '1.22', 'EUR', '117.629636'), ('9', '2021-12-26', '28416', 'MDL', '1405.03', '0.04', 'EUR', '20.224588'), ('3', '2021-12-26', '23166', 'SOS', '36.44', '0.19', 'EUR', '635.850516'), ('18', '2021-12-26', '3500', 'MYR', '752.62', '3.77', 'EUR', '4.650478'), ('33', '2021-12-26', '690', 'SEK', '66.37', '0.03', 'EUR', '10.396958'), ('36', '2021-12-27', '66', 'OMR', '155.25', '0.78', 'EUR', '0.425132'), ('26', '2021-12-27', '460', 'GIP', '554.53', '2.78', 'EUR', '0.829546'), ('11', '2021-12-28', '1404', 'EUR', '1404', '7.02', 'EUR', '1'), ('36', '2021-12-29', '8622', 'HTG', '74.74', '0.38', 'EUR', '115.372538'), ('47', '2021-12-30', '28236', 'AMD', '52.59', '0.27', 'EUR', '536.92227'), ('30', '2021-12-30', '190284', 'MGA', '42.82', '0.22', 'EUR', '4443.86488'), ('22', '2021-12-30', '1302', 'EUR', '1302', '6.51', 'EUR', '1'), ('47', '2021-12-31', '1404', 'WST', '489.33', '2.45', 'EUR', '2.869237'), ('50', '2022-01-01', '4614', 'TWD', '146.65', '0.74', 'EUR', '31.464479'), ('45', '2022-01-01', '7798', 'TJS', '545.52', '2.73', 'EUR', '14.294667'), ('2', '2022-01-02', '6396', 'HTG', '55.44', '0.28', 'EUR', '115.372538'), ('43', '2022-01-03', '19044', 'LRD', '112.79', '0.57', 'EUR', '168.852191'), ('4', '2022-01-03', '606', 'MYR', '130.31', '0.66', 'EUR', '4.650478'), ('48', '2022-01-03', '462', 'JOD', '591.21', '2.96', 'EUR', '0.781452'), </v>
      </c>
    </row>
    <row r="362" spans="2:22" ht="30" x14ac:dyDescent="0.25">
      <c r="B362">
        <f t="shared" si="50"/>
        <v>2022</v>
      </c>
      <c r="C362">
        <f t="shared" si="51"/>
        <v>1</v>
      </c>
      <c r="D362" t="str">
        <f t="shared" si="52"/>
        <v>2022 1</v>
      </c>
      <c r="E362">
        <v>3</v>
      </c>
      <c r="F362" s="2">
        <v>44564</v>
      </c>
      <c r="G362">
        <v>22386</v>
      </c>
      <c r="H362" t="s">
        <v>199</v>
      </c>
      <c r="I362" s="3">
        <f t="shared" si="53"/>
        <v>606</v>
      </c>
      <c r="J362" s="3">
        <f t="shared" si="54"/>
        <v>3.03</v>
      </c>
      <c r="K362" t="s">
        <v>61</v>
      </c>
      <c r="L362" s="3">
        <f>VLOOKUP(H362,'fx rates'!$A:$B,2,0)</f>
        <v>36.941107000000002</v>
      </c>
      <c r="M362">
        <f>SUMIFS($I$3:$I362,$E$3:$E362,$E362,$D$3:$D362,$D362)</f>
        <v>606</v>
      </c>
      <c r="N362" s="3">
        <f t="shared" si="55"/>
        <v>3.03</v>
      </c>
      <c r="O362" s="3" t="str">
        <f t="shared" si="56"/>
        <v/>
      </c>
      <c r="P362" t="str">
        <f>IFERROR(IF(VLOOKUP($E362,clients_special_commissions!$B:$E,3,0), "yes","no"),"no")</f>
        <v>no</v>
      </c>
      <c r="Q362" s="3" t="str">
        <f>IF($P362="yes", VLOOKUP($E362,clients_special_commissions!$B:$C,2,0),"")</f>
        <v/>
      </c>
      <c r="R362" t="str">
        <f t="shared" si="57"/>
        <v>no</v>
      </c>
      <c r="S362">
        <f>COUNTIFS($E$3:$E361,$E362,$D$3:$D361,$D362,$R$3:$R361,"yes")</f>
        <v>0</v>
      </c>
      <c r="U362" s="1" t="str">
        <f t="shared" si="58"/>
        <v xml:space="preserve">('3', '2022-01-03', '22386', 'THB', '606', '3.03', 'EUR', '36.941107'), </v>
      </c>
      <c r="V362" s="1" t="str">
        <f t="shared" si="59"/>
        <v xml:space="preserve">('42', '2021-06-09', '1338', 'ERN', '80.96', '0.05',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'0.04',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'0.05',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'0.05',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'0.05',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'0.04',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'0.04',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'0.05', 'EUR', '1954.4451'), ('17', '2021-08-25', '20292', 'CLP', '23.24', '0.12', 'EUR', '873.489326'), ('38', '2021-08-25', '174', 'GIP', '209.76', '1.05', 'EUR', '0.829546'), ('39', '2021-08-25', '366', 'MOP', '41.3', '0.21', 'EUR', '8.862674'), ('10', '2021-08-26', '229650', 'MMK', '117.51', '0.05',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'0.04', 'EUR', '1.874163'), ('11', '2021-09-09', '10206', 'UAH', '315.83', '1.58', 'EUR', '32.315341'), ('15', '2021-09-10', '300000', 'VND', '11.91', '0.06', 'EUR', '25207.144586'), ('42', '2021-09-11', '26370', 'XPF', '221.19', '0.05',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('13', '2021-09-27', '4638', 'ETB', '82.2', '0.42', 'EUR', '56.424061'), ('37', '2021-09-29', '612', 'BND', '409.96', '2.05', 'EUR', '1.492847'), ('51', '2021-10-01', '894', 'MOP', '100.88', '0.51', 'EUR', '8.862674'), ('45', '2021-10-02', '1254', 'SCR', '78.97', '0.4', 'EUR', '15.881424'), ('47', '2021-10-02', '212808', 'IRR', '4.57', '0.05', 'EUR', '46606.318821'), ('20', '2021-10-03', '209238', 'VND', '8.31', '0.05', 'EUR', '25207.144586'), ('17', '2021-10-04', '13416', 'AOA', '26.83', '0.14', 'EUR', '500.075352'), ('41', '2021-10-05', '4139', 'GHS', '502.07', '2.52', 'EUR', '8.24399'), ('44', '2021-10-05', '206706', 'CDF', '94.03', '0.48', 'EUR', '2198.419411'), ('50', '2021-10-06', '18666', 'SOS', '29.36', '0.15', 'EUR', '635.850516'), ('7', '2021-10-06', '1026', 'CUC', '930.9', '4.66', 'EUR', '1.102163'), ('21', '2021-10-08', '912', 'MYR', '196.11', '0.99', 'EUR', '4.650478'), ('6', '2021-10-08', '29940', 'HTG', '259.51', '1.3', 'EUR', '115.372538'), ('36', '2021-10-09', '1146', 'QAR', '285.64', '1.43', 'EUR', '4.012181'), ('6', '2021-10-09', '6678', 'ISK', '46.98', '0.24', 'EUR', '142.166545'), ('29', '2021-10-10', '270', 'GIP', '325.48', '1.63', 'EUR', '0.829546'), ('25', '2021-10-10', '14754', 'BDT', '155.68', '0.78', 'EUR', '94.772749'), ('48', '2021-10-12', '15936', 'DZD', '101.37', '0.51', 'EUR', '157.210934'), ('43', '2021-10-13', '10398', 'KMF', '21.11', '0.11', 'EUR', '492.671632'), ('36', '2021-10-15', '29034', 'INR', '346.16', '1.74', 'EUR', '83.874727'), ('45', '2021-10-15', '18042', 'KPW', '18.2', '0.1', 'EUR', '991.624722'), ('18', '2021-10-15', '1236', 'BAM', '632.46', '3.17', 'EUR', '1.954297'), ('30', '2021-10-16', '25494', 'CUP', '898.56', '4.5', 'EUR', '28.372254'), ('10', '2021-10-16', '924', 'BBD', '419.15', '0.05', 'EUR', '2.204495'), ('33', '2021-10-16', '12720', 'NPR', '94.98', '0.48', 'EUR', '133.929141'), ('46', '2021-10-17', '264', 'NZD', '166.49', '0.84', 'EUR', '1.585768'), ('40', '2021-10-17', '1284', 'BND', '860.11', '4.31', 'EUR', '1.492847'), ('6', '2021-10-18', '828', 'HRK', '109.38', '0.55', 'EUR', '7.570559'), ('22', '2021-10-18', '300', 'EUR', '300', '1.5', 'EUR', '1'), ('46', '2021-10-18', '23256', 'ISK', '163.59', '0.82', 'EUR', '142.166545'), ('51', '2021-10-18', '205488', 'UZS', '16.25', '0.09', 'EUR', '12650.208197'), ('5', '2021-10-19', '15168', 'MRU', '378.04', '1.9', 'EUR', '40.122998'), ('18', '2021-10-19', '1068', 'TOP', '428.65', '2.15', 'EUR', '2.491572'), ('14', '2021-10-19', '220', 'BHD', '529.16', '2.65', 'EUR', '0.415761'), ('48', '2021-10-19', '2351', 'MYR', '505.54', '2.53', 'EUR', '4.650478'), ('46', '2021-10-20', '7524', 'RUB', '64.43', '0.33', 'EUR', '116.791701'), ('16', '2021-10-21', '16854', 'VUV', '135.2', '0.68', 'EUR', '124.667135'), ('30', '2021-10-22', '26826', 'NPR', '200.3', '1.01', 'EUR', '133.929141'), ('2', '2021-10-22', '84', 'XDR', '106', '0.53', 'EUR', '0.792507'), ('42', '2021-10-22', '3000', 'BBD', '1360.86', '0.05', 'EUR', '2.204495'), ('42', '2021-10-23', '9000', 'ZMW', '463.25', '0.03', 'EUR', '19.428104'), ('28', '2021-10-23', '3.3', 'EUR', '3.3', '0.05', 'EUR', '1'), ('48', '2021-10-23', '5000', 'GHS', '606.51', '3.04', 'EUR', '8.24399'), ('25', '2021-10-23', '71472', 'TZS', '27.97', '0.14', 'EUR', '2556.186953'), ('3', '2021-10-23', '164184', 'IRR', '3.53', '0.05', 'EUR', '46606.318821'), ('14', '2021-10-24', '1482', 'MOP', '167.22', '0.84', 'EUR', '8.862674'), ('40', '2021-10-24', '800', 'BHD', '1924.19', '9.63', 'EUR', '0.415761'), ('9', '2021-10-24', '27090', 'SDG', '55.07', '0.04', 'EUR', '491.956154'), ('43', '2021-10-24', '18492', 'THB', '500.59', '2.51', 'EUR', '36.941107'), ('35', '2021-10-26', '27588', 'KPW', '27.83', '0.14', 'EUR', '991.624722'), ('25', '2021-10-26', '15246', 'NAD', '932.41', '4.67', 'EUR', '16.351249'), ('46', '2021-10-27', '8000', 'TTD', '1071.62', '5.36', 'EUR', '7.465375'), ('47', '2021-10-27', '154224', 'IQD', '96.14', '0.49', 'EUR', '1604.167841'), ('32', '2021-10-28', '1188', 'PAB', '1077.23', '5.39', 'EUR', '1.102838'), ('17', '2021-10-28', '648', 'CNH', '92.16', '0.47', 'EUR', '7.031894'), ('10', '2021-10-28', '5784', 'NPR', '43.19', '0.05', 'EUR', '133.929141'), ('32', '2021-10-29', '15504', 'MXN', '693.84', '0.03', 'EUR', '22.345389'), ('32', '2021-10-31', '666', 'EUR', '666', '0.03', 'EUR', '1'), ('22', '2021-11-02', '498', 'XDR', '628.39', '3.15', 'EUR', '0.792507'), ('44', '2021-11-02', '324', 'EUR', '324', '1.62', 'EUR', '1'), ('16', '2021-11-02', '430', 'FKP', '518.37', '2.6', 'EUR', '0.82953'), ('7', '2021-11-03', '248', 'BHD', '596.5', '2.99', 'EUR', '0.415761'), ('51', '2021-11-03', '292', 'KWD', '871.43', '4.36', 'EUR', '0.335084'), ('51', '2021-11-03', '6933', 'TWD', '220.35', '1.11', 'EUR', '31.464479'), ('27', '2021-11-03', '23214', 'CZK', '941.82', '4.71', 'EUR', '24.648029'), ('39', '2021-11-04', '492', 'GGP', '592.69', '2.97', 'EUR', '0.830114'), ('3', '2021-11-04', '17076', 'INR', '203.59', '1.02', 'EUR', '83.874727'), ('17', '2021-11-04', '21516', 'MZN', '305.89', '1.53', 'EUR', '70.339138'), ('33', '2021-11-05', '103458', 'BIF', '45.9', '0.23', 'EUR', '2254.103215'), ('31', '2021-11-05', '3876', 'ZAR', '237.6', '1.19', 'EUR', '16.313404'), ('9', '2021-11-06', '1410', 'BSD', '1278.69', '0.04', 'EUR', '1.102693'), ('16', '2021-11-06', '636', 'IMP', '766.7', '3.84', 'EUR', '0.829536'), ('48', '2021-11-07', '564', 'NZD', '355.67', '1.78', 'EUR', '1.585768'), ('13', '2021-11-07', '3246', 'PKR', '16.25', '0.09', 'EUR', '199.753961'), ('30', '2021-11-08', '8940', 'SZL', '547.16', '2.74', 'EUR', '16.339208'), ('41', '2021-11-08', '19338', 'DJF', '98.83', '0.5', 'EUR', '195.674933'), ('47', '2021-11-08', '1488', 'WST', '518.61', '2.6', 'EUR', '2.869237'), ('20', '2021-11-09', '13290', 'MXN', '594.76', '0.05', 'EUR', '22.345389'), ('27', '2021-11-09', '11151', 'GTQ', '1317.54', '6.59', 'EUR', '8.463558'), ('34', '2021-11-09', '19140', 'ETB', '339.22', '1.7', 'EUR', '56.424061'), ('45', '2021-11-10', '450', 'EUR', '450', '2.25', 'EUR', '1'), ('10', '2021-11-10', '1008', 'TND', '310.67', '0.05', 'EUR', '3.244663'), ('48', '2021-11-11', '1182', 'KYD', '1289.54', '6.45', 'EUR', '0.916606'), ('23', '2021-11-11', '210', 'JOD', '268.74', '1.35', 'EUR', '0.781452'), ('2', '2021-11-12', '426', 'BZD', '192.22', '0.97', 'EUR', '2.216262'), ('42', '2021-11-12', '13230', 'AFN', '137.19', '0.05', 'EUR', '96.442519'), ('20', '2021-11-12', '360000', 'STD', '15.24', '0.05', 'EUR', '23626.253177'), ('4', '2021-11-14', '96936', 'LBP', '58.32', '0.3', 'EUR', '1662.155418'), ('17', '2021-11-14', '618', 'MYR', '132.89', '0.67', 'EUR', '4.650478'), ('1', '2021-11-14', '210060', 'BIF', '93.2', '0.47', 'EUR', '2254.103215'), ('4', '2021-11-15', '11958', 'VUV', '95.92', '0.48', 'EUR', '124.667135'), ('38', '2021-11-15', '115626', 'IDR', '7.32', '0.05', 'EUR', '15813.590125'), ('9', '2021-11-17', '29526', 'MXN', '1321.35', '0.03', 'EUR', '22.345389'), ('13', '2021-11-20', '23394', 'CLP', '26.79', '0.14', 'EUR', '873.489326'), ('16', '2021-11-20', '12000', 'ZAR', '735.6', '0.03', 'EUR', '16.313404'), ('48', '2021-11-21', '179472', 'PYG', '23.43', '0.03', 'EUR', '7661.556068'), ('8', '2021-11-21', '840', 'MOP', '94.78', '0.48', 'EUR', '8.862674'), ('31', '2021-11-21', '18042', 'XOF', '27.54', '0.14', 'EUR', '655.347265'), ('18', '2021-11-23', '342', 'TMT', '88.67', '0.45', 'EUR', '3.857137'), ('29', '2021-11-23', '588', 'DKK', '79.11', '0.4', 'EUR', '7.433242'), ('37', '2021-11-23', '90', 'EUR', '90', '0.45', 'EUR', '1'), ('33', '2021-11-23', '858', 'AUD', '580.16', '2.91', 'EUR', '1.478916'), ('51', '2021-11-24', '60000', 'THB', '1624.21', '0.03', 'EUR', '36.941107'), ('8', '2021-11-25', '1176', 'NZD', '741.6', '3.71', 'EUR', '1.585768'), ('10', '2021-11-26', '29568', 'BIF', '13.12', '0.05', 'EUR', '2254.103215'), ('29', '2021-11-26', '708', 'BMD', '641.91', '3.21', 'EUR', '1.102961'), ('15', '2021-11-27', '1008', 'LSL', '61.7', '0.31', 'EUR', '16.337136'), ('12', '2021-11-27', '846', 'EUR', '846', '4.23', 'EUR', '1'), ('45', '2021-11-27', '828', 'SEK', '79.64', '0.4', 'EUR', '10.396958'), ('17', '2021-11-28', '591', 'BHD', '1421.49', '7.11', 'EUR', '0.415761'), ('27', '2021-11-29', '3000000', 'XAF', '4577.73', '0.03', 'EUR', '655.347543'), ('13', '2021-11-29', '470', 'JOD', '601.45', '3.01', 'EUR', '0.781452'), ('8', '2021-12-01', '15996', 'NGN', '34.95', '0.18', 'EUR', '457.789064'), ('9', '2021-12-01', '6690', 'JPY', '50.15', '0.04', 'EUR', '133.408405'), ('44', '2021-12-02', '18318', 'KPW', '18.48', '0.1', 'EUR', '991.624722'), ('28', '2021-12-03', '13752', 'ERN', '832.1', '4.17', 'EUR', '16.526867'), ('35', '2021-12-04', '15132', 'BTN', '180.78', '0.91', 'EUR', '83.704625'), ('40', '2021-12-04', '6702', 'HRK', '885.28', '4.43', 'EUR', '7.570559'), ('44', '2021-12-04', '26352', 'RSD', '224.03', '1.13', 'EUR', '117.629636'), ('33', '2021-12-06', '654', 'TND', '201.57', '1.01', 'EUR', '3.244663'), ('41', '2021-12-07', '1176', 'SCR', '74.05', '0.38', 'EUR', '15.881424'), ('11', '2021-12-08', '696', 'SAR', '168.37', '0.85', 'EUR', '4.133768'), ('30', '2021-12-08', '8730', 'GMD', '148.1', '0.75', 'EUR', '58.946785'), ('50', '2021-12-09', '1284', 'BND', '860.11', '4.31', 'EUR', '1.492847'), ('47', '2021-12-10', '1344', 'SBD', '151.56', '0.76', 'EUR', '8.867908'), ('28', '2021-12-10', '1134', 'BOB', '150.06', '0.76', 'EUR', '7.557202'), ('6', '2021-12-12', '450', 'SGD', '300.51', '1.51', 'EUR', '1.497464'), ('29', '2021-12-12', '330', 'ILS', '93.13', '0.47', 'EUR', '3.543533'), ('18', '2021-12-13', '462', 'IMP', '556.94', '2.79', 'EUR', '0.829536'), ('10', '2021-12-13', '152076', 'IQD', '94.81', '0.05', 'EUR', '1604.167841'), ('46', '2021-12-13', '6042', 'CVE', '54.57', '0.28', 'EUR', '110.731635'), ('15', '2021-12-15', '6114', 'SBD', '689.46', '3.45', 'EUR', '8.867908'), ('43', '2021-12-15', '29166', 'BDT', '307.75', '1.54', 'EUR', '94.772749'), ('31', '2021-12-16', '17778', 'ZWL', '50.11', '0.26', 'EUR', '354.780821'), ('45', '2021-12-18', '4477', 'HRK', '591.37', '2.96', 'EUR', '7.570559'), ('10', '2021-12-18', '930', 'XDR', '1173.5', '0.05', 'EUR', '0.792507'), ('44', '2021-12-19', '21504', 'DZD', '136.79', '0.69', 'EUR', '157.210934'), ('33', '2021-12-20', '6810', 'GHS', '826.06', '4.14', 'EUR', '8.24399'), ('46', '2021-12-20', '702', 'IMP', '846.26', '4.24', 'EUR', '0.829536'), ('39', '2021-12-20', '16002', 'GMD', '271.47', '1.36', 'EUR', '58.946785'), ('6', '2021-12-20', '13104', 'MDL', '647.93', '3.24', 'EUR', '20.224588'), ('28', '2021-12-21', '660', 'EUR', '660', '3.3', 'EUR', '1'), ('2', '2021-12-22', '930', 'CAD', '670.27', '3.36', 'EUR', '1.387511'), ('48', '2021-12-23', '23226', 'MKD', '377.23', '1.89', 'EUR', '61.570877'), ('47', '2021-12-24', '618', 'MOP', '69.74', '0.35', 'EUR', '8.862674'), ('29', '2021-12-25', '28566', 'RSD', '242.85', '1.22', 'EUR', '117.629636'), ('9', '2021-12-26', '28416', 'MDL', '1405.03', '0.04', 'EUR', '20.224588'), ('3', '2021-12-26', '23166', 'SOS', '36.44', '0.19', 'EUR', '635.850516'), ('18', '2021-12-26', '3500', 'MYR', '752.62', '3.77', 'EUR', '4.650478'), ('33', '2021-12-26', '690', 'SEK', '66.37', '0.03', 'EUR', '10.396958'), ('36', '2021-12-27', '66', 'OMR', '155.25', '0.78', 'EUR', '0.425132'), ('26', '2021-12-27', '460', 'GIP', '554.53', '2.78', 'EUR', '0.829546'), ('11', '2021-12-28', '1404', 'EUR', '1404', '7.02', 'EUR', '1'), ('36', '2021-12-29', '8622', 'HTG', '74.74', '0.38', 'EUR', '115.372538'), ('47', '2021-12-30', '28236', 'AMD', '52.59', '0.27', 'EUR', '536.92227'), ('30', '2021-12-30', '190284', 'MGA', '42.82', '0.22', 'EUR', '4443.86488'), ('22', '2021-12-30', '1302', 'EUR', '1302', '6.51', 'EUR', '1'), ('47', '2021-12-31', '1404', 'WST', '489.33', '2.45', 'EUR', '2.869237'), ('50', '2022-01-01', '4614', 'TWD', '146.65', '0.74', 'EUR', '31.464479'), ('45', '2022-01-01', '7798', 'TJS', '545.52', '2.73', 'EUR', '14.294667'), ('2', '2022-01-02', '6396', 'HTG', '55.44', '0.28', 'EUR', '115.372538'), ('43', '2022-01-03', '19044', 'LRD', '112.79', '0.57', 'EUR', '168.852191'), ('4', '2022-01-03', '606', 'MYR', '130.31', '0.66', 'EUR', '4.650478'), ('48', '2022-01-03', '462', 'JOD', '591.21', '2.96', 'EUR', '0.781452'), ('3', '2022-01-03', '22386', 'THB', '606', '3.03', 'EUR', '36.941107'), </v>
      </c>
    </row>
    <row r="363" spans="2:22" ht="30" x14ac:dyDescent="0.25">
      <c r="B363">
        <f t="shared" si="50"/>
        <v>2022</v>
      </c>
      <c r="C363">
        <f t="shared" si="51"/>
        <v>1</v>
      </c>
      <c r="D363" t="str">
        <f t="shared" si="52"/>
        <v>2022 1</v>
      </c>
      <c r="E363">
        <v>40</v>
      </c>
      <c r="F363" s="2">
        <v>44565</v>
      </c>
      <c r="G363">
        <v>234270</v>
      </c>
      <c r="H363" t="s">
        <v>209</v>
      </c>
      <c r="I363" s="3">
        <f t="shared" si="53"/>
        <v>59.23</v>
      </c>
      <c r="J363" s="3">
        <f t="shared" si="54"/>
        <v>0.3</v>
      </c>
      <c r="K363" t="s">
        <v>61</v>
      </c>
      <c r="L363" s="3">
        <f>VLOOKUP(H363,'fx rates'!$A:$B,2,0)</f>
        <v>3955.7357969999998</v>
      </c>
      <c r="M363">
        <f>SUMIFS($I$3:$I363,$E$3:$E363,$E363,$D$3:$D363,$D363)</f>
        <v>59.23</v>
      </c>
      <c r="N363" s="3">
        <f t="shared" si="55"/>
        <v>0.3</v>
      </c>
      <c r="O363" s="3" t="str">
        <f t="shared" si="56"/>
        <v/>
      </c>
      <c r="P363" t="str">
        <f>IFERROR(IF(VLOOKUP($E363,clients_special_commissions!$B:$E,3,0), "yes","no"),"no")</f>
        <v>no</v>
      </c>
      <c r="Q363" s="3" t="str">
        <f>IF($P363="yes", VLOOKUP($E363,clients_special_commissions!$B:$C,2,0),"")</f>
        <v/>
      </c>
      <c r="R363" t="str">
        <f t="shared" si="57"/>
        <v>no</v>
      </c>
      <c r="S363">
        <f>COUNTIFS($E$3:$E362,$E363,$D$3:$D362,$D363,$R$3:$R362,"yes")</f>
        <v>0</v>
      </c>
      <c r="U363" s="1" t="str">
        <f t="shared" si="58"/>
        <v xml:space="preserve">('40', '2022-01-04', '234270', 'UGX', '59.23', '0.3', 'EUR', '3955.735797'), </v>
      </c>
      <c r="V363" s="1" t="str">
        <f t="shared" si="59"/>
        <v xml:space="preserve">('42', '2021-06-09', '1338', 'ERN', '80.96', '0.05',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'0.04',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'0.05',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'0.05',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'0.05',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'0.04',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'0.04',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'0.05', 'EUR', '1954.4451'), ('17', '2021-08-25', '20292', 'CLP', '23.24', '0.12', 'EUR', '873.489326'), ('38', '2021-08-25', '174', 'GIP', '209.76', '1.05', 'EUR', '0.829546'), ('39', '2021-08-25', '366', 'MOP', '41.3', '0.21', 'EUR', '8.862674'), ('10', '2021-08-26', '229650', 'MMK', '117.51', '0.05',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'0.04', 'EUR', '1.874163'), ('11', '2021-09-09', '10206', 'UAH', '315.83', '1.58', 'EUR', '32.315341'), ('15', '2021-09-10', '300000', 'VND', '11.91', '0.06', 'EUR', '25207.144586'), ('42', '2021-09-11', '26370', 'XPF', '221.19', '0.05',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('13', '2021-09-27', '4638', 'ETB', '82.2', '0.42', 'EUR', '56.424061'), ('37', '2021-09-29', '612', 'BND', '409.96', '2.05', 'EUR', '1.492847'), ('51', '2021-10-01', '894', 'MOP', '100.88', '0.51', 'EUR', '8.862674'), ('45', '2021-10-02', '1254', 'SCR', '78.97', '0.4', 'EUR', '15.881424'), ('47', '2021-10-02', '212808', 'IRR', '4.57', '0.05', 'EUR', '46606.318821'), ('20', '2021-10-03', '209238', 'VND', '8.31', '0.05', 'EUR', '25207.144586'), ('17', '2021-10-04', '13416', 'AOA', '26.83', '0.14', 'EUR', '500.075352'), ('41', '2021-10-05', '4139', 'GHS', '502.07', '2.52', 'EUR', '8.24399'), ('44', '2021-10-05', '206706', 'CDF', '94.03', '0.48', 'EUR', '2198.419411'), ('50', '2021-10-06', '18666', 'SOS', '29.36', '0.15', 'EUR', '635.850516'), ('7', '2021-10-06', '1026', 'CUC', '930.9', '4.66', 'EUR', '1.102163'), ('21', '2021-10-08', '912', 'MYR', '196.11', '0.99', 'EUR', '4.650478'), ('6', '2021-10-08', '29940', 'HTG', '259.51', '1.3', 'EUR', '115.372538'), ('36', '2021-10-09', '1146', 'QAR', '285.64', '1.43', 'EUR', '4.012181'), ('6', '2021-10-09', '6678', 'ISK', '46.98', '0.24', 'EUR', '142.166545'), ('29', '2021-10-10', '270', 'GIP', '325.48', '1.63', 'EUR', '0.829546'), ('25', '2021-10-10', '14754', 'BDT', '155.68', '0.78', 'EUR', '94.772749'), ('48', '2021-10-12', '15936', 'DZD', '101.37', '0.51', 'EUR', '157.210934'), ('43', '2021-10-13', '10398', 'KMF', '21.11', '0.11', 'EUR', '492.671632'), ('36', '2021-10-15', '29034', 'INR', '346.16', '1.74', 'EUR', '83.874727'), ('45', '2021-10-15', '18042', 'KPW', '18.2', '0.1', 'EUR', '991.624722'), ('18', '2021-10-15', '1236', 'BAM', '632.46', '3.17', 'EUR', '1.954297'), ('30', '2021-10-16', '25494', 'CUP', '898.56', '4.5', 'EUR', '28.372254'), ('10', '2021-10-16', '924', 'BBD', '419.15', '0.05', 'EUR', '2.204495'), ('33', '2021-10-16', '12720', 'NPR', '94.98', '0.48', 'EUR', '133.929141'), ('46', '2021-10-17', '264', 'NZD', '166.49', '0.84', 'EUR', '1.585768'), ('40', '2021-10-17', '1284', 'BND', '860.11', '4.31', 'EUR', '1.492847'), ('6', '2021-10-18', '828', 'HRK', '109.38', '0.55', 'EUR', '7.570559'), ('22', '2021-10-18', '300', 'EUR', '300', '1.5', 'EUR', '1'), ('46', '2021-10-18', '23256', 'ISK', '163.59', '0.82', 'EUR', '142.166545'), ('51', '2021-10-18', '205488', 'UZS', '16.25', '0.09', 'EUR', '12650.208197'), ('5', '2021-10-19', '15168', 'MRU', '378.04', '1.9', 'EUR', '40.122998'), ('18', '2021-10-19', '1068', 'TOP', '428.65', '2.15', 'EUR', '2.491572'), ('14', '2021-10-19', '220', 'BHD', '529.16', '2.65', 'EUR', '0.415761'), ('48', '2021-10-19', '2351', 'MYR', '505.54', '2.53', 'EUR', '4.650478'), ('46', '2021-10-20', '7524', 'RUB', '64.43', '0.33', 'EUR', '116.791701'), ('16', '2021-10-21', '16854', 'VUV', '135.2', '0.68', 'EUR', '124.667135'), ('30', '2021-10-22', '26826', 'NPR', '200.3', '1.01', 'EUR', '133.929141'), ('2', '2021-10-22', '84', 'XDR', '106', '0.53', 'EUR', '0.792507'), ('42', '2021-10-22', '3000', 'BBD', '1360.86', '0.05', 'EUR', '2.204495'), ('42', '2021-10-23', '9000', 'ZMW', '463.25', '0.03', 'EUR', '19.428104'), ('28', '2021-10-23', '3.3', 'EUR', '3.3', '0.05', 'EUR', '1'), ('48', '2021-10-23', '5000', 'GHS', '606.51', '3.04', 'EUR', '8.24399'), ('25', '2021-10-23', '71472', 'TZS', '27.97', '0.14', 'EUR', '2556.186953'), ('3', '2021-10-23', '164184', 'IRR', '3.53', '0.05', 'EUR', '46606.318821'), ('14', '2021-10-24', '1482', 'MOP', '167.22', '0.84', 'EUR', '8.862674'), ('40', '2021-10-24', '800', 'BHD', '1924.19', '9.63', 'EUR', '0.415761'), ('9', '2021-10-24', '27090', 'SDG', '55.07', '0.04', 'EUR', '491.956154'), ('43', '2021-10-24', '18492', 'THB', '500.59', '2.51', 'EUR', '36.941107'), ('35', '2021-10-26', '27588', 'KPW', '27.83', '0.14', 'EUR', '991.624722'), ('25', '2021-10-26', '15246', 'NAD', '932.41', '4.67', 'EUR', '16.351249'), ('46', '2021-10-27', '8000', 'TTD', '1071.62', '5.36', 'EUR', '7.465375'), ('47', '2021-10-27', '154224', 'IQD', '96.14', '0.49', 'EUR', '1604.167841'), ('32', '2021-10-28', '1188', 'PAB', '1077.23', '5.39', 'EUR', '1.102838'), ('17', '2021-10-28', '648', 'CNH', '92.16', '0.47', 'EUR', '7.031894'), ('10', '2021-10-28', '5784', 'NPR', '43.19', '0.05', 'EUR', '133.929141'), ('32', '2021-10-29', '15504', 'MXN', '693.84', '0.03', 'EUR', '22.345389'), ('32', '2021-10-31', '666', 'EUR', '666', '0.03', 'EUR', '1'), ('22', '2021-11-02', '498', 'XDR', '628.39', '3.15', 'EUR', '0.792507'), ('44', '2021-11-02', '324', 'EUR', '324', '1.62', 'EUR', '1'), ('16', '2021-11-02', '430', 'FKP', '518.37', '2.6', 'EUR', '0.82953'), ('7', '2021-11-03', '248', 'BHD', '596.5', '2.99', 'EUR', '0.415761'), ('51', '2021-11-03', '292', 'KWD', '871.43', '4.36', 'EUR', '0.335084'), ('51', '2021-11-03', '6933', 'TWD', '220.35', '1.11', 'EUR', '31.464479'), ('27', '2021-11-03', '23214', 'CZK', '941.82', '4.71', 'EUR', '24.648029'), ('39', '2021-11-04', '492', 'GGP', '592.69', '2.97', 'EUR', '0.830114'), ('3', '2021-11-04', '17076', 'INR', '203.59', '1.02', 'EUR', '83.874727'), ('17', '2021-11-04', '21516', 'MZN', '305.89', '1.53', 'EUR', '70.339138'), ('33', '2021-11-05', '103458', 'BIF', '45.9', '0.23', 'EUR', '2254.103215'), ('31', '2021-11-05', '3876', 'ZAR', '237.6', '1.19', 'EUR', '16.313404'), ('9', '2021-11-06', '1410', 'BSD', '1278.69', '0.04', 'EUR', '1.102693'), ('16', '2021-11-06', '636', 'IMP', '766.7', '3.84', 'EUR', '0.829536'), ('48', '2021-11-07', '564', 'NZD', '355.67', '1.78', 'EUR', '1.585768'), ('13', '2021-11-07', '3246', 'PKR', '16.25', '0.09', 'EUR', '199.753961'), ('30', '2021-11-08', '8940', 'SZL', '547.16', '2.74', 'EUR', '16.339208'), ('41', '2021-11-08', '19338', 'DJF', '98.83', '0.5', 'EUR', '195.674933'), ('47', '2021-11-08', '1488', 'WST', '518.61', '2.6', 'EUR', '2.869237'), ('20', '2021-11-09', '13290', 'MXN', '594.76', '0.05', 'EUR', '22.345389'), ('27', '2021-11-09', '11151', 'GTQ', '1317.54', '6.59', 'EUR', '8.463558'), ('34', '2021-11-09', '19140', 'ETB', '339.22', '1.7', 'EUR', '56.424061'), ('45', '2021-11-10', '450', 'EUR', '450', '2.25', 'EUR', '1'), ('10', '2021-11-10', '1008', 'TND', '310.67', '0.05', 'EUR', '3.244663'), ('48', '2021-11-11', '1182', 'KYD', '1289.54', '6.45', 'EUR', '0.916606'), ('23', '2021-11-11', '210', 'JOD', '268.74', '1.35', 'EUR', '0.781452'), ('2', '2021-11-12', '426', 'BZD', '192.22', '0.97', 'EUR', '2.216262'), ('42', '2021-11-12', '13230', 'AFN', '137.19', '0.05', 'EUR', '96.442519'), ('20', '2021-11-12', '360000', 'STD', '15.24', '0.05', 'EUR', '23626.253177'), ('4', '2021-11-14', '96936', 'LBP', '58.32', '0.3', 'EUR', '1662.155418'), ('17', '2021-11-14', '618', 'MYR', '132.89', '0.67', 'EUR', '4.650478'), ('1', '2021-11-14', '210060', 'BIF', '93.2', '0.47', 'EUR', '2254.103215'), ('4', '2021-11-15', '11958', 'VUV', '95.92', '0.48', 'EUR', '124.667135'), ('38', '2021-11-15', '115626', 'IDR', '7.32', '0.05', 'EUR', '15813.590125'), ('9', '2021-11-17', '29526', 'MXN', '1321.35', '0.03', 'EUR', '22.345389'), ('13', '2021-11-20', '23394', 'CLP', '26.79', '0.14', 'EUR', '873.489326'), ('16', '2021-11-20', '12000', 'ZAR', '735.6', '0.03', 'EUR', '16.313404'), ('48', '2021-11-21', '179472', 'PYG', '23.43', '0.03', 'EUR', '7661.556068'), ('8', '2021-11-21', '840', 'MOP', '94.78', '0.48', 'EUR', '8.862674'), ('31', '2021-11-21', '18042', 'XOF', '27.54', '0.14', 'EUR', '655.347265'), ('18', '2021-11-23', '342', 'TMT', '88.67', '0.45', 'EUR', '3.857137'), ('29', '2021-11-23', '588', 'DKK', '79.11', '0.4', 'EUR', '7.433242'), ('37', '2021-11-23', '90', 'EUR', '90', '0.45', 'EUR', '1'), ('33', '2021-11-23', '858', 'AUD', '580.16', '2.91', 'EUR', '1.478916'), ('51', '2021-11-24', '60000', 'THB', '1624.21', '0.03', 'EUR', '36.941107'), ('8', '2021-11-25', '1176', 'NZD', '741.6', '3.71', 'EUR', '1.585768'), ('10', '2021-11-26', '29568', 'BIF', '13.12', '0.05', 'EUR', '2254.103215'), ('29', '2021-11-26', '708', 'BMD', '641.91', '3.21', 'EUR', '1.102961'), ('15', '2021-11-27', '1008', 'LSL', '61.7', '0.31', 'EUR', '16.337136'), ('12', '2021-11-27', '846', 'EUR', '846', '4.23', 'EUR', '1'), ('45', '2021-11-27', '828', 'SEK', '79.64', '0.4', 'EUR', '10.396958'), ('17', '2021-11-28', '591', 'BHD', '1421.49', '7.11', 'EUR', '0.415761'), ('27', '2021-11-29', '3000000', 'XAF', '4577.73', '0.03', 'EUR', '655.347543'), ('13', '2021-11-29', '470', 'JOD', '601.45', '3.01', 'EUR', '0.781452'), ('8', '2021-12-01', '15996', 'NGN', '34.95', '0.18', 'EUR', '457.789064'), ('9', '2021-12-01', '6690', 'JPY', '50.15', '0.04', 'EUR', '133.408405'), ('44', '2021-12-02', '18318', 'KPW', '18.48', '0.1', 'EUR', '991.624722'), ('28', '2021-12-03', '13752', 'ERN', '832.1', '4.17', 'EUR', '16.526867'), ('35', '2021-12-04', '15132', 'BTN', '180.78', '0.91', 'EUR', '83.704625'), ('40', '2021-12-04', '6702', 'HRK', '885.28', '4.43', 'EUR', '7.570559'), ('44', '2021-12-04', '26352', 'RSD', '224.03', '1.13', 'EUR', '117.629636'), ('33', '2021-12-06', '654', 'TND', '201.57', '1.01', 'EUR', '3.244663'), ('41', '2021-12-07', '1176', 'SCR', '74.05', '0.38', 'EUR', '15.881424'), ('11', '2021-12-08', '696', 'SAR', '168.37', '0.85', 'EUR', '4.133768'), ('30', '2021-12-08', '8730', 'GMD', '148.1', '0.75', 'EUR', '58.946785'), ('50', '2021-12-09', '1284', 'BND', '860.11', '4.31', 'EUR', '1.492847'), ('47', '2021-12-10', '1344', 'SBD', '151.56', '0.76', 'EUR', '8.867908'), ('28', '2021-12-10', '1134', 'BOB', '150.06', '0.76', 'EUR', '7.557202'), ('6', '2021-12-12', '450', 'SGD', '300.51', '1.51', 'EUR', '1.497464'), ('29', '2021-12-12', '330', 'ILS', '93.13', '0.47', 'EUR', '3.543533'), ('18', '2021-12-13', '462', 'IMP', '556.94', '2.79', 'EUR', '0.829536'), ('10', '2021-12-13', '152076', 'IQD', '94.81', '0.05', 'EUR', '1604.167841'), ('46', '2021-12-13', '6042', 'CVE', '54.57', '0.28', 'EUR', '110.731635'), ('15', '2021-12-15', '6114', 'SBD', '689.46', '3.45', 'EUR', '8.867908'), ('43', '2021-12-15', '29166', 'BDT', '307.75', '1.54', 'EUR', '94.772749'), ('31', '2021-12-16', '17778', 'ZWL', '50.11', '0.26', 'EUR', '354.780821'), ('45', '2021-12-18', '4477', 'HRK', '591.37', '2.96', 'EUR', '7.570559'), ('10', '2021-12-18', '930', 'XDR', '1173.5', '0.05', 'EUR', '0.792507'), ('44', '2021-12-19', '21504', 'DZD', '136.79', '0.69', 'EUR', '157.210934'), ('33', '2021-12-20', '6810', 'GHS', '826.06', '4.14', 'EUR', '8.24399'), ('46', '2021-12-20', '702', 'IMP', '846.26', '4.24', 'EUR', '0.829536'), ('39', '2021-12-20', '16002', 'GMD', '271.47', '1.36', 'EUR', '58.946785'), ('6', '2021-12-20', '13104', 'MDL', '647.93', '3.24', 'EUR', '20.224588'), ('28', '2021-12-21', '660', 'EUR', '660', '3.3', 'EUR', '1'), ('2', '2021-12-22', '930', 'CAD', '670.27', '3.36', 'EUR', '1.387511'), ('48', '2021-12-23', '23226', 'MKD', '377.23', '1.89', 'EUR', '61.570877'), ('47', '2021-12-24', '618', 'MOP', '69.74', '0.35', 'EUR', '8.862674'), ('29', '2021-12-25', '28566', 'RSD', '242.85', '1.22', 'EUR', '117.629636'), ('9', '2021-12-26', '28416', 'MDL', '1405.03', '0.04', 'EUR', '20.224588'), ('3', '2021-12-26', '23166', 'SOS', '36.44', '0.19', 'EUR', '635.850516'), ('18', '2021-12-26', '3500', 'MYR', '752.62', '3.77', 'EUR', '4.650478'), ('33', '2021-12-26', '690', 'SEK', '66.37', '0.03', 'EUR', '10.396958'), ('36', '2021-12-27', '66', 'OMR', '155.25', '0.78', 'EUR', '0.425132'), ('26', '2021-12-27', '460', 'GIP', '554.53', '2.78', 'EUR', '0.829546'), ('11', '2021-12-28', '1404', 'EUR', '1404', '7.02', 'EUR', '1'), ('36', '2021-12-29', '8622', 'HTG', '74.74', '0.38', 'EUR', '115.372538'), ('47', '2021-12-30', '28236', 'AMD', '52.59', '0.27', 'EUR', '536.92227'), ('30', '2021-12-30', '190284', 'MGA', '42.82', '0.22', 'EUR', '4443.86488'), ('22', '2021-12-30', '1302', 'EUR', '1302', '6.51', 'EUR', '1'), ('47', '2021-12-31', '1404', 'WST', '489.33', '2.45', 'EUR', '2.869237'), ('50', '2022-01-01', '4614', 'TWD', '146.65', '0.74', 'EUR', '31.464479'), ('45', '2022-01-01', '7798', 'TJS', '545.52', '2.73', 'EUR', '14.294667'), ('2', '2022-01-02', '6396', 'HTG', '55.44', '0.28', 'EUR', '115.372538'), ('43', '2022-01-03', '19044', 'LRD', '112.79', '0.57', 'EUR', '168.852191'), ('4', '2022-01-03', '606', 'MYR', '130.31', '0.66', 'EUR', '4.650478'), ('48', '2022-01-03', '462', 'JOD', '591.21', '2.96', 'EUR', '0.781452'), ('3', '2022-01-03', '22386', 'THB', '606', '3.03', 'EUR', '36.941107'), ('40', '2022-01-04', '234270', 'UGX', '59.23', '0.3', 'EUR', '3955.735797'), </v>
      </c>
    </row>
    <row r="364" spans="2:22" ht="30" x14ac:dyDescent="0.25">
      <c r="B364">
        <f t="shared" si="50"/>
        <v>2022</v>
      </c>
      <c r="C364">
        <f t="shared" si="51"/>
        <v>1</v>
      </c>
      <c r="D364" t="str">
        <f t="shared" si="52"/>
        <v>2022 1</v>
      </c>
      <c r="E364">
        <v>38</v>
      </c>
      <c r="F364" s="2">
        <v>44566</v>
      </c>
      <c r="G364">
        <v>6138</v>
      </c>
      <c r="H364" t="s">
        <v>167</v>
      </c>
      <c r="I364" s="3">
        <f t="shared" si="53"/>
        <v>635.67999999999995</v>
      </c>
      <c r="J364" s="3">
        <f t="shared" si="54"/>
        <v>3.1799999999999997</v>
      </c>
      <c r="K364" t="s">
        <v>61</v>
      </c>
      <c r="L364" s="3">
        <f>VLOOKUP(H364,'fx rates'!$A:$B,2,0)</f>
        <v>9.6558569999999992</v>
      </c>
      <c r="M364">
        <f>SUMIFS($I$3:$I364,$E$3:$E364,$E364,$D$3:$D364,$D364)</f>
        <v>635.67999999999995</v>
      </c>
      <c r="N364" s="3">
        <f t="shared" si="55"/>
        <v>3.1799999999999997</v>
      </c>
      <c r="O364" s="3" t="str">
        <f t="shared" si="56"/>
        <v/>
      </c>
      <c r="P364" t="str">
        <f>IFERROR(IF(VLOOKUP($E364,clients_special_commissions!$B:$E,3,0), "yes","no"),"no")</f>
        <v>no</v>
      </c>
      <c r="Q364" s="3" t="str">
        <f>IF($P364="yes", VLOOKUP($E364,clients_special_commissions!$B:$C,2,0),"")</f>
        <v/>
      </c>
      <c r="R364" t="str">
        <f t="shared" si="57"/>
        <v>no</v>
      </c>
      <c r="S364">
        <f>COUNTIFS($E$3:$E363,$E364,$D$3:$D363,$D364,$R$3:$R363,"yes")</f>
        <v>0</v>
      </c>
      <c r="U364" s="1" t="str">
        <f t="shared" si="58"/>
        <v xml:space="preserve">('38', '2022-01-05', '6138', 'NOK', '635.68', '3.18', 'EUR', '9.655857'), </v>
      </c>
      <c r="V364" s="1" t="str">
        <f t="shared" si="59"/>
        <v xml:space="preserve">('42', '2021-06-09', '1338', 'ERN', '80.96', '0.05',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'0.04',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'0.05',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'0.05',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'0.05',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'0.04',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'0.04',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'0.05', 'EUR', '1954.4451'), ('17', '2021-08-25', '20292', 'CLP', '23.24', '0.12', 'EUR', '873.489326'), ('38', '2021-08-25', '174', 'GIP', '209.76', '1.05', 'EUR', '0.829546'), ('39', '2021-08-25', '366', 'MOP', '41.3', '0.21', 'EUR', '8.862674'), ('10', '2021-08-26', '229650', 'MMK', '117.51', '0.05',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'0.04', 'EUR', '1.874163'), ('11', '2021-09-09', '10206', 'UAH', '315.83', '1.58', 'EUR', '32.315341'), ('15', '2021-09-10', '300000', 'VND', '11.91', '0.06', 'EUR', '25207.144586'), ('42', '2021-09-11', '26370', 'XPF', '221.19', '0.05',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('13', '2021-09-27', '4638', 'ETB', '82.2', '0.42', 'EUR', '56.424061'), ('37', '2021-09-29', '612', 'BND', '409.96', '2.05', 'EUR', '1.492847'), ('51', '2021-10-01', '894', 'MOP', '100.88', '0.51', 'EUR', '8.862674'), ('45', '2021-10-02', '1254', 'SCR', '78.97', '0.4', 'EUR', '15.881424'), ('47', '2021-10-02', '212808', 'IRR', '4.57', '0.05', 'EUR', '46606.318821'), ('20', '2021-10-03', '209238', 'VND', '8.31', '0.05', 'EUR', '25207.144586'), ('17', '2021-10-04', '13416', 'AOA', '26.83', '0.14', 'EUR', '500.075352'), ('41', '2021-10-05', '4139', 'GHS', '502.07', '2.52', 'EUR', '8.24399'), ('44', '2021-10-05', '206706', 'CDF', '94.03', '0.48', 'EUR', '2198.419411'), ('50', '2021-10-06', '18666', 'SOS', '29.36', '0.15', 'EUR', '635.850516'), ('7', '2021-10-06', '1026', 'CUC', '930.9', '4.66', 'EUR', '1.102163'), ('21', '2021-10-08', '912', 'MYR', '196.11', '0.99', 'EUR', '4.650478'), ('6', '2021-10-08', '29940', 'HTG', '259.51', '1.3', 'EUR', '115.372538'), ('36', '2021-10-09', '1146', 'QAR', '285.64', '1.43', 'EUR', '4.012181'), ('6', '2021-10-09', '6678', 'ISK', '46.98', '0.24', 'EUR', '142.166545'), ('29', '2021-10-10', '270', 'GIP', '325.48', '1.63', 'EUR', '0.829546'), ('25', '2021-10-10', '14754', 'BDT', '155.68', '0.78', 'EUR', '94.772749'), ('48', '2021-10-12', '15936', 'DZD', '101.37', '0.51', 'EUR', '157.210934'), ('43', '2021-10-13', '10398', 'KMF', '21.11', '0.11', 'EUR', '492.671632'), ('36', '2021-10-15', '29034', 'INR', '346.16', '1.74', 'EUR', '83.874727'), ('45', '2021-10-15', '18042', 'KPW', '18.2', '0.1', 'EUR', '991.624722'), ('18', '2021-10-15', '1236', 'BAM', '632.46', '3.17', 'EUR', '1.954297'), ('30', '2021-10-16', '25494', 'CUP', '898.56', '4.5', 'EUR', '28.372254'), ('10', '2021-10-16', '924', 'BBD', '419.15', '0.05', 'EUR', '2.204495'), ('33', '2021-10-16', '12720', 'NPR', '94.98', '0.48', 'EUR', '133.929141'), ('46', '2021-10-17', '264', 'NZD', '166.49', '0.84', 'EUR', '1.585768'), ('40', '2021-10-17', '1284', 'BND', '860.11', '4.31', 'EUR', '1.492847'), ('6', '2021-10-18', '828', 'HRK', '109.38', '0.55', 'EUR', '7.570559'), ('22', '2021-10-18', '300', 'EUR', '300', '1.5', 'EUR', '1'), ('46', '2021-10-18', '23256', 'ISK', '163.59', '0.82', 'EUR', '142.166545'), ('51', '2021-10-18', '205488', 'UZS', '16.25', '0.09', 'EUR', '12650.208197'), ('5', '2021-10-19', '15168', 'MRU', '378.04', '1.9', 'EUR', '40.122998'), ('18', '2021-10-19', '1068', 'TOP', '428.65', '2.15', 'EUR', '2.491572'), ('14', '2021-10-19', '220', 'BHD', '529.16', '2.65', 'EUR', '0.415761'), ('48', '2021-10-19', '2351', 'MYR', '505.54', '2.53', 'EUR', '4.650478'), ('46', '2021-10-20', '7524', 'RUB', '64.43', '0.33', 'EUR', '116.791701'), ('16', '2021-10-21', '16854', 'VUV', '135.2', '0.68', 'EUR', '124.667135'), ('30', '2021-10-22', '26826', 'NPR', '200.3', '1.01', 'EUR', '133.929141'), ('2', '2021-10-22', '84', 'XDR', '106', '0.53', 'EUR', '0.792507'), ('42', '2021-10-22', '3000', 'BBD', '1360.86', '0.05', 'EUR', '2.204495'), ('42', '2021-10-23', '9000', 'ZMW', '463.25', '0.03', 'EUR', '19.428104'), ('28', '2021-10-23', '3.3', 'EUR', '3.3', '0.05', 'EUR', '1'), ('48', '2021-10-23', '5000', 'GHS', '606.51', '3.04', 'EUR', '8.24399'), ('25', '2021-10-23', '71472', 'TZS', '27.97', '0.14', 'EUR', '2556.186953'), ('3', '2021-10-23', '164184', 'IRR', '3.53', '0.05', 'EUR', '46606.318821'), ('14', '2021-10-24', '1482', 'MOP', '167.22', '0.84', 'EUR', '8.862674'), ('40', '2021-10-24', '800', 'BHD', '1924.19', '9.63', 'EUR', '0.415761'), ('9', '2021-10-24', '27090', 'SDG', '55.07', '0.04', 'EUR', '491.956154'), ('43', '2021-10-24', '18492', 'THB', '500.59', '2.51', 'EUR', '36.941107'), ('35', '2021-10-26', '27588', 'KPW', '27.83', '0.14', 'EUR', '991.624722'), ('25', '2021-10-26', '15246', 'NAD', '932.41', '4.67', 'EUR', '16.351249'), ('46', '2021-10-27', '8000', 'TTD', '1071.62', '5.36', 'EUR', '7.465375'), ('47', '2021-10-27', '154224', 'IQD', '96.14', '0.49', 'EUR', '1604.167841'), ('32', '2021-10-28', '1188', 'PAB', '1077.23', '5.39', 'EUR', '1.102838'), ('17', '2021-10-28', '648', 'CNH', '92.16', '0.47', 'EUR', '7.031894'), ('10', '2021-10-28', '5784', 'NPR', '43.19', '0.05', 'EUR', '133.929141'), ('32', '2021-10-29', '15504', 'MXN', '693.84', '0.03', 'EUR', '22.345389'), ('32', '2021-10-31', '666', 'EUR', '666', '0.03', 'EUR', '1'), ('22', '2021-11-02', '498', 'XDR', '628.39', '3.15', 'EUR', '0.792507'), ('44', '2021-11-02', '324', 'EUR', '324', '1.62', 'EUR', '1'), ('16', '2021-11-02', '430', 'FKP', '518.37', '2.6', 'EUR', '0.82953'), ('7', '2021-11-03', '248', 'BHD', '596.5', '2.99', 'EUR', '0.415761'), ('51', '2021-11-03', '292', 'KWD', '871.43', '4.36', 'EUR', '0.335084'), ('51', '2021-11-03', '6933', 'TWD', '220.35', '1.11', 'EUR', '31.464479'), ('27', '2021-11-03', '23214', 'CZK', '941.82', '4.71', 'EUR', '24.648029'), ('39', '2021-11-04', '492', 'GGP', '592.69', '2.97', 'EUR', '0.830114'), ('3', '2021-11-04', '17076', 'INR', '203.59', '1.02', 'EUR', '83.874727'), ('17', '2021-11-04', '21516', 'MZN', '305.89', '1.53', 'EUR', '70.339138'), ('33', '2021-11-05', '103458', 'BIF', '45.9', '0.23', 'EUR', '2254.103215'), ('31', '2021-11-05', '3876', 'ZAR', '237.6', '1.19', 'EUR', '16.313404'), ('9', '2021-11-06', '1410', 'BSD', '1278.69', '0.04', 'EUR', '1.102693'), ('16', '2021-11-06', '636', 'IMP', '766.7', '3.84', 'EUR', '0.829536'), ('48', '2021-11-07', '564', 'NZD', '355.67', '1.78', 'EUR', '1.585768'), ('13', '2021-11-07', '3246', 'PKR', '16.25', '0.09', 'EUR', '199.753961'), ('30', '2021-11-08', '8940', 'SZL', '547.16', '2.74', 'EUR', '16.339208'), ('41', '2021-11-08', '19338', 'DJF', '98.83', '0.5', 'EUR', '195.674933'), ('47', '2021-11-08', '1488', 'WST', '518.61', '2.6', 'EUR', '2.869237'), ('20', '2021-11-09', '13290', 'MXN', '594.76', '0.05', 'EUR', '22.345389'), ('27', '2021-11-09', '11151', 'GTQ', '1317.54', '6.59', 'EUR', '8.463558'), ('34', '2021-11-09', '19140', 'ETB', '339.22', '1.7', 'EUR', '56.424061'), ('45', '2021-11-10', '450', 'EUR', '450', '2.25', 'EUR', '1'), ('10', '2021-11-10', '1008', 'TND', '310.67', '0.05', 'EUR', '3.244663'), ('48', '2021-11-11', '1182', 'KYD', '1289.54', '6.45', 'EUR', '0.916606'), ('23', '2021-11-11', '210', 'JOD', '268.74', '1.35', 'EUR', '0.781452'), ('2', '2021-11-12', '426', 'BZD', '192.22', '0.97', 'EUR', '2.216262'), ('42', '2021-11-12', '13230', 'AFN', '137.19', '0.05', 'EUR', '96.442519'), ('20', '2021-11-12', '360000', 'STD', '15.24', '0.05', 'EUR', '23626.253177'), ('4', '2021-11-14', '96936', 'LBP', '58.32', '0.3', 'EUR', '1662.155418'), ('17', '2021-11-14', '618', 'MYR', '132.89', '0.67', 'EUR', '4.650478'), ('1', '2021-11-14', '210060', 'BIF', '93.2', '0.47', 'EUR', '2254.103215'), ('4', '2021-11-15', '11958', 'VUV', '95.92', '0.48', 'EUR', '124.667135'), ('38', '2021-11-15', '115626', 'IDR', '7.32', '0.05', 'EUR', '15813.590125'), ('9', '2021-11-17', '29526', 'MXN', '1321.35', '0.03', 'EUR', '22.345389'), ('13', '2021-11-20', '23394', 'CLP', '26.79', '0.14', 'EUR', '873.489326'), ('16', '2021-11-20', '12000', 'ZAR', '735.6', '0.03', 'EUR', '16.313404'), ('48', '2021-11-21', '179472', 'PYG', '23.43', '0.03', 'EUR', '7661.556068'), ('8', '2021-11-21', '840', 'MOP', '94.78', '0.48', 'EUR', '8.862674'), ('31', '2021-11-21', '18042', 'XOF', '27.54', '0.14', 'EUR', '655.347265'), ('18', '2021-11-23', '342', 'TMT', '88.67', '0.45', 'EUR', '3.857137'), ('29', '2021-11-23', '588', 'DKK', '79.11', '0.4', 'EUR', '7.433242'), ('37', '2021-11-23', '90', 'EUR', '90', '0.45', 'EUR', '1'), ('33', '2021-11-23', '858', 'AUD', '580.16', '2.91', 'EUR', '1.478916'), ('51', '2021-11-24', '60000', 'THB', '1624.21', '0.03', 'EUR', '36.941107'), ('8', '2021-11-25', '1176', 'NZD', '741.6', '3.71', 'EUR', '1.585768'), ('10', '2021-11-26', '29568', 'BIF', '13.12', '0.05', 'EUR', '2254.103215'), ('29', '2021-11-26', '708', 'BMD', '641.91', '3.21', 'EUR', '1.102961'), ('15', '2021-11-27', '1008', 'LSL', '61.7', '0.31', 'EUR', '16.337136'), ('12', '2021-11-27', '846', 'EUR', '846', '4.23', 'EUR', '1'), ('45', '2021-11-27', '828', 'SEK', '79.64', '0.4', 'EUR', '10.396958'), ('17', '2021-11-28', '591', 'BHD', '1421.49', '7.11', 'EUR', '0.415761'), ('27', '2021-11-29', '3000000', 'XAF', '4577.73', '0.03', 'EUR', '655.347543'), ('13', '2021-11-29', '470', 'JOD', '601.45', '3.01', 'EUR', '0.781452'), ('8', '2021-12-01', '15996', 'NGN', '34.95', '0.18', 'EUR', '457.789064'), ('9', '2021-12-01', '6690', 'JPY', '50.15', '0.04', 'EUR', '133.408405'), ('44', '2021-12-02', '18318', 'KPW', '18.48', '0.1', 'EUR', '991.624722'), ('28', '2021-12-03', '13752', 'ERN', '832.1', '4.17', 'EUR', '16.526867'), ('35', '2021-12-04', '15132', 'BTN', '180.78', '0.91', 'EUR', '83.704625'), ('40', '2021-12-04', '6702', 'HRK', '885.28', '4.43', 'EUR', '7.570559'), ('44', '2021-12-04', '26352', 'RSD', '224.03', '1.13', 'EUR', '117.629636'), ('33', '2021-12-06', '654', 'TND', '201.57', '1.01', 'EUR', '3.244663'), ('41', '2021-12-07', '1176', 'SCR', '74.05', '0.38', 'EUR', '15.881424'), ('11', '2021-12-08', '696', 'SAR', '168.37', '0.85', 'EUR', '4.133768'), ('30', '2021-12-08', '8730', 'GMD', '148.1', '0.75', 'EUR', '58.946785'), ('50', '2021-12-09', '1284', 'BND', '860.11', '4.31', 'EUR', '1.492847'), ('47', '2021-12-10', '1344', 'SBD', '151.56', '0.76', 'EUR', '8.867908'), ('28', '2021-12-10', '1134', 'BOB', '150.06', '0.76', 'EUR', '7.557202'), ('6', '2021-12-12', '450', 'SGD', '300.51', '1.51', 'EUR', '1.497464'), ('29', '2021-12-12', '330', 'ILS', '93.13', '0.47', 'EUR', '3.543533'), ('18', '2021-12-13', '462', 'IMP', '556.94', '2.79', 'EUR', '0.829536'), ('10', '2021-12-13', '152076', 'IQD', '94.81', '0.05', 'EUR', '1604.167841'), ('46', '2021-12-13', '6042', 'CVE', '54.57', '0.28', 'EUR', '110.731635'), ('15', '2021-12-15', '6114', 'SBD', '689.46', '3.45', 'EUR', '8.867908'), ('43', '2021-12-15', '29166', 'BDT', '307.75', '1.54', 'EUR', '94.772749'), ('31', '2021-12-16', '17778', 'ZWL', '50.11', '0.26', 'EUR', '354.780821'), ('45', '2021-12-18', '4477', 'HRK', '591.37', '2.96', 'EUR', '7.570559'), ('10', '2021-12-18', '930', 'XDR', '1173.5', '0.05', 'EUR', '0.792507'), ('44', '2021-12-19', '21504', 'DZD', '136.79', '0.69', 'EUR', '157.210934'), ('33', '2021-12-20', '6810', 'GHS', '826.06', '4.14', 'EUR', '8.24399'), ('46', '2021-12-20', '702', 'IMP', '846.26', '4.24', 'EUR', '0.829536'), ('39', '2021-12-20', '16002', 'GMD', '271.47', '1.36', 'EUR', '58.946785'), ('6', '2021-12-20', '13104', 'MDL', '647.93', '3.24', 'EUR', '20.224588'), ('28', '2021-12-21', '660', 'EUR', '660', '3.3', 'EUR', '1'), ('2', '2021-12-22', '930', 'CAD', '670.27', '3.36', 'EUR', '1.387511'), ('48', '2021-12-23', '23226', 'MKD', '377.23', '1.89', 'EUR', '61.570877'), ('47', '2021-12-24', '618', 'MOP', '69.74', '0.35', 'EUR', '8.862674'), ('29', '2021-12-25', '28566', 'RSD', '242.85', '1.22', 'EUR', '117.629636'), ('9', '2021-12-26', '28416', 'MDL', '1405.03', '0.04', 'EUR', '20.224588'), ('3', '2021-12-26', '23166', 'SOS', '36.44', '0.19', 'EUR', '635.850516'), ('18', '2021-12-26', '3500', 'MYR', '752.62', '3.77', 'EUR', '4.650478'), ('33', '2021-12-26', '690', 'SEK', '66.37', '0.03', 'EUR', '10.396958'), ('36', '2021-12-27', '66', 'OMR', '155.25', '0.78', 'EUR', '0.425132'), ('26', '2021-12-27', '460', 'GIP', '554.53', '2.78', 'EUR', '0.829546'), ('11', '2021-12-28', '1404', 'EUR', '1404', '7.02', 'EUR', '1'), ('36', '2021-12-29', '8622', 'HTG', '74.74', '0.38', 'EUR', '115.372538'), ('47', '2021-12-30', '28236', 'AMD', '52.59', '0.27', 'EUR', '536.92227'), ('30', '2021-12-30', '190284', 'MGA', '42.82', '0.22', 'EUR', '4443.86488'), ('22', '2021-12-30', '1302', 'EUR', '1302', '6.51', 'EUR', '1'), ('47', '2021-12-31', '1404', 'WST', '489.33', '2.45', 'EUR', '2.869237'), ('50', '2022-01-01', '4614', 'TWD', '146.65', '0.74', 'EUR', '31.464479'), ('45', '2022-01-01', '7798', 'TJS', '545.52', '2.73', 'EUR', '14.294667'), ('2', '2022-01-02', '6396', 'HTG', '55.44', '0.28', 'EUR', '115.372538'), ('43', '2022-01-03', '19044', 'LRD', '112.79', '0.57', 'EUR', '168.852191'), ('4', '2022-01-03', '606', 'MYR', '130.31', '0.66', 'EUR', '4.650478'), ('48', '2022-01-03', '462', 'JOD', '591.21', '2.96', 'EUR', '0.781452'), ('3', '2022-01-03', '22386', 'THB', '606', '3.03', 'EUR', '36.941107'), ('40', '2022-01-04', '234270', 'UGX', '59.23', '0.3', 'EUR', '3955.735797'), ('38', '2022-01-05', '6138', 'NOK', '635.68', '3.18', 'EUR', '9.655857'), </v>
      </c>
    </row>
    <row r="365" spans="2:22" ht="30" x14ac:dyDescent="0.25">
      <c r="B365">
        <f t="shared" si="50"/>
        <v>2022</v>
      </c>
      <c r="C365">
        <f t="shared" si="51"/>
        <v>1</v>
      </c>
      <c r="D365" t="str">
        <f t="shared" si="52"/>
        <v>2022 1</v>
      </c>
      <c r="E365">
        <v>16</v>
      </c>
      <c r="F365" s="2">
        <v>44567</v>
      </c>
      <c r="G365">
        <v>954</v>
      </c>
      <c r="H365" t="s">
        <v>133</v>
      </c>
      <c r="I365" s="3">
        <f t="shared" si="53"/>
        <v>1220.81</v>
      </c>
      <c r="J365" s="3">
        <f t="shared" si="54"/>
        <v>6.1099999999999994</v>
      </c>
      <c r="K365" t="s">
        <v>61</v>
      </c>
      <c r="L365" s="3">
        <f>VLOOKUP(H365,'fx rates'!$A:$B,2,0)</f>
        <v>0.78145200000000004</v>
      </c>
      <c r="M365">
        <f>SUMIFS($I$3:$I365,$E$3:$E365,$E365,$D$3:$D365,$D365)</f>
        <v>1220.81</v>
      </c>
      <c r="N365" s="3">
        <f t="shared" si="55"/>
        <v>6.1099999999999994</v>
      </c>
      <c r="O365" s="3" t="str">
        <f t="shared" si="56"/>
        <v/>
      </c>
      <c r="P365" t="str">
        <f>IFERROR(IF(VLOOKUP($E365,clients_special_commissions!$B:$E,3,0), "yes","no"),"no")</f>
        <v>no</v>
      </c>
      <c r="Q365" s="3" t="str">
        <f>IF($P365="yes", VLOOKUP($E365,clients_special_commissions!$B:$C,2,0),"")</f>
        <v/>
      </c>
      <c r="R365" t="str">
        <f t="shared" si="57"/>
        <v>yes</v>
      </c>
      <c r="S365">
        <f>COUNTIFS($E$3:$E364,$E365,$D$3:$D364,$D365,$R$3:$R364,"yes")</f>
        <v>0</v>
      </c>
      <c r="U365" s="1" t="str">
        <f t="shared" si="58"/>
        <v xml:space="preserve">('16', '2022-01-06', '954', 'JOD', '1220.81', '6.11', 'EUR', '0.781452'), </v>
      </c>
      <c r="V365" s="1" t="str">
        <f t="shared" si="59"/>
        <v xml:space="preserve">('42', '2021-06-09', '1338', 'ERN', '80.96', '0.05',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'0.04',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'0.05',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'0.05',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'0.05',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'0.04',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'0.04',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'0.05', 'EUR', '1954.4451'), ('17', '2021-08-25', '20292', 'CLP', '23.24', '0.12', 'EUR', '873.489326'), ('38', '2021-08-25', '174', 'GIP', '209.76', '1.05', 'EUR', '0.829546'), ('39', '2021-08-25', '366', 'MOP', '41.3', '0.21', 'EUR', '8.862674'), ('10', '2021-08-26', '229650', 'MMK', '117.51', '0.05',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'0.04', 'EUR', '1.874163'), ('11', '2021-09-09', '10206', 'UAH', '315.83', '1.58', 'EUR', '32.315341'), ('15', '2021-09-10', '300000', 'VND', '11.91', '0.06', 'EUR', '25207.144586'), ('42', '2021-09-11', '26370', 'XPF', '221.19', '0.05',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('13', '2021-09-27', '4638', 'ETB', '82.2', '0.42', 'EUR', '56.424061'), ('37', '2021-09-29', '612', 'BND', '409.96', '2.05', 'EUR', '1.492847'), ('51', '2021-10-01', '894', 'MOP', '100.88', '0.51', 'EUR', '8.862674'), ('45', '2021-10-02', '1254', 'SCR', '78.97', '0.4', 'EUR', '15.881424'), ('47', '2021-10-02', '212808', 'IRR', '4.57', '0.05', 'EUR', '46606.318821'), ('20', '2021-10-03', '209238', 'VND', '8.31', '0.05', 'EUR', '25207.144586'), ('17', '2021-10-04', '13416', 'AOA', '26.83', '0.14', 'EUR', '500.075352'), ('41', '2021-10-05', '4139', 'GHS', '502.07', '2.52', 'EUR', '8.24399'), ('44', '2021-10-05', '206706', 'CDF', '94.03', '0.48', 'EUR', '2198.419411'), ('50', '2021-10-06', '18666', 'SOS', '29.36', '0.15', 'EUR', '635.850516'), ('7', '2021-10-06', '1026', 'CUC', '930.9', '4.66', 'EUR', '1.102163'), ('21', '2021-10-08', '912', 'MYR', '196.11', '0.99', 'EUR', '4.650478'), ('6', '2021-10-08', '29940', 'HTG', '259.51', '1.3', 'EUR', '115.372538'), ('36', '2021-10-09', '1146', 'QAR', '285.64', '1.43', 'EUR', '4.012181'), ('6', '2021-10-09', '6678', 'ISK', '46.98', '0.24', 'EUR', '142.166545'), ('29', '2021-10-10', '270', 'GIP', '325.48', '1.63', 'EUR', '0.829546'), ('25', '2021-10-10', '14754', 'BDT', '155.68', '0.78', 'EUR', '94.772749'), ('48', '2021-10-12', '15936', 'DZD', '101.37', '0.51', 'EUR', '157.210934'), ('43', '2021-10-13', '10398', 'KMF', '21.11', '0.11', 'EUR', '492.671632'), ('36', '2021-10-15', '29034', 'INR', '346.16', '1.74', 'EUR', '83.874727'), ('45', '2021-10-15', '18042', 'KPW', '18.2', '0.1', 'EUR', '991.624722'), ('18', '2021-10-15', '1236', 'BAM', '632.46', '3.17', 'EUR', '1.954297'), ('30', '2021-10-16', '25494', 'CUP', '898.56', '4.5', 'EUR', '28.372254'), ('10', '2021-10-16', '924', 'BBD', '419.15', '0.05', 'EUR', '2.204495'), ('33', '2021-10-16', '12720', 'NPR', '94.98', '0.48', 'EUR', '133.929141'), ('46', '2021-10-17', '264', 'NZD', '166.49', '0.84', 'EUR', '1.585768'), ('40', '2021-10-17', '1284', 'BND', '860.11', '4.31', 'EUR', '1.492847'), ('6', '2021-10-18', '828', 'HRK', '109.38', '0.55', 'EUR', '7.570559'), ('22', '2021-10-18', '300', 'EUR', '300', '1.5', 'EUR', '1'), ('46', '2021-10-18', '23256', 'ISK', '163.59', '0.82', 'EUR', '142.166545'), ('51', '2021-10-18', '205488', 'UZS', '16.25', '0.09', 'EUR', '12650.208197'), ('5', '2021-10-19', '15168', 'MRU', '378.04', '1.9', 'EUR', '40.122998'), ('18', '2021-10-19', '1068', 'TOP', '428.65', '2.15', 'EUR', '2.491572'), ('14', '2021-10-19', '220', 'BHD', '529.16', '2.65', 'EUR', '0.415761'), ('48', '2021-10-19', '2351', 'MYR', '505.54', '2.53', 'EUR', '4.650478'), ('46', '2021-10-20', '7524', 'RUB', '64.43', '0.33', 'EUR', '116.791701'), ('16', '2021-10-21', '16854', 'VUV', '135.2', '0.68', 'EUR', '124.667135'), ('30', '2021-10-22', '26826', 'NPR', '200.3', '1.01', 'EUR', '133.929141'), ('2', '2021-10-22', '84', 'XDR', '106', '0.53', 'EUR', '0.792507'), ('42', '2021-10-22', '3000', 'BBD', '1360.86', '0.05', 'EUR', '2.204495'), ('42', '2021-10-23', '9000', 'ZMW', '463.25', '0.03', 'EUR', '19.428104'), ('28', '2021-10-23', '3.3', 'EUR', '3.3', '0.05', 'EUR', '1'), ('48', '2021-10-23', '5000', 'GHS', '606.51', '3.04', 'EUR', '8.24399'), ('25', '2021-10-23', '71472', 'TZS', '27.97', '0.14', 'EUR', '2556.186953'), ('3', '2021-10-23', '164184', 'IRR', '3.53', '0.05', 'EUR', '46606.318821'), ('14', '2021-10-24', '1482', 'MOP', '167.22', '0.84', 'EUR', '8.862674'), ('40', '2021-10-24', '800', 'BHD', '1924.19', '9.63', 'EUR', '0.415761'), ('9', '2021-10-24', '27090', 'SDG', '55.07', '0.04', 'EUR', '491.956154'), ('43', '2021-10-24', '18492', 'THB', '500.59', '2.51', 'EUR', '36.941107'), ('35', '2021-10-26', '27588', 'KPW', '27.83', '0.14', 'EUR', '991.624722'), ('25', '2021-10-26', '15246', 'NAD', '932.41', '4.67', 'EUR', '16.351249'), ('46', '2021-10-27', '8000', 'TTD', '1071.62', '5.36', 'EUR', '7.465375'), ('47', '2021-10-27', '154224', 'IQD', '96.14', '0.49', 'EUR', '1604.167841'), ('32', '2021-10-28', '1188', 'PAB', '1077.23', '5.39', 'EUR', '1.102838'), ('17', '2021-10-28', '648', 'CNH', '92.16', '0.47', 'EUR', '7.031894'), ('10', '2021-10-28', '5784', 'NPR', '43.19', '0.05', 'EUR', '133.929141'), ('32', '2021-10-29', '15504', 'MXN', '693.84', '0.03', 'EUR', '22.345389'), ('32', '2021-10-31', '666', 'EUR', '666', '0.03', 'EUR', '1'), ('22', '2021-11-02', '498', 'XDR', '628.39', '3.15', 'EUR', '0.792507'), ('44', '2021-11-02', '324', 'EUR', '324', '1.62', 'EUR', '1'), ('16', '2021-11-02', '430', 'FKP', '518.37', '2.6', 'EUR', '0.82953'), ('7', '2021-11-03', '248', 'BHD', '596.5', '2.99', 'EUR', '0.415761'), ('51', '2021-11-03', '292', 'KWD', '871.43', '4.36', 'EUR', '0.335084'), ('51', '2021-11-03', '6933', 'TWD', '220.35', '1.11', 'EUR', '31.464479'), ('27', '2021-11-03', '23214', 'CZK', '941.82', '4.71', 'EUR', '24.648029'), ('39', '2021-11-04', '492', 'GGP', '592.69', '2.97', 'EUR', '0.830114'), ('3', '2021-11-04', '17076', 'INR', '203.59', '1.02', 'EUR', '83.874727'), ('17', '2021-11-04', '21516', 'MZN', '305.89', '1.53', 'EUR', '70.339138'), ('33', '2021-11-05', '103458', 'BIF', '45.9', '0.23', 'EUR', '2254.103215'), ('31', '2021-11-05', '3876', 'ZAR', '237.6', '1.19', 'EUR', '16.313404'), ('9', '2021-11-06', '1410', 'BSD', '1278.69', '0.04', 'EUR', '1.102693'), ('16', '2021-11-06', '636', 'IMP', '766.7', '3.84', 'EUR', '0.829536'), ('48', '2021-11-07', '564', 'NZD', '355.67', '1.78', 'EUR', '1.585768'), ('13', '2021-11-07', '3246', 'PKR', '16.25', '0.09', 'EUR', '199.753961'), ('30', '2021-11-08', '8940', 'SZL', '547.16', '2.74', 'EUR', '16.339208'), ('41', '2021-11-08', '19338', 'DJF', '98.83', '0.5', 'EUR', '195.674933'), ('47', '2021-11-08', '1488', 'WST', '518.61', '2.6', 'EUR', '2.869237'), ('20', '2021-11-09', '13290', 'MXN', '594.76', '0.05', 'EUR', '22.345389'), ('27', '2021-11-09', '11151', 'GTQ', '1317.54', '6.59', 'EUR', '8.463558'), ('34', '2021-11-09', '19140', 'ETB', '339.22', '1.7', 'EUR', '56.424061'), ('45', '2021-11-10', '450', 'EUR', '450', '2.25', 'EUR', '1'), ('10', '2021-11-10', '1008', 'TND', '310.67', '0.05', 'EUR', '3.244663'), ('48', '2021-11-11', '1182', 'KYD', '1289.54', '6.45', 'EUR', '0.916606'), ('23', '2021-11-11', '210', 'JOD', '268.74', '1.35', 'EUR', '0.781452'), ('2', '2021-11-12', '426', 'BZD', '192.22', '0.97', 'EUR', '2.216262'), ('42', '2021-11-12', '13230', 'AFN', '137.19', '0.05', 'EUR', '96.442519'), ('20', '2021-11-12', '360000', 'STD', '15.24', '0.05', 'EUR', '23626.253177'), ('4', '2021-11-14', '96936', 'LBP', '58.32', '0.3', 'EUR', '1662.155418'), ('17', '2021-11-14', '618', 'MYR', '132.89', '0.67', 'EUR', '4.650478'), ('1', '2021-11-14', '210060', 'BIF', '93.2', '0.47', 'EUR', '2254.103215'), ('4', '2021-11-15', '11958', 'VUV', '95.92', '0.48', 'EUR', '124.667135'), ('38', '2021-11-15', '115626', 'IDR', '7.32', '0.05', 'EUR', '15813.590125'), ('9', '2021-11-17', '29526', 'MXN', '1321.35', '0.03', 'EUR', '22.345389'), ('13', '2021-11-20', '23394', 'CLP', '26.79', '0.14', 'EUR', '873.489326'), ('16', '2021-11-20', '12000', 'ZAR', '735.6', '0.03', 'EUR', '16.313404'), ('48', '2021-11-21', '179472', 'PYG', '23.43', '0.03', 'EUR', '7661.556068'), ('8', '2021-11-21', '840', 'MOP', '94.78', '0.48', 'EUR', '8.862674'), ('31', '2021-11-21', '18042', 'XOF', '27.54', '0.14', 'EUR', '655.347265'), ('18', '2021-11-23', '342', 'TMT', '88.67', '0.45', 'EUR', '3.857137'), ('29', '2021-11-23', '588', 'DKK', '79.11', '0.4', 'EUR', '7.433242'), ('37', '2021-11-23', '90', 'EUR', '90', '0.45', 'EUR', '1'), ('33', '2021-11-23', '858', 'AUD', '580.16', '2.91', 'EUR', '1.478916'), ('51', '2021-11-24', '60000', 'THB', '1624.21', '0.03', 'EUR', '36.941107'), ('8', '2021-11-25', '1176', 'NZD', '741.6', '3.71', 'EUR', '1.585768'), ('10', '2021-11-26', '29568', 'BIF', '13.12', '0.05', 'EUR', '2254.103215'), ('29', '2021-11-26', '708', 'BMD', '641.91', '3.21', 'EUR', '1.102961'), ('15', '2021-11-27', '1008', 'LSL', '61.7', '0.31', 'EUR', '16.337136'), ('12', '2021-11-27', '846', 'EUR', '846', '4.23', 'EUR', '1'), ('45', '2021-11-27', '828', 'SEK', '79.64', '0.4', 'EUR', '10.396958'), ('17', '2021-11-28', '591', 'BHD', '1421.49', '7.11', 'EUR', '0.415761'), ('27', '2021-11-29', '3000000', 'XAF', '4577.73', '0.03', 'EUR', '655.347543'), ('13', '2021-11-29', '470', 'JOD', '601.45', '3.01', 'EUR', '0.781452'), ('8', '2021-12-01', '15996', 'NGN', '34.95', '0.18', 'EUR', '457.789064'), ('9', '2021-12-01', '6690', 'JPY', '50.15', '0.04', 'EUR', '133.408405'), ('44', '2021-12-02', '18318', 'KPW', '18.48', '0.1', 'EUR', '991.624722'), ('28', '2021-12-03', '13752', 'ERN', '832.1', '4.17', 'EUR', '16.526867'), ('35', '2021-12-04', '15132', 'BTN', '180.78', '0.91', 'EUR', '83.704625'), ('40', '2021-12-04', '6702', 'HRK', '885.28', '4.43', 'EUR', '7.570559'), ('44', '2021-12-04', '26352', 'RSD', '224.03', '1.13', 'EUR', '117.629636'), ('33', '2021-12-06', '654', 'TND', '201.57', '1.01', 'EUR', '3.244663'), ('41', '2021-12-07', '1176', 'SCR', '74.05', '0.38', 'EUR', '15.881424'), ('11', '2021-12-08', '696', 'SAR', '168.37', '0.85', 'EUR', '4.133768'), ('30', '2021-12-08', '8730', 'GMD', '148.1', '0.75', 'EUR', '58.946785'), ('50', '2021-12-09', '1284', 'BND', '860.11', '4.31', 'EUR', '1.492847'), ('47', '2021-12-10', '1344', 'SBD', '151.56', '0.76', 'EUR', '8.867908'), ('28', '2021-12-10', '1134', 'BOB', '150.06', '0.76', 'EUR', '7.557202'), ('6', '2021-12-12', '450', 'SGD', '300.51', '1.51', 'EUR', '1.497464'), ('29', '2021-12-12', '330', 'ILS', '93.13', '0.47', 'EUR', '3.543533'), ('18', '2021-12-13', '462', 'IMP', '556.94', '2.79', 'EUR', '0.829536'), ('10', '2021-12-13', '152076', 'IQD', '94.81', '0.05', 'EUR', '1604.167841'), ('46', '2021-12-13', '6042', 'CVE', '54.57', '0.28', 'EUR', '110.731635'), ('15', '2021-12-15', '6114', 'SBD', '689.46', '3.45', 'EUR', '8.867908'), ('43', '2021-12-15', '29166', 'BDT', '307.75', '1.54', 'EUR', '94.772749'), ('31', '2021-12-16', '17778', 'ZWL', '50.11', '0.26', 'EUR', '354.780821'), ('45', '2021-12-18', '4477', 'HRK', '591.37', '2.96', 'EUR', '7.570559'), ('10', '2021-12-18', '930', 'XDR', '1173.5', '0.05', 'EUR', '0.792507'), ('44', '2021-12-19', '21504', 'DZD', '136.79', '0.69', 'EUR', '157.210934'), ('33', '2021-12-20', '6810', 'GHS', '826.06', '4.14', 'EUR', '8.24399'), ('46', '2021-12-20', '702', 'IMP', '846.26', '4.24', 'EUR', '0.829536'), ('39', '2021-12-20', '16002', 'GMD', '271.47', '1.36', 'EUR', '58.946785'), ('6', '2021-12-20', '13104', 'MDL', '647.93', '3.24', 'EUR', '20.224588'), ('28', '2021-12-21', '660', 'EUR', '660', '3.3', 'EUR', '1'), ('2', '2021-12-22', '930', 'CAD', '670.27', '3.36', 'EUR', '1.387511'), ('48', '2021-12-23', '23226', 'MKD', '377.23', '1.89', 'EUR', '61.570877'), ('47', '2021-12-24', '618', 'MOP', '69.74', '0.35', 'EUR', '8.862674'), ('29', '2021-12-25', '28566', 'RSD', '242.85', '1.22', 'EUR', '117.629636'), ('9', '2021-12-26', '28416', 'MDL', '1405.03', '0.04', 'EUR', '20.224588'), ('3', '2021-12-26', '23166', 'SOS', '36.44', '0.19', 'EUR', '635.850516'), ('18', '2021-12-26', '3500', 'MYR', '752.62', '3.77', 'EUR', '4.650478'), ('33', '2021-12-26', '690', 'SEK', '66.37', '0.03', 'EUR', '10.396958'), ('36', '2021-12-27', '66', 'OMR', '155.25', '0.78', 'EUR', '0.425132'), ('26', '2021-12-27', '460', 'GIP', '554.53', '2.78', 'EUR', '0.829546'), ('11', '2021-12-28', '1404', 'EUR', '1404', '7.02', 'EUR', '1'), ('36', '2021-12-29', '8622', 'HTG', '74.74', '0.38', 'EUR', '115.372538'), ('47', '2021-12-30', '28236', 'AMD', '52.59', '0.27', 'EUR', '536.92227'), ('30', '2021-12-30', '190284', 'MGA', '42.82', '0.22', 'EUR', '4443.86488'), ('22', '2021-12-30', '1302', 'EUR', '1302', '6.51', 'EUR', '1'), ('47', '2021-12-31', '1404', 'WST', '489.33', '2.45', 'EUR', '2.869237'), ('50', '2022-01-01', '4614', 'TWD', '146.65', '0.74', 'EUR', '31.464479'), ('45', '2022-01-01', '7798', 'TJS', '545.52', '2.73', 'EUR', '14.294667'), ('2', '2022-01-02', '6396', 'HTG', '55.44', '0.28', 'EUR', '115.372538'), ('43', '2022-01-03', '19044', 'LRD', '112.79', '0.57', 'EUR', '168.852191'), ('4', '2022-01-03', '606', 'MYR', '130.31', '0.66', 'EUR', '4.650478'), ('48', '2022-01-03', '462', 'JOD', '591.21', '2.96', 'EUR', '0.781452'), ('3', '2022-01-03', '22386', 'THB', '606', '3.03', 'EUR', '36.941107'), ('40', '2022-01-04', '234270', 'UGX', '59.23', '0.3', 'EUR', '3955.735797'), ('38', '2022-01-05', '6138', 'NOK', '635.68', '3.18', 'EUR', '9.655857'), ('16', '2022-01-06', '954', 'JOD', '1220.81', '6.11', 'EUR', '0.781452'), </v>
      </c>
    </row>
    <row r="366" spans="2:22" ht="30" x14ac:dyDescent="0.25">
      <c r="B366">
        <f t="shared" si="50"/>
        <v>2022</v>
      </c>
      <c r="C366">
        <f t="shared" si="51"/>
        <v>1</v>
      </c>
      <c r="D366" t="str">
        <f t="shared" si="52"/>
        <v>2022 1</v>
      </c>
      <c r="E366">
        <v>5</v>
      </c>
      <c r="F366" s="2">
        <v>44567</v>
      </c>
      <c r="G366">
        <v>528</v>
      </c>
      <c r="H366" t="s">
        <v>170</v>
      </c>
      <c r="I366" s="3">
        <f t="shared" si="53"/>
        <v>1241.97</v>
      </c>
      <c r="J366" s="3">
        <f t="shared" si="54"/>
        <v>6.21</v>
      </c>
      <c r="K366" t="s">
        <v>61</v>
      </c>
      <c r="L366" s="3">
        <f>VLOOKUP(H366,'fx rates'!$A:$B,2,0)</f>
        <v>0.42513200000000001</v>
      </c>
      <c r="M366">
        <f>SUMIFS($I$3:$I366,$E$3:$E366,$E366,$D$3:$D366,$D366)</f>
        <v>1241.97</v>
      </c>
      <c r="N366" s="3">
        <f t="shared" si="55"/>
        <v>6.21</v>
      </c>
      <c r="O366" s="3" t="str">
        <f t="shared" si="56"/>
        <v/>
      </c>
      <c r="P366" t="str">
        <f>IFERROR(IF(VLOOKUP($E366,clients_special_commissions!$B:$E,3,0), "yes","no"),"no")</f>
        <v>no</v>
      </c>
      <c r="Q366" s="3" t="str">
        <f>IF($P366="yes", VLOOKUP($E366,clients_special_commissions!$B:$C,2,0),"")</f>
        <v/>
      </c>
      <c r="R366" t="str">
        <f t="shared" si="57"/>
        <v>yes</v>
      </c>
      <c r="S366">
        <f>COUNTIFS($E$3:$E365,$E366,$D$3:$D365,$D366,$R$3:$R365,"yes")</f>
        <v>0</v>
      </c>
      <c r="U366" s="1" t="str">
        <f t="shared" si="58"/>
        <v xml:space="preserve">('5', '2022-01-06', '528', 'OMR', '1241.97', '6.21', 'EUR', '0.425132'), </v>
      </c>
      <c r="V366" s="1" t="str">
        <f t="shared" si="59"/>
        <v xml:space="preserve">('42', '2021-06-09', '1338', 'ERN', '80.96', '0.05',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'0.04',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'0.05',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'0.05',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'0.05',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'0.04',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'0.04',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'0.05', 'EUR', '1954.4451'), ('17', '2021-08-25', '20292', 'CLP', '23.24', '0.12', 'EUR', '873.489326'), ('38', '2021-08-25', '174', 'GIP', '209.76', '1.05', 'EUR', '0.829546'), ('39', '2021-08-25', '366', 'MOP', '41.3', '0.21', 'EUR', '8.862674'), ('10', '2021-08-26', '229650', 'MMK', '117.51', '0.05',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'0.04', 'EUR', '1.874163'), ('11', '2021-09-09', '10206', 'UAH', '315.83', '1.58', 'EUR', '32.315341'), ('15', '2021-09-10', '300000', 'VND', '11.91', '0.06', 'EUR', '25207.144586'), ('42', '2021-09-11', '26370', 'XPF', '221.19', '0.05',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('13', '2021-09-27', '4638', 'ETB', '82.2', '0.42', 'EUR', '56.424061'), ('37', '2021-09-29', '612', 'BND', '409.96', '2.05', 'EUR', '1.492847'), ('51', '2021-10-01', '894', 'MOP', '100.88', '0.51', 'EUR', '8.862674'), ('45', '2021-10-02', '1254', 'SCR', '78.97', '0.4', 'EUR', '15.881424'), ('47', '2021-10-02', '212808', 'IRR', '4.57', '0.05', 'EUR', '46606.318821'), ('20', '2021-10-03', '209238', 'VND', '8.31', '0.05', 'EUR', '25207.144586'), ('17', '2021-10-04', '13416', 'AOA', '26.83', '0.14', 'EUR', '500.075352'), ('41', '2021-10-05', '4139', 'GHS', '502.07', '2.52', 'EUR', '8.24399'), ('44', '2021-10-05', '206706', 'CDF', '94.03', '0.48', 'EUR', '2198.419411'), ('50', '2021-10-06', '18666', 'SOS', '29.36', '0.15', 'EUR', '635.850516'), ('7', '2021-10-06', '1026', 'CUC', '930.9', '4.66', 'EUR', '1.102163'), ('21', '2021-10-08', '912', 'MYR', '196.11', '0.99', 'EUR', '4.650478'), ('6', '2021-10-08', '29940', 'HTG', '259.51', '1.3', 'EUR', '115.372538'), ('36', '2021-10-09', '1146', 'QAR', '285.64', '1.43', 'EUR', '4.012181'), ('6', '2021-10-09', '6678', 'ISK', '46.98', '0.24', 'EUR', '142.166545'), ('29', '2021-10-10', '270', 'GIP', '325.48', '1.63', 'EUR', '0.829546'), ('25', '2021-10-10', '14754', 'BDT', '155.68', '0.78', 'EUR', '94.772749'), ('48', '2021-10-12', '15936', 'DZD', '101.37', '0.51', 'EUR', '157.210934'), ('43', '2021-10-13', '10398', 'KMF', '21.11', '0.11', 'EUR', '492.671632'), ('36', '2021-10-15', '29034', 'INR', '346.16', '1.74', 'EUR', '83.874727'), ('45', '2021-10-15', '18042', 'KPW', '18.2', '0.1', 'EUR', '991.624722'), ('18', '2021-10-15', '1236', 'BAM', '632.46', '3.17', 'EUR', '1.954297'), ('30', '2021-10-16', '25494', 'CUP', '898.56', '4.5', 'EUR', '28.372254'), ('10', '2021-10-16', '924', 'BBD', '419.15', '0.05', 'EUR', '2.204495'), ('33', '2021-10-16', '12720', 'NPR', '94.98', '0.48', 'EUR', '133.929141'), ('46', '2021-10-17', '264', 'NZD', '166.49', '0.84', 'EUR', '1.585768'), ('40', '2021-10-17', '1284', 'BND', '860.11', '4.31', 'EUR', '1.492847'), ('6', '2021-10-18', '828', 'HRK', '109.38', '0.55', 'EUR', '7.570559'), ('22', '2021-10-18', '300', 'EUR', '300', '1.5', 'EUR', '1'), ('46', '2021-10-18', '23256', 'ISK', '163.59', '0.82', 'EUR', '142.166545'), ('51', '2021-10-18', '205488', 'UZS', '16.25', '0.09', 'EUR', '12650.208197'), ('5', '2021-10-19', '15168', 'MRU', '378.04', '1.9', 'EUR', '40.122998'), ('18', '2021-10-19', '1068', 'TOP', '428.65', '2.15', 'EUR', '2.491572'), ('14', '2021-10-19', '220', 'BHD', '529.16', '2.65', 'EUR', '0.415761'), ('48', '2021-10-19', '2351', 'MYR', '505.54', '2.53', 'EUR', '4.650478'), ('46', '2021-10-20', '7524', 'RUB', '64.43', '0.33', 'EUR', '116.791701'), ('16', '2021-10-21', '16854', 'VUV', '135.2', '0.68', 'EUR', '124.667135'), ('30', '2021-10-22', '26826', 'NPR', '200.3', '1.01', 'EUR', '133.929141'), ('2', '2021-10-22', '84', 'XDR', '106', '0.53', 'EUR', '0.792507'), ('42', '2021-10-22', '3000', 'BBD', '1360.86', '0.05', 'EUR', '2.204495'), ('42', '2021-10-23', '9000', 'ZMW', '463.25', '0.03', 'EUR', '19.428104'), ('28', '2021-10-23', '3.3', 'EUR', '3.3', '0.05', 'EUR', '1'), ('48', '2021-10-23', '5000', 'GHS', '606.51', '3.04', 'EUR', '8.24399'), ('25', '2021-10-23', '71472', 'TZS', '27.97', '0.14', 'EUR', '2556.186953'), ('3', '2021-10-23', '164184', 'IRR', '3.53', '0.05', 'EUR', '46606.318821'), ('14', '2021-10-24', '1482', 'MOP', '167.22', '0.84', 'EUR', '8.862674'), ('40', '2021-10-24', '800', 'BHD', '1924.19', '9.63', 'EUR', '0.415761'), ('9', '2021-10-24', '27090', 'SDG', '55.07', '0.04', 'EUR', '491.956154'), ('43', '2021-10-24', '18492', 'THB', '500.59', '2.51', 'EUR', '36.941107'), ('35', '2021-10-26', '27588', 'KPW', '27.83', '0.14', 'EUR', '991.624722'), ('25', '2021-10-26', '15246', 'NAD', '932.41', '4.67', 'EUR', '16.351249'), ('46', '2021-10-27', '8000', 'TTD', '1071.62', '5.36', 'EUR', '7.465375'), ('47', '2021-10-27', '154224', 'IQD', '96.14', '0.49', 'EUR', '1604.167841'), ('32', '2021-10-28', '1188', 'PAB', '1077.23', '5.39', 'EUR', '1.102838'), ('17', '2021-10-28', '648', 'CNH', '92.16', '0.47', 'EUR', '7.031894'), ('10', '2021-10-28', '5784', 'NPR', '43.19', '0.05', 'EUR', '133.929141'), ('32', '2021-10-29', '15504', 'MXN', '693.84', '0.03', 'EUR', '22.345389'), ('32', '2021-10-31', '666', 'EUR', '666', '0.03', 'EUR', '1'), ('22', '2021-11-02', '498', 'XDR', '628.39', '3.15', 'EUR', '0.792507'), ('44', '2021-11-02', '324', 'EUR', '324', '1.62', 'EUR', '1'), ('16', '2021-11-02', '430', 'FKP', '518.37', '2.6', 'EUR', '0.82953'), ('7', '2021-11-03', '248', 'BHD', '596.5', '2.99', 'EUR', '0.415761'), ('51', '2021-11-03', '292', 'KWD', '871.43', '4.36', 'EUR', '0.335084'), ('51', '2021-11-03', '6933', 'TWD', '220.35', '1.11', 'EUR', '31.464479'), ('27', '2021-11-03', '23214', 'CZK', '941.82', '4.71', 'EUR', '24.648029'), ('39', '2021-11-04', '492', 'GGP', '592.69', '2.97', 'EUR', '0.830114'), ('3', '2021-11-04', '17076', 'INR', '203.59', '1.02', 'EUR', '83.874727'), ('17', '2021-11-04', '21516', 'MZN', '305.89', '1.53', 'EUR', '70.339138'), ('33', '2021-11-05', '103458', 'BIF', '45.9', '0.23', 'EUR', '2254.103215'), ('31', '2021-11-05', '3876', 'ZAR', '237.6', '1.19', 'EUR', '16.313404'), ('9', '2021-11-06', '1410', 'BSD', '1278.69', '0.04', 'EUR', '1.102693'), ('16', '2021-11-06', '636', 'IMP', '766.7', '3.84', 'EUR', '0.829536'), ('48', '2021-11-07', '564', 'NZD', '355.67', '1.78', 'EUR', '1.585768'), ('13', '2021-11-07', '3246', 'PKR', '16.25', '0.09', 'EUR', '199.753961'), ('30', '2021-11-08', '8940', 'SZL', '547.16', '2.74', 'EUR', '16.339208'), ('41', '2021-11-08', '19338', 'DJF', '98.83', '0.5', 'EUR', '195.674933'), ('47', '2021-11-08', '1488', 'WST', '518.61', '2.6', 'EUR', '2.869237'), ('20', '2021-11-09', '13290', 'MXN', '594.76', '0.05', 'EUR', '22.345389'), ('27', '2021-11-09', '11151', 'GTQ', '1317.54', '6.59', 'EUR', '8.463558'), ('34', '2021-11-09', '19140', 'ETB', '339.22', '1.7', 'EUR', '56.424061'), ('45', '2021-11-10', '450', 'EUR', '450', '2.25', 'EUR', '1'), ('10', '2021-11-10', '1008', 'TND', '310.67', '0.05', 'EUR', '3.244663'), ('48', '2021-11-11', '1182', 'KYD', '1289.54', '6.45', 'EUR', '0.916606'), ('23', '2021-11-11', '210', 'JOD', '268.74', '1.35', 'EUR', '0.781452'), ('2', '2021-11-12', '426', 'BZD', '192.22', '0.97', 'EUR', '2.216262'), ('42', '2021-11-12', '13230', 'AFN', '137.19', '0.05', 'EUR', '96.442519'), ('20', '2021-11-12', '360000', 'STD', '15.24', '0.05', 'EUR', '23626.253177'), ('4', '2021-11-14', '96936', 'LBP', '58.32', '0.3', 'EUR', '1662.155418'), ('17', '2021-11-14', '618', 'MYR', '132.89', '0.67', 'EUR', '4.650478'), ('1', '2021-11-14', '210060', 'BIF', '93.2', '0.47', 'EUR', '2254.103215'), ('4', '2021-11-15', '11958', 'VUV', '95.92', '0.48', 'EUR', '124.667135'), ('38', '2021-11-15', '115626', 'IDR', '7.32', '0.05', 'EUR', '15813.590125'), ('9', '2021-11-17', '29526', 'MXN', '1321.35', '0.03', 'EUR', '22.345389'), ('13', '2021-11-20', '23394', 'CLP', '26.79', '0.14', 'EUR', '873.489326'), ('16', '2021-11-20', '12000', 'ZAR', '735.6', '0.03', 'EUR', '16.313404'), ('48', '2021-11-21', '179472', 'PYG', '23.43', '0.03', 'EUR', '7661.556068'), ('8', '2021-11-21', '840', 'MOP', '94.78', '0.48', 'EUR', '8.862674'), ('31', '2021-11-21', '18042', 'XOF', '27.54', '0.14', 'EUR', '655.347265'), ('18', '2021-11-23', '342', 'TMT', '88.67', '0.45', 'EUR', '3.857137'), ('29', '2021-11-23', '588', 'DKK', '79.11', '0.4', 'EUR', '7.433242'), ('37', '2021-11-23', '90', 'EUR', '90', '0.45', 'EUR', '1'), ('33', '2021-11-23', '858', 'AUD', '580.16', '2.91', 'EUR', '1.478916'), ('51', '2021-11-24', '60000', 'THB', '1624.21', '0.03', 'EUR', '36.941107'), ('8', '2021-11-25', '1176', 'NZD', '741.6', '3.71', 'EUR', '1.585768'), ('10', '2021-11-26', '29568', 'BIF', '13.12', '0.05', 'EUR', '2254.103215'), ('29', '2021-11-26', '708', 'BMD', '641.91', '3.21', 'EUR', '1.102961'), ('15', '2021-11-27', '1008', 'LSL', '61.7', '0.31', 'EUR', '16.337136'), ('12', '2021-11-27', '846', 'EUR', '846', '4.23', 'EUR', '1'), ('45', '2021-11-27', '828', 'SEK', '79.64', '0.4', 'EUR', '10.396958'), ('17', '2021-11-28', '591', 'BHD', '1421.49', '7.11', 'EUR', '0.415761'), ('27', '2021-11-29', '3000000', 'XAF', '4577.73', '0.03', 'EUR', '655.347543'), ('13', '2021-11-29', '470', 'JOD', '601.45', '3.01', 'EUR', '0.781452'), ('8', '2021-12-01', '15996', 'NGN', '34.95', '0.18', 'EUR', '457.789064'), ('9', '2021-12-01', '6690', 'JPY', '50.15', '0.04', 'EUR', '133.408405'), ('44', '2021-12-02', '18318', 'KPW', '18.48', '0.1', 'EUR', '991.624722'), ('28', '2021-12-03', '13752', 'ERN', '832.1', '4.17', 'EUR', '16.526867'), ('35', '2021-12-04', '15132', 'BTN', '180.78', '0.91', 'EUR', '83.704625'), ('40', '2021-12-04', '6702', 'HRK', '885.28', '4.43', 'EUR', '7.570559'), ('44', '2021-12-04', '26352', 'RSD', '224.03', '1.13', 'EUR', '117.629636'), ('33', '2021-12-06', '654', 'TND', '201.57', '1.01', 'EUR', '3.244663'), ('41', '2021-12-07', '1176', 'SCR', '74.05', '0.38', 'EUR', '15.881424'), ('11', '2021-12-08', '696', 'SAR', '168.37', '0.85', 'EUR', '4.133768'), ('30', '2021-12-08', '8730', 'GMD', '148.1', '0.75', 'EUR', '58.946785'), ('50', '2021-12-09', '1284', 'BND', '860.11', '4.31', 'EUR', '1.492847'), ('47', '2021-12-10', '1344', 'SBD', '151.56', '0.76', 'EUR', '8.867908'), ('28', '2021-12-10', '1134', 'BOB', '150.06', '0.76', 'EUR', '7.557202'), ('6', '2021-12-12', '450', 'SGD', '300.51', '1.51', 'EUR', '1.497464'), ('29', '2021-12-12', '330', 'ILS', '93.13', '0.47', 'EUR', '3.543533'), ('18', '2021-12-13', '462', 'IMP', '556.94', '2.79', 'EUR', '0.829536'), ('10', '2021-12-13', '152076', 'IQD', '94.81', '0.05', 'EUR', '1604.167841'), ('46', '2021-12-13', '6042', 'CVE', '54.57', '0.28', 'EUR', '110.731635'), ('15', '2021-12-15', '6114', 'SBD', '689.46', '3.45', 'EUR', '8.867908'), ('43', '2021-12-15', '29166', 'BDT', '307.75', '1.54', 'EUR', '94.772749'), ('31', '2021-12-16', '17778', 'ZWL', '50.11', '0.26', 'EUR', '354.780821'), ('45', '2021-12-18', '4477', 'HRK', '591.37', '2.96', 'EUR', '7.570559'), ('10', '2021-12-18', '930', 'XDR', '1173.5', '0.05', 'EUR', '0.792507'), ('44', '2021-12-19', '21504', 'DZD', '136.79', '0.69', 'EUR', '157.210934'), ('33', '2021-12-20', '6810', 'GHS', '826.06', '4.14', 'EUR', '8.24399'), ('46', '2021-12-20', '702', 'IMP', '846.26', '4.24', 'EUR', '0.829536'), ('39', '2021-12-20', '16002', 'GMD', '271.47', '1.36', 'EUR', '58.946785'), ('6', '2021-12-20', '13104', 'MDL', '647.93', '3.24', 'EUR', '20.224588'), ('28', '2021-12-21', '660', 'EUR', '660', '3.3', 'EUR', '1'), ('2', '2021-12-22', '930', 'CAD', '670.27', '3.36', 'EUR', '1.387511'), ('48', '2021-12-23', '23226', 'MKD', '377.23', '1.89', 'EUR', '61.570877'), ('47', '2021-12-24', '618', 'MOP', '69.74', '0.35', 'EUR', '8.862674'), ('29', '2021-12-25', '28566', 'RSD', '242.85', '1.22', 'EUR', '117.629636'), ('9', '2021-12-26', '28416', 'MDL', '1405.03', '0.04', 'EUR', '20.224588'), ('3', '2021-12-26', '23166', 'SOS', '36.44', '0.19', 'EUR', '635.850516'), ('18', '2021-12-26', '3500', 'MYR', '752.62', '3.77', 'EUR', '4.650478'), ('33', '2021-12-26', '690', 'SEK', '66.37', '0.03', 'EUR', '10.396958'), ('36', '2021-12-27', '66', 'OMR', '155.25', '0.78', 'EUR', '0.425132'), ('26', '2021-12-27', '460', 'GIP', '554.53', '2.78', 'EUR', '0.829546'), ('11', '2021-12-28', '1404', 'EUR', '1404', '7.02', 'EUR', '1'), ('36', '2021-12-29', '8622', 'HTG', '74.74', '0.38', 'EUR', '115.372538'), ('47', '2021-12-30', '28236', 'AMD', '52.59', '0.27', 'EUR', '536.92227'), ('30', '2021-12-30', '190284', 'MGA', '42.82', '0.22', 'EUR', '4443.86488'), ('22', '2021-12-30', '1302', 'EUR', '1302', '6.51', 'EUR', '1'), ('47', '2021-12-31', '1404', 'WST', '489.33', '2.45', 'EUR', '2.869237'), ('50', '2022-01-01', '4614', 'TWD', '146.65', '0.74', 'EUR', '31.464479'), ('45', '2022-01-01', '7798', 'TJS', '545.52', '2.73', 'EUR', '14.294667'), ('2', '2022-01-02', '6396', 'HTG', '55.44', '0.28', 'EUR', '115.372538'), ('43', '2022-01-03', '19044', 'LRD', '112.79', '0.57', 'EUR', '168.852191'), ('4', '2022-01-03', '606', 'MYR', '130.31', '0.66', 'EUR', '4.650478'), ('48', '2022-01-03', '462', 'JOD', '591.21', '2.96', 'EUR', '0.781452'), ('3', '2022-01-03', '22386', 'THB', '606', '3.03', 'EUR', '36.941107'), ('40', '2022-01-04', '234270', 'UGX', '59.23', '0.3', 'EUR', '3955.735797'), ('38', '2022-01-05', '6138', 'NOK', '635.68', '3.18', 'EUR', '9.655857'), ('16', '2022-01-06', '954', 'JOD', '1220.81', '6.11', 'EUR', '0.781452'), ('5', '2022-01-06', '528', 'OMR', '1241.97', '6.21', 'EUR', '0.425132'), </v>
      </c>
    </row>
    <row r="367" spans="2:22" ht="30" x14ac:dyDescent="0.25">
      <c r="B367">
        <f t="shared" si="50"/>
        <v>2022</v>
      </c>
      <c r="C367">
        <f t="shared" si="51"/>
        <v>1</v>
      </c>
      <c r="D367" t="str">
        <f t="shared" si="52"/>
        <v>2022 1</v>
      </c>
      <c r="E367">
        <v>11</v>
      </c>
      <c r="F367" s="2">
        <v>44567</v>
      </c>
      <c r="G367">
        <v>594</v>
      </c>
      <c r="H367" t="s">
        <v>184</v>
      </c>
      <c r="I367" s="3">
        <f t="shared" si="53"/>
        <v>66.990000000000009</v>
      </c>
      <c r="J367" s="3">
        <f t="shared" si="54"/>
        <v>0.34</v>
      </c>
      <c r="K367" t="s">
        <v>61</v>
      </c>
      <c r="L367" s="3">
        <f>VLOOKUP(H367,'fx rates'!$A:$B,2,0)</f>
        <v>8.8679079999999999</v>
      </c>
      <c r="M367">
        <f>SUMIFS($I$3:$I367,$E$3:$E367,$E367,$D$3:$D367,$D367)</f>
        <v>66.990000000000009</v>
      </c>
      <c r="N367" s="3">
        <f t="shared" si="55"/>
        <v>0.34</v>
      </c>
      <c r="O367" s="3" t="str">
        <f t="shared" si="56"/>
        <v/>
      </c>
      <c r="P367" t="str">
        <f>IFERROR(IF(VLOOKUP($E367,clients_special_commissions!$B:$E,3,0), "yes","no"),"no")</f>
        <v>no</v>
      </c>
      <c r="Q367" s="3" t="str">
        <f>IF($P367="yes", VLOOKUP($E367,clients_special_commissions!$B:$C,2,0),"")</f>
        <v/>
      </c>
      <c r="R367" t="str">
        <f t="shared" si="57"/>
        <v>no</v>
      </c>
      <c r="S367">
        <f>COUNTIFS($E$3:$E366,$E367,$D$3:$D366,$D367,$R$3:$R366,"yes")</f>
        <v>0</v>
      </c>
      <c r="U367" s="1" t="str">
        <f t="shared" si="58"/>
        <v xml:space="preserve">('11', '2022-01-06', '594', 'SBD', '66.99', '0.34', 'EUR', '8.867908'), </v>
      </c>
      <c r="V367" s="1" t="str">
        <f t="shared" si="59"/>
        <v xml:space="preserve">('42', '2021-06-09', '1338', 'ERN', '80.96', '0.05',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'0.04',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'0.05',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'0.05',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'0.05',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'0.04',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'0.04',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'0.05', 'EUR', '1954.4451'), ('17', '2021-08-25', '20292', 'CLP', '23.24', '0.12', 'EUR', '873.489326'), ('38', '2021-08-25', '174', 'GIP', '209.76', '1.05', 'EUR', '0.829546'), ('39', '2021-08-25', '366', 'MOP', '41.3', '0.21', 'EUR', '8.862674'), ('10', '2021-08-26', '229650', 'MMK', '117.51', '0.05',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'0.04', 'EUR', '1.874163'), ('11', '2021-09-09', '10206', 'UAH', '315.83', '1.58', 'EUR', '32.315341'), ('15', '2021-09-10', '300000', 'VND', '11.91', '0.06', 'EUR', '25207.144586'), ('42', '2021-09-11', '26370', 'XPF', '221.19', '0.05',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('13', '2021-09-27', '4638', 'ETB', '82.2', '0.42', 'EUR', '56.424061'), ('37', '2021-09-29', '612', 'BND', '409.96', '2.05', 'EUR', '1.492847'), ('51', '2021-10-01', '894', 'MOP', '100.88', '0.51', 'EUR', '8.862674'), ('45', '2021-10-02', '1254', 'SCR', '78.97', '0.4', 'EUR', '15.881424'), ('47', '2021-10-02', '212808', 'IRR', '4.57', '0.05', 'EUR', '46606.318821'), ('20', '2021-10-03', '209238', 'VND', '8.31', '0.05', 'EUR', '25207.144586'), ('17', '2021-10-04', '13416', 'AOA', '26.83', '0.14', 'EUR', '500.075352'), ('41', '2021-10-05', '4139', 'GHS', '502.07', '2.52', 'EUR', '8.24399'), ('44', '2021-10-05', '206706', 'CDF', '94.03', '0.48', 'EUR', '2198.419411'), ('50', '2021-10-06', '18666', 'SOS', '29.36', '0.15', 'EUR', '635.850516'), ('7', '2021-10-06', '1026', 'CUC', '930.9', '4.66', 'EUR', '1.102163'), ('21', '2021-10-08', '912', 'MYR', '196.11', '0.99', 'EUR', '4.650478'), ('6', '2021-10-08', '29940', 'HTG', '259.51', '1.3', 'EUR', '115.372538'), ('36', '2021-10-09', '1146', 'QAR', '285.64', '1.43', 'EUR', '4.012181'), ('6', '2021-10-09', '6678', 'ISK', '46.98', '0.24', 'EUR', '142.166545'), ('29', '2021-10-10', '270', 'GIP', '325.48', '1.63', 'EUR', '0.829546'), ('25', '2021-10-10', '14754', 'BDT', '155.68', '0.78', 'EUR', '94.772749'), ('48', '2021-10-12', '15936', 'DZD', '101.37', '0.51', 'EUR', '157.210934'), ('43', '2021-10-13', '10398', 'KMF', '21.11', '0.11', 'EUR', '492.671632'), ('36', '2021-10-15', '29034', 'INR', '346.16', '1.74', 'EUR', '83.874727'), ('45', '2021-10-15', '18042', 'KPW', '18.2', '0.1', 'EUR', '991.624722'), ('18', '2021-10-15', '1236', 'BAM', '632.46', '3.17', 'EUR', '1.954297'), ('30', '2021-10-16', '25494', 'CUP', '898.56', '4.5', 'EUR', '28.372254'), ('10', '2021-10-16', '924', 'BBD', '419.15', '0.05', 'EUR', '2.204495'), ('33', '2021-10-16', '12720', 'NPR', '94.98', '0.48', 'EUR', '133.929141'), ('46', '2021-10-17', '264', 'NZD', '166.49', '0.84', 'EUR', '1.585768'), ('40', '2021-10-17', '1284', 'BND', '860.11', '4.31', 'EUR', '1.492847'), ('6', '2021-10-18', '828', 'HRK', '109.38', '0.55', 'EUR', '7.570559'), ('22', '2021-10-18', '300', 'EUR', '300', '1.5', 'EUR', '1'), ('46', '2021-10-18', '23256', 'ISK', '163.59', '0.82', 'EUR', '142.166545'), ('51', '2021-10-18', '205488', 'UZS', '16.25', '0.09', 'EUR', '12650.208197'), ('5', '2021-10-19', '15168', 'MRU', '378.04', '1.9', 'EUR', '40.122998'), ('18', '2021-10-19', '1068', 'TOP', '428.65', '2.15', 'EUR', '2.491572'), ('14', '2021-10-19', '220', 'BHD', '529.16', '2.65', 'EUR', '0.415761'), ('48', '2021-10-19', '2351', 'MYR', '505.54', '2.53', 'EUR', '4.650478'), ('46', '2021-10-20', '7524', 'RUB', '64.43', '0.33', 'EUR', '116.791701'), ('16', '2021-10-21', '16854', 'VUV', '135.2', '0.68', 'EUR', '124.667135'), ('30', '2021-10-22', '26826', 'NPR', '200.3', '1.01', 'EUR', '133.929141'), ('2', '2021-10-22', '84', 'XDR', '106', '0.53', 'EUR', '0.792507'), ('42', '2021-10-22', '3000', 'BBD', '1360.86', '0.05', 'EUR', '2.204495'), ('42', '2021-10-23', '9000', 'ZMW', '463.25', '0.03', 'EUR', '19.428104'), ('28', '2021-10-23', '3.3', 'EUR', '3.3', '0.05', 'EUR', '1'), ('48', '2021-10-23', '5000', 'GHS', '606.51', '3.04', 'EUR', '8.24399'), ('25', '2021-10-23', '71472', 'TZS', '27.97', '0.14', 'EUR', '2556.186953'), ('3', '2021-10-23', '164184', 'IRR', '3.53', '0.05', 'EUR', '46606.318821'), ('14', '2021-10-24', '1482', 'MOP', '167.22', '0.84', 'EUR', '8.862674'), ('40', '2021-10-24', '800', 'BHD', '1924.19', '9.63', 'EUR', '0.415761'), ('9', '2021-10-24', '27090', 'SDG', '55.07', '0.04', 'EUR', '491.956154'), ('43', '2021-10-24', '18492', 'THB', '500.59', '2.51', 'EUR', '36.941107'), ('35', '2021-10-26', '27588', 'KPW', '27.83', '0.14', 'EUR', '991.624722'), ('25', '2021-10-26', '15246', 'NAD', '932.41', '4.67', 'EUR', '16.351249'), ('46', '2021-10-27', '8000', 'TTD', '1071.62', '5.36', 'EUR', '7.465375'), ('47', '2021-10-27', '154224', 'IQD', '96.14', '0.49', 'EUR', '1604.167841'), ('32', '2021-10-28', '1188', 'PAB', '1077.23', '5.39', 'EUR', '1.102838'), ('17', '2021-10-28', '648', 'CNH', '92.16', '0.47', 'EUR', '7.031894'), ('10', '2021-10-28', '5784', 'NPR', '43.19', '0.05', 'EUR', '133.929141'), ('32', '2021-10-29', '15504', 'MXN', '693.84', '0.03', 'EUR', '22.345389'), ('32', '2021-10-31', '666', 'EUR', '666', '0.03', 'EUR', '1'), ('22', '2021-11-02', '498', 'XDR', '628.39', '3.15', 'EUR', '0.792507'), ('44', '2021-11-02', '324', 'EUR', '324', '1.62', 'EUR', '1'), ('16', '2021-11-02', '430', 'FKP', '518.37', '2.6', 'EUR', '0.82953'), ('7', '2021-11-03', '248', 'BHD', '596.5', '2.99', 'EUR', '0.415761'), ('51', '2021-11-03', '292', 'KWD', '871.43', '4.36', 'EUR', '0.335084'), ('51', '2021-11-03', '6933', 'TWD', '220.35', '1.11', 'EUR', '31.464479'), ('27', '2021-11-03', '23214', 'CZK', '941.82', '4.71', 'EUR', '24.648029'), ('39', '2021-11-04', '492', 'GGP', '592.69', '2.97', 'EUR', '0.830114'), ('3', '2021-11-04', '17076', 'INR', '203.59', '1.02', 'EUR', '83.874727'), ('17', '2021-11-04', '21516', 'MZN', '305.89', '1.53', 'EUR', '70.339138'), ('33', '2021-11-05', '103458', 'BIF', '45.9', '0.23', 'EUR', '2254.103215'), ('31', '2021-11-05', '3876', 'ZAR', '237.6', '1.19', 'EUR', '16.313404'), ('9', '2021-11-06', '1410', 'BSD', '1278.69', '0.04', 'EUR', '1.102693'), ('16', '2021-11-06', '636', 'IMP', '766.7', '3.84', 'EUR', '0.829536'), ('48', '2021-11-07', '564', 'NZD', '355.67', '1.78', 'EUR', '1.585768'), ('13', '2021-11-07', '3246', 'PKR', '16.25', '0.09', 'EUR', '199.753961'), ('30', '2021-11-08', '8940', 'SZL', '547.16', '2.74', 'EUR', '16.339208'), ('41', '2021-11-08', '19338', 'DJF', '98.83', '0.5', 'EUR', '195.674933'), ('47', '2021-11-08', '1488', 'WST', '518.61', '2.6', 'EUR', '2.869237'), ('20', '2021-11-09', '13290', 'MXN', '594.76', '0.05', 'EUR', '22.345389'), ('27', '2021-11-09', '11151', 'GTQ', '1317.54', '6.59', 'EUR', '8.463558'), ('34', '2021-11-09', '19140', 'ETB', '339.22', '1.7', 'EUR', '56.424061'), ('45', '2021-11-10', '450', 'EUR', '450', '2.25', 'EUR', '1'), ('10', '2021-11-10', '1008', 'TND', '310.67', '0.05', 'EUR', '3.244663'), ('48', '2021-11-11', '1182', 'KYD', '1289.54', '6.45', 'EUR', '0.916606'), ('23', '2021-11-11', '210', 'JOD', '268.74', '1.35', 'EUR', '0.781452'), ('2', '2021-11-12', '426', 'BZD', '192.22', '0.97', 'EUR', '2.216262'), ('42', '2021-11-12', '13230', 'AFN', '137.19', '0.05', 'EUR', '96.442519'), ('20', '2021-11-12', '360000', 'STD', '15.24', '0.05', 'EUR', '23626.253177'), ('4', '2021-11-14', '96936', 'LBP', '58.32', '0.3', 'EUR', '1662.155418'), ('17', '2021-11-14', '618', 'MYR', '132.89', '0.67', 'EUR', '4.650478'), ('1', '2021-11-14', '210060', 'BIF', '93.2', '0.47', 'EUR', '2254.103215'), ('4', '2021-11-15', '11958', 'VUV', '95.92', '0.48', 'EUR', '124.667135'), ('38', '2021-11-15', '115626', 'IDR', '7.32', '0.05', 'EUR', '15813.590125'), ('9', '2021-11-17', '29526', 'MXN', '1321.35', '0.03', 'EUR', '22.345389'), ('13', '2021-11-20', '23394', 'CLP', '26.79', '0.14', 'EUR', '873.489326'), ('16', '2021-11-20', '12000', 'ZAR', '735.6', '0.03', 'EUR', '16.313404'), ('48', '2021-11-21', '179472', 'PYG', '23.43', '0.03', 'EUR', '7661.556068'), ('8', '2021-11-21', '840', 'MOP', '94.78', '0.48', 'EUR', '8.862674'), ('31', '2021-11-21', '18042', 'XOF', '27.54', '0.14', 'EUR', '655.347265'), ('18', '2021-11-23', '342', 'TMT', '88.67', '0.45', 'EUR', '3.857137'), ('29', '2021-11-23', '588', 'DKK', '79.11', '0.4', 'EUR', '7.433242'), ('37', '2021-11-23', '90', 'EUR', '90', '0.45', 'EUR', '1'), ('33', '2021-11-23', '858', 'AUD', '580.16', '2.91', 'EUR', '1.478916'), ('51', '2021-11-24', '60000', 'THB', '1624.21', '0.03', 'EUR', '36.941107'), ('8', '2021-11-25', '1176', 'NZD', '741.6', '3.71', 'EUR', '1.585768'), ('10', '2021-11-26', '29568', 'BIF', '13.12', '0.05', 'EUR', '2254.103215'), ('29', '2021-11-26', '708', 'BMD', '641.91', '3.21', 'EUR', '1.102961'), ('15', '2021-11-27', '1008', 'LSL', '61.7', '0.31', 'EUR', '16.337136'), ('12', '2021-11-27', '846', 'EUR', '846', '4.23', 'EUR', '1'), ('45', '2021-11-27', '828', 'SEK', '79.64', '0.4', 'EUR', '10.396958'), ('17', '2021-11-28', '591', 'BHD', '1421.49', '7.11', 'EUR', '0.415761'), ('27', '2021-11-29', '3000000', 'XAF', '4577.73', '0.03', 'EUR', '655.347543'), ('13', '2021-11-29', '470', 'JOD', '601.45', '3.01', 'EUR', '0.781452'), ('8', '2021-12-01', '15996', 'NGN', '34.95', '0.18', 'EUR', '457.789064'), ('9', '2021-12-01', '6690', 'JPY', '50.15', '0.04', 'EUR', '133.408405'), ('44', '2021-12-02', '18318', 'KPW', '18.48', '0.1', 'EUR', '991.624722'), ('28', '2021-12-03', '13752', 'ERN', '832.1', '4.17', 'EUR', '16.526867'), ('35', '2021-12-04', '15132', 'BTN', '180.78', '0.91', 'EUR', '83.704625'), ('40', '2021-12-04', '6702', 'HRK', '885.28', '4.43', 'EUR', '7.570559'), ('44', '2021-12-04', '26352', 'RSD', '224.03', '1.13', 'EUR', '117.629636'), ('33', '2021-12-06', '654', 'TND', '201.57', '1.01', 'EUR', '3.244663'), ('41', '2021-12-07', '1176', 'SCR', '74.05', '0.38', 'EUR', '15.881424'), ('11', '2021-12-08', '696', 'SAR', '168.37', '0.85', 'EUR', '4.133768'), ('30', '2021-12-08', '8730', 'GMD', '148.1', '0.75', 'EUR', '58.946785'), ('50', '2021-12-09', '1284', 'BND', '860.11', '4.31', 'EUR', '1.492847'), ('47', '2021-12-10', '1344', 'SBD', '151.56', '0.76', 'EUR', '8.867908'), ('28', '2021-12-10', '1134', 'BOB', '150.06', '0.76', 'EUR', '7.557202'), ('6', '2021-12-12', '450', 'SGD', '300.51', '1.51', 'EUR', '1.497464'), ('29', '2021-12-12', '330', 'ILS', '93.13', '0.47', 'EUR', '3.543533'), ('18', '2021-12-13', '462', 'IMP', '556.94', '2.79', 'EUR', '0.829536'), ('10', '2021-12-13', '152076', 'IQD', '94.81', '0.05', 'EUR', '1604.167841'), ('46', '2021-12-13', '6042', 'CVE', '54.57', '0.28', 'EUR', '110.731635'), ('15', '2021-12-15', '6114', 'SBD', '689.46', '3.45', 'EUR', '8.867908'), ('43', '2021-12-15', '29166', 'BDT', '307.75', '1.54', 'EUR', '94.772749'), ('31', '2021-12-16', '17778', 'ZWL', '50.11', '0.26', 'EUR', '354.780821'), ('45', '2021-12-18', '4477', 'HRK', '591.37', '2.96', 'EUR', '7.570559'), ('10', '2021-12-18', '930', 'XDR', '1173.5', '0.05', 'EUR', '0.792507'), ('44', '2021-12-19', '21504', 'DZD', '136.79', '0.69', 'EUR', '157.210934'), ('33', '2021-12-20', '6810', 'GHS', '826.06', '4.14', 'EUR', '8.24399'), ('46', '2021-12-20', '702', 'IMP', '846.26', '4.24', 'EUR', '0.829536'), ('39', '2021-12-20', '16002', 'GMD', '271.47', '1.36', 'EUR', '58.946785'), ('6', '2021-12-20', '13104', 'MDL', '647.93', '3.24', 'EUR', '20.224588'), ('28', '2021-12-21', '660', 'EUR', '660', '3.3', 'EUR', '1'), ('2', '2021-12-22', '930', 'CAD', '670.27', '3.36', 'EUR', '1.387511'), ('48', '2021-12-23', '23226', 'MKD', '377.23', '1.89', 'EUR', '61.570877'), ('47', '2021-12-24', '618', 'MOP', '69.74', '0.35', 'EUR', '8.862674'), ('29', '2021-12-25', '28566', 'RSD', '242.85', '1.22', 'EUR', '117.629636'), ('9', '2021-12-26', '28416', 'MDL', '1405.03', '0.04', 'EUR', '20.224588'), ('3', '2021-12-26', '23166', 'SOS', '36.44', '0.19', 'EUR', '635.850516'), ('18', '2021-12-26', '3500', 'MYR', '752.62', '3.77', 'EUR', '4.650478'), ('33', '2021-12-26', '690', 'SEK', '66.37', '0.03', 'EUR', '10.396958'), ('36', '2021-12-27', '66', 'OMR', '155.25', '0.78', 'EUR', '0.425132'), ('26', '2021-12-27', '460', 'GIP', '554.53', '2.78', 'EUR', '0.829546'), ('11', '2021-12-28', '1404', 'EUR', '1404', '7.02', 'EUR', '1'), ('36', '2021-12-29', '8622', 'HTG', '74.74', '0.38', 'EUR', '115.372538'), ('47', '2021-12-30', '28236', 'AMD', '52.59', '0.27', 'EUR', '536.92227'), ('30', '2021-12-30', '190284', 'MGA', '42.82', '0.22', 'EUR', '4443.86488'), ('22', '2021-12-30', '1302', 'EUR', '1302', '6.51', 'EUR', '1'), ('47', '2021-12-31', '1404', 'WST', '489.33', '2.45', 'EUR', '2.869237'), ('50', '2022-01-01', '4614', 'TWD', '146.65', '0.74', 'EUR', '31.464479'), ('45', '2022-01-01', '7798', 'TJS', '545.52', '2.73', 'EUR', '14.294667'), ('2', '2022-01-02', '6396', 'HTG', '55.44', '0.28', 'EUR', '115.372538'), ('43', '2022-01-03', '19044', 'LRD', '112.79', '0.57', 'EUR', '168.852191'), ('4', '2022-01-03', '606', 'MYR', '130.31', '0.66', 'EUR', '4.650478'), ('48', '2022-01-03', '462', 'JOD', '591.21', '2.96', 'EUR', '0.781452'), ('3', '2022-01-03', '22386', 'THB', '606', '3.03', 'EUR', '36.941107'), ('40', '2022-01-04', '234270', 'UGX', '59.23', '0.3', 'EUR', '3955.735797'), ('38', '2022-01-05', '6138', 'NOK', '635.68', '3.18', 'EUR', '9.655857'), ('16', '2022-01-06', '954', 'JOD', '1220.81', '6.11', 'EUR', '0.781452'), ('5', '2022-01-06', '528', 'OMR', '1241.97', '6.21', 'EUR', '0.425132'), ('11', '2022-01-06', '594', 'SBD', '66.99', '0.34', 'EUR', '8.867908'), </v>
      </c>
    </row>
    <row r="368" spans="2:22" ht="30" x14ac:dyDescent="0.25">
      <c r="B368">
        <f t="shared" si="50"/>
        <v>2022</v>
      </c>
      <c r="C368">
        <f t="shared" si="51"/>
        <v>1</v>
      </c>
      <c r="D368" t="str">
        <f t="shared" si="52"/>
        <v>2022 1</v>
      </c>
      <c r="E368">
        <v>50</v>
      </c>
      <c r="F368" s="2">
        <v>44567</v>
      </c>
      <c r="G368">
        <v>9870</v>
      </c>
      <c r="H368" t="s">
        <v>65</v>
      </c>
      <c r="I368" s="3">
        <f t="shared" si="53"/>
        <v>18.39</v>
      </c>
      <c r="J368" s="3">
        <f t="shared" si="54"/>
        <v>9.9999999999999992E-2</v>
      </c>
      <c r="K368" t="s">
        <v>61</v>
      </c>
      <c r="L368" s="3">
        <f>VLOOKUP(H368,'fx rates'!$A:$B,2,0)</f>
        <v>536.92227000000003</v>
      </c>
      <c r="M368">
        <f>SUMIFS($I$3:$I368,$E$3:$E368,$E368,$D$3:$D368,$D368)</f>
        <v>165.03999999999996</v>
      </c>
      <c r="N368" s="3">
        <f t="shared" si="55"/>
        <v>9.9999999999999992E-2</v>
      </c>
      <c r="O368" s="3" t="str">
        <f t="shared" si="56"/>
        <v/>
      </c>
      <c r="P368" t="str">
        <f>IFERROR(IF(VLOOKUP($E368,clients_special_commissions!$B:$E,3,0), "yes","no"),"no")</f>
        <v>no</v>
      </c>
      <c r="Q368" s="3" t="str">
        <f>IF($P368="yes", VLOOKUP($E368,clients_special_commissions!$B:$C,2,0),"")</f>
        <v/>
      </c>
      <c r="R368" t="str">
        <f t="shared" si="57"/>
        <v>no</v>
      </c>
      <c r="S368">
        <f>COUNTIFS($E$3:$E367,$E368,$D$3:$D367,$D368,$R$3:$R367,"yes")</f>
        <v>0</v>
      </c>
      <c r="U368" s="1" t="str">
        <f t="shared" si="58"/>
        <v xml:space="preserve">('50', '2022-01-06', '9870', 'AMD', '18.39', '0.1', 'EUR', '536.92227'), </v>
      </c>
      <c r="V368" s="1" t="str">
        <f t="shared" si="59"/>
        <v xml:space="preserve">('42', '2021-06-09', '1338', 'ERN', '80.96', '0.05',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'0.04',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'0.05',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'0.05',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'0.05',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'0.04',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'0.04',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'0.05', 'EUR', '1954.4451'), ('17', '2021-08-25', '20292', 'CLP', '23.24', '0.12', 'EUR', '873.489326'), ('38', '2021-08-25', '174', 'GIP', '209.76', '1.05', 'EUR', '0.829546'), ('39', '2021-08-25', '366', 'MOP', '41.3', '0.21', 'EUR', '8.862674'), ('10', '2021-08-26', '229650', 'MMK', '117.51', '0.05',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'0.04', 'EUR', '1.874163'), ('11', '2021-09-09', '10206', 'UAH', '315.83', '1.58', 'EUR', '32.315341'), ('15', '2021-09-10', '300000', 'VND', '11.91', '0.06', 'EUR', '25207.144586'), ('42', '2021-09-11', '26370', 'XPF', '221.19', '0.05',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('13', '2021-09-27', '4638', 'ETB', '82.2', '0.42', 'EUR', '56.424061'), ('37', '2021-09-29', '612', 'BND', '409.96', '2.05', 'EUR', '1.492847'), ('51', '2021-10-01', '894', 'MOP', '100.88', '0.51', 'EUR', '8.862674'), ('45', '2021-10-02', '1254', 'SCR', '78.97', '0.4', 'EUR', '15.881424'), ('47', '2021-10-02', '212808', 'IRR', '4.57', '0.05', 'EUR', '46606.318821'), ('20', '2021-10-03', '209238', 'VND', '8.31', '0.05', 'EUR', '25207.144586'), ('17', '2021-10-04', '13416', 'AOA', '26.83', '0.14', 'EUR', '500.075352'), ('41', '2021-10-05', '4139', 'GHS', '502.07', '2.52', 'EUR', '8.24399'), ('44', '2021-10-05', '206706', 'CDF', '94.03', '0.48', 'EUR', '2198.419411'), ('50', '2021-10-06', '18666', 'SOS', '29.36', '0.15', 'EUR', '635.850516'), ('7', '2021-10-06', '1026', 'CUC', '930.9', '4.66', 'EUR', '1.102163'), ('21', '2021-10-08', '912', 'MYR', '196.11', '0.99', 'EUR', '4.650478'), ('6', '2021-10-08', '29940', 'HTG', '259.51', '1.3', 'EUR', '115.372538'), ('36', '2021-10-09', '1146', 'QAR', '285.64', '1.43', 'EUR', '4.012181'), ('6', '2021-10-09', '6678', 'ISK', '46.98', '0.24', 'EUR', '142.166545'), ('29', '2021-10-10', '270', 'GIP', '325.48', '1.63', 'EUR', '0.829546'), ('25', '2021-10-10', '14754', 'BDT', '155.68', '0.78', 'EUR', '94.772749'), ('48', '2021-10-12', '15936', 'DZD', '101.37', '0.51', 'EUR', '157.210934'), ('43', '2021-10-13', '10398', 'KMF', '21.11', '0.11', 'EUR', '492.671632'), ('36', '2021-10-15', '29034', 'INR', '346.16', '1.74', 'EUR', '83.874727'), ('45', '2021-10-15', '18042', 'KPW', '18.2', '0.1', 'EUR', '991.624722'), ('18', '2021-10-15', '1236', 'BAM', '632.46', '3.17', 'EUR', '1.954297'), ('30', '2021-10-16', '25494', 'CUP', '898.56', '4.5', 'EUR', '28.372254'), ('10', '2021-10-16', '924', 'BBD', '419.15', '0.05', 'EUR', '2.204495'), ('33', '2021-10-16', '12720', 'NPR', '94.98', '0.48', 'EUR', '133.929141'), ('46', '2021-10-17', '264', 'NZD', '166.49', '0.84', 'EUR', '1.585768'), ('40', '2021-10-17', '1284', 'BND', '860.11', '4.31', 'EUR', '1.492847'), ('6', '2021-10-18', '828', 'HRK', '109.38', '0.55', 'EUR', '7.570559'), ('22', '2021-10-18', '300', 'EUR', '300', '1.5', 'EUR', '1'), ('46', '2021-10-18', '23256', 'ISK', '163.59', '0.82', 'EUR', '142.166545'), ('51', '2021-10-18', '205488', 'UZS', '16.25', '0.09', 'EUR', '12650.208197'), ('5', '2021-10-19', '15168', 'MRU', '378.04', '1.9', 'EUR', '40.122998'), ('18', '2021-10-19', '1068', 'TOP', '428.65', '2.15', 'EUR', '2.491572'), ('14', '2021-10-19', '220', 'BHD', '529.16', '2.65', 'EUR', '0.415761'), ('48', '2021-10-19', '2351', 'MYR', '505.54', '2.53', 'EUR', '4.650478'), ('46', '2021-10-20', '7524', 'RUB', '64.43', '0.33', 'EUR', '116.791701'), ('16', '2021-10-21', '16854', 'VUV', '135.2', '0.68', 'EUR', '124.667135'), ('30', '2021-10-22', '26826', 'NPR', '200.3', '1.01', 'EUR', '133.929141'), ('2', '2021-10-22', '84', 'XDR', '106', '0.53', 'EUR', '0.792507'), ('42', '2021-10-22', '3000', 'BBD', '1360.86', '0.05', 'EUR', '2.204495'), ('42', '2021-10-23', '9000', 'ZMW', '463.25', '0.03', 'EUR', '19.428104'), ('28', '2021-10-23', '3.3', 'EUR', '3.3', '0.05', 'EUR', '1'), ('48', '2021-10-23', '5000', 'GHS', '606.51', '3.04', 'EUR', '8.24399'), ('25', '2021-10-23', '71472', 'TZS', '27.97', '0.14', 'EUR', '2556.186953'), ('3', '2021-10-23', '164184', 'IRR', '3.53', '0.05', 'EUR', '46606.318821'), ('14', '2021-10-24', '1482', 'MOP', '167.22', '0.84', 'EUR', '8.862674'), ('40', '2021-10-24', '800', 'BHD', '1924.19', '9.63', 'EUR', '0.415761'), ('9', '2021-10-24', '27090', 'SDG', '55.07', '0.04', 'EUR', '491.956154'), ('43', '2021-10-24', '18492', 'THB', '500.59', '2.51', 'EUR', '36.941107'), ('35', '2021-10-26', '27588', 'KPW', '27.83', '0.14', 'EUR', '991.624722'), ('25', '2021-10-26', '15246', 'NAD', '932.41', '4.67', 'EUR', '16.351249'), ('46', '2021-10-27', '8000', 'TTD', '1071.62', '5.36', 'EUR', '7.465375'), ('47', '2021-10-27', '154224', 'IQD', '96.14', '0.49', 'EUR', '1604.167841'), ('32', '2021-10-28', '1188', 'PAB', '1077.23', '5.39', 'EUR', '1.102838'), ('17', '2021-10-28', '648', 'CNH', '92.16', '0.47', 'EUR', '7.031894'), ('10', '2021-10-28', '5784', 'NPR', '43.19', '0.05', 'EUR', '133.929141'), ('32', '2021-10-29', '15504', 'MXN', '693.84', '0.03', 'EUR', '22.345389'), ('32', '2021-10-31', '666', 'EUR', '666', '0.03', 'EUR', '1'), ('22', '2021-11-02', '498', 'XDR', '628.39', '3.15', 'EUR', '0.792507'), ('44', '2021-11-02', '324', 'EUR', '324', '1.62', 'EUR', '1'), ('16', '2021-11-02', '430', 'FKP', '518.37', '2.6', 'EUR', '0.82953'), ('7', '2021-11-03', '248', 'BHD', '596.5', '2.99', 'EUR', '0.415761'), ('51', '2021-11-03', '292', 'KWD', '871.43', '4.36', 'EUR', '0.335084'), ('51', '2021-11-03', '6933', 'TWD', '220.35', '1.11', 'EUR', '31.464479'), ('27', '2021-11-03', '23214', 'CZK', '941.82', '4.71', 'EUR', '24.648029'), ('39', '2021-11-04', '492', 'GGP', '592.69', '2.97', 'EUR', '0.830114'), ('3', '2021-11-04', '17076', 'INR', '203.59', '1.02', 'EUR', '83.874727'), ('17', '2021-11-04', '21516', 'MZN', '305.89', '1.53', 'EUR', '70.339138'), ('33', '2021-11-05', '103458', 'BIF', '45.9', '0.23', 'EUR', '2254.103215'), ('31', '2021-11-05', '3876', 'ZAR', '237.6', '1.19', 'EUR', '16.313404'), ('9', '2021-11-06', '1410', 'BSD', '1278.69', '0.04', 'EUR', '1.102693'), ('16', '2021-11-06', '636', 'IMP', '766.7', '3.84', 'EUR', '0.829536'), ('48', '2021-11-07', '564', 'NZD', '355.67', '1.78', 'EUR', '1.585768'), ('13', '2021-11-07', '3246', 'PKR', '16.25', '0.09', 'EUR', '199.753961'), ('30', '2021-11-08', '8940', 'SZL', '547.16', '2.74', 'EUR', '16.339208'), ('41', '2021-11-08', '19338', 'DJF', '98.83', '0.5', 'EUR', '195.674933'), ('47', '2021-11-08', '1488', 'WST', '518.61', '2.6', 'EUR', '2.869237'), ('20', '2021-11-09', '13290', 'MXN', '594.76', '0.05', 'EUR', '22.345389'), ('27', '2021-11-09', '11151', 'GTQ', '1317.54', '6.59', 'EUR', '8.463558'), ('34', '2021-11-09', '19140', 'ETB', '339.22', '1.7', 'EUR', '56.424061'), ('45', '2021-11-10', '450', 'EUR', '450', '2.25', 'EUR', '1'), ('10', '2021-11-10', '1008', 'TND', '310.67', '0.05', 'EUR', '3.244663'), ('48', '2021-11-11', '1182', 'KYD', '1289.54', '6.45', 'EUR', '0.916606'), ('23', '2021-11-11', '210', 'JOD', '268.74', '1.35', 'EUR', '0.781452'), ('2', '2021-11-12', '426', 'BZD', '192.22', '0.97', 'EUR', '2.216262'), ('42', '2021-11-12', '13230', 'AFN', '137.19', '0.05', 'EUR', '96.442519'), ('20', '2021-11-12', '360000', 'STD', '15.24', '0.05', 'EUR', '23626.253177'), ('4', '2021-11-14', '96936', 'LBP', '58.32', '0.3', 'EUR', '1662.155418'), ('17', '2021-11-14', '618', 'MYR', '132.89', '0.67', 'EUR', '4.650478'), ('1', '2021-11-14', '210060', 'BIF', '93.2', '0.47', 'EUR', '2254.103215'), ('4', '2021-11-15', '11958', 'VUV', '95.92', '0.48', 'EUR', '124.667135'), ('38', '2021-11-15', '115626', 'IDR', '7.32', '0.05', 'EUR', '15813.590125'), ('9', '2021-11-17', '29526', 'MXN', '1321.35', '0.03', 'EUR', '22.345389'), ('13', '2021-11-20', '23394', 'CLP', '26.79', '0.14', 'EUR', '873.489326'), ('16', '2021-11-20', '12000', 'ZAR', '735.6', '0.03', 'EUR', '16.313404'), ('48', '2021-11-21', '179472', 'PYG', '23.43', '0.03', 'EUR', '7661.556068'), ('8', '2021-11-21', '840', 'MOP', '94.78', '0.48', 'EUR', '8.862674'), ('31', '2021-11-21', '18042', 'XOF', '27.54', '0.14', 'EUR', '655.347265'), ('18', '2021-11-23', '342', 'TMT', '88.67', '0.45', 'EUR', '3.857137'), ('29', '2021-11-23', '588', 'DKK', '79.11', '0.4', 'EUR', '7.433242'), ('37', '2021-11-23', '90', 'EUR', '90', '0.45', 'EUR', '1'), ('33', '2021-11-23', '858', 'AUD', '580.16', '2.91', 'EUR', '1.478916'), ('51', '2021-11-24', '60000', 'THB', '1624.21', '0.03', 'EUR', '36.941107'), ('8', '2021-11-25', '1176', 'NZD', '741.6', '3.71', 'EUR', '1.585768'), ('10', '2021-11-26', '29568', 'BIF', '13.12', '0.05', 'EUR', '2254.103215'), ('29', '2021-11-26', '708', 'BMD', '641.91', '3.21', 'EUR', '1.102961'), ('15', '2021-11-27', '1008', 'LSL', '61.7', '0.31', 'EUR', '16.337136'), ('12', '2021-11-27', '846', 'EUR', '846', '4.23', 'EUR', '1'), ('45', '2021-11-27', '828', 'SEK', '79.64', '0.4', 'EUR', '10.396958'), ('17', '2021-11-28', '591', 'BHD', '1421.49', '7.11', 'EUR', '0.415761'), ('27', '2021-11-29', '3000000', 'XAF', '4577.73', '0.03', 'EUR', '655.347543'), ('13', '2021-11-29', '470', 'JOD', '601.45', '3.01', 'EUR', '0.781452'), ('8', '2021-12-01', '15996', 'NGN', '34.95', '0.18', 'EUR', '457.789064'), ('9', '2021-12-01', '6690', 'JPY', '50.15', '0.04', 'EUR', '133.408405'), ('44', '2021-12-02', '18318', 'KPW', '18.48', '0.1', 'EUR', '991.624722'), ('28', '2021-12-03', '13752', 'ERN', '832.1', '4.17', 'EUR', '16.526867'), ('35', '2021-12-04', '15132', 'BTN', '180.78', '0.91', 'EUR', '83.704625'), ('40', '2021-12-04', '6702', 'HRK', '885.28', '4.43', 'EUR', '7.570559'), ('44', '2021-12-04', '26352', 'RSD', '224.03', '1.13', 'EUR', '117.629636'), ('33', '2021-12-06', '654', 'TND', '201.57', '1.01', 'EUR', '3.244663'), ('41', '2021-12-07', '1176', 'SCR', '74.05', '0.38', 'EUR', '15.881424'), ('11', '2021-12-08', '696', 'SAR', '168.37', '0.85', 'EUR', '4.133768'), ('30', '2021-12-08', '8730', 'GMD', '148.1', '0.75', 'EUR', '58.946785'), ('50', '2021-12-09', '1284', 'BND', '860.11', '4.31', 'EUR', '1.492847'), ('47', '2021-12-10', '1344', 'SBD', '151.56', '0.76', 'EUR', '8.867908'), ('28', '2021-12-10', '1134', 'BOB', '150.06', '0.76', 'EUR', '7.557202'), ('6', '2021-12-12', '450', 'SGD', '300.51', '1.51', 'EUR', '1.497464'), ('29', '2021-12-12', '330', 'ILS', '93.13', '0.47', 'EUR', '3.543533'), ('18', '2021-12-13', '462', 'IMP', '556.94', '2.79', 'EUR', '0.829536'), ('10', '2021-12-13', '152076', 'IQD', '94.81', '0.05', 'EUR', '1604.167841'), ('46', '2021-12-13', '6042', 'CVE', '54.57', '0.28', 'EUR', '110.731635'), ('15', '2021-12-15', '6114', 'SBD', '689.46', '3.45', 'EUR', '8.867908'), ('43', '2021-12-15', '29166', 'BDT', '307.75', '1.54', 'EUR', '94.772749'), ('31', '2021-12-16', '17778', 'ZWL', '50.11', '0.26', 'EUR', '354.780821'), ('45', '2021-12-18', '4477', 'HRK', '591.37', '2.96', 'EUR', '7.570559'), ('10', '2021-12-18', '930', 'XDR', '1173.5', '0.05', 'EUR', '0.792507'), ('44', '2021-12-19', '21504', 'DZD', '136.79', '0.69', 'EUR', '157.210934'), ('33', '2021-12-20', '6810', 'GHS', '826.06', '4.14', 'EUR', '8.24399'), ('46', '2021-12-20', '702', 'IMP', '846.26', '4.24', 'EUR', '0.829536'), ('39', '2021-12-20', '16002', 'GMD', '271.47', '1.36', 'EUR', '58.946785'), ('6', '2021-12-20', '13104', 'MDL', '647.93', '3.24', 'EUR', '20.224588'), ('28', '2021-12-21', '660', 'EUR', '660', '3.3', 'EUR', '1'), ('2', '2021-12-22', '930', 'CAD', '670.27', '3.36', 'EUR', '1.387511'), ('48', '2021-12-23', '23226', 'MKD', '377.23', '1.89', 'EUR', '61.570877'), ('47', '2021-12-24', '618', 'MOP', '69.74', '0.35', 'EUR', '8.862674'), ('29', '2021-12-25', '28566', 'RSD', '242.85', '1.22', 'EUR', '117.629636'), ('9', '2021-12-26', '28416', 'MDL', '1405.03', '0.04', 'EUR', '20.224588'), ('3', '2021-12-26', '23166', 'SOS', '36.44', '0.19', 'EUR', '635.850516'), ('18', '2021-12-26', '3500', 'MYR', '752.62', '3.77', 'EUR', '4.650478'), ('33', '2021-12-26', '690', 'SEK', '66.37', '0.03', 'EUR', '10.396958'), ('36', '2021-12-27', '66', 'OMR', '155.25', '0.78', 'EUR', '0.425132'), ('26', '2021-12-27', '460', 'GIP', '554.53', '2.78', 'EUR', '0.829546'), ('11', '2021-12-28', '1404', 'EUR', '1404', '7.02', 'EUR', '1'), ('36', '2021-12-29', '8622', 'HTG', '74.74', '0.38', 'EUR', '115.372538'), ('47', '2021-12-30', '28236', 'AMD', '52.59', '0.27', 'EUR', '536.92227'), ('30', '2021-12-30', '190284', 'MGA', '42.82', '0.22', 'EUR', '4443.86488'), ('22', '2021-12-30', '1302', 'EUR', '1302', '6.51', 'EUR', '1'), ('47', '2021-12-31', '1404', 'WST', '489.33', '2.45', 'EUR', '2.869237'), ('50', '2022-01-01', '4614', 'TWD', '146.65', '0.74', 'EUR', '31.464479'), ('45', '2022-01-01', '7798', 'TJS', '545.52', '2.73', 'EUR', '14.294667'), ('2', '2022-01-02', '6396', 'HTG', '55.44', '0.28', 'EUR', '115.372538'), ('43', '2022-01-03', '19044', 'LRD', '112.79', '0.57', 'EUR', '168.852191'), ('4', '2022-01-03', '606', 'MYR', '130.31', '0.66', 'EUR', '4.650478'), ('48', '2022-01-03', '462', 'JOD', '591.21', '2.96', 'EUR', '0.781452'), ('3', '2022-01-03', '22386', 'THB', '606', '3.03', 'EUR', '36.941107'), ('40', '2022-01-04', '234270', 'UGX', '59.23', '0.3', 'EUR', '3955.735797'), ('38', '2022-01-05', '6138', 'NOK', '635.68', '3.18', 'EUR', '9.655857'), ('16', '2022-01-06', '954', 'JOD', '1220.81', '6.11', 'EUR', '0.781452'), ('5', '2022-01-06', '528', 'OMR', '1241.97', '6.21', 'EUR', '0.425132'), ('11', '2022-01-06', '594', 'SBD', '66.99', '0.34', 'EUR', '8.867908'), ('50', '2022-01-06', '9870', 'AMD', '18.39', '0.1', 'EUR', '536.92227'), </v>
      </c>
    </row>
    <row r="369" spans="2:22" ht="30" x14ac:dyDescent="0.25">
      <c r="B369">
        <f t="shared" si="50"/>
        <v>2022</v>
      </c>
      <c r="C369">
        <f t="shared" si="51"/>
        <v>1</v>
      </c>
      <c r="D369" t="str">
        <f t="shared" si="52"/>
        <v>2022 1</v>
      </c>
      <c r="E369">
        <v>16</v>
      </c>
      <c r="F369" s="2">
        <v>44569</v>
      </c>
      <c r="G369">
        <v>23190</v>
      </c>
      <c r="H369" t="s">
        <v>185</v>
      </c>
      <c r="I369" s="3">
        <f t="shared" si="53"/>
        <v>1460.2</v>
      </c>
      <c r="J369" s="3">
        <f t="shared" si="54"/>
        <v>0.03</v>
      </c>
      <c r="K369" t="s">
        <v>61</v>
      </c>
      <c r="L369" s="3">
        <f>VLOOKUP(H369,'fx rates'!$A:$B,2,0)</f>
        <v>15.881424000000001</v>
      </c>
      <c r="M369">
        <f>SUMIFS($I$3:$I369,$E$3:$E369,$E369,$D$3:$D369,$D369)</f>
        <v>2681.01</v>
      </c>
      <c r="N369" s="3">
        <f t="shared" si="55"/>
        <v>7.31</v>
      </c>
      <c r="O369" s="3">
        <f t="shared" si="56"/>
        <v>0.03</v>
      </c>
      <c r="P369" t="str">
        <f>IFERROR(IF(VLOOKUP($E369,clients_special_commissions!$B:$E,3,0), "yes","no"),"no")</f>
        <v>no</v>
      </c>
      <c r="Q369" s="3" t="str">
        <f>IF($P369="yes", VLOOKUP($E369,clients_special_commissions!$B:$C,2,0),"")</f>
        <v/>
      </c>
      <c r="R369" t="str">
        <f t="shared" si="57"/>
        <v>yes</v>
      </c>
      <c r="S369">
        <f>COUNTIFS($E$3:$E368,$E369,$D$3:$D368,$D369,$R$3:$R368,"yes")</f>
        <v>1</v>
      </c>
      <c r="U369" s="1" t="str">
        <f t="shared" si="58"/>
        <v xml:space="preserve">('16', '2022-01-08', '23190', 'SCR', '1460.2', '0.03', 'EUR', '15.881424'), </v>
      </c>
      <c r="V369" s="1" t="str">
        <f t="shared" si="59"/>
        <v xml:space="preserve">('42', '2021-06-09', '1338', 'ERN', '80.96', '0.05',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'0.04',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'0.05',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'0.05',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'0.05',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'0.04',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'0.04',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'0.05', 'EUR', '1954.4451'), ('17', '2021-08-25', '20292', 'CLP', '23.24', '0.12', 'EUR', '873.489326'), ('38', '2021-08-25', '174', 'GIP', '209.76', '1.05', 'EUR', '0.829546'), ('39', '2021-08-25', '366', 'MOP', '41.3', '0.21', 'EUR', '8.862674'), ('10', '2021-08-26', '229650', 'MMK', '117.51', '0.05',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'0.04', 'EUR', '1.874163'), ('11', '2021-09-09', '10206', 'UAH', '315.83', '1.58', 'EUR', '32.315341'), ('15', '2021-09-10', '300000', 'VND', '11.91', '0.06', 'EUR', '25207.144586'), ('42', '2021-09-11', '26370', 'XPF', '221.19', '0.05',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('13', '2021-09-27', '4638', 'ETB', '82.2', '0.42', 'EUR', '56.424061'), ('37', '2021-09-29', '612', 'BND', '409.96', '2.05', 'EUR', '1.492847'), ('51', '2021-10-01', '894', 'MOP', '100.88', '0.51', 'EUR', '8.862674'), ('45', '2021-10-02', '1254', 'SCR', '78.97', '0.4', 'EUR', '15.881424'), ('47', '2021-10-02', '212808', 'IRR', '4.57', '0.05', 'EUR', '46606.318821'), ('20', '2021-10-03', '209238', 'VND', '8.31', '0.05', 'EUR', '25207.144586'), ('17', '2021-10-04', '13416', 'AOA', '26.83', '0.14', 'EUR', '500.075352'), ('41', '2021-10-05', '4139', 'GHS', '502.07', '2.52', 'EUR', '8.24399'), ('44', '2021-10-05', '206706', 'CDF', '94.03', '0.48', 'EUR', '2198.419411'), ('50', '2021-10-06', '18666', 'SOS', '29.36', '0.15', 'EUR', '635.850516'), ('7', '2021-10-06', '1026', 'CUC', '930.9', '4.66', 'EUR', '1.102163'), ('21', '2021-10-08', '912', 'MYR', '196.11', '0.99', 'EUR', '4.650478'), ('6', '2021-10-08', '29940', 'HTG', '259.51', '1.3', 'EUR', '115.372538'), ('36', '2021-10-09', '1146', 'QAR', '285.64', '1.43', 'EUR', '4.012181'), ('6', '2021-10-09', '6678', 'ISK', '46.98', '0.24', 'EUR', '142.166545'), ('29', '2021-10-10', '270', 'GIP', '325.48', '1.63', 'EUR', '0.829546'), ('25', '2021-10-10', '14754', 'BDT', '155.68', '0.78', 'EUR', '94.772749'), ('48', '2021-10-12', '15936', 'DZD', '101.37', '0.51', 'EUR', '157.210934'), ('43', '2021-10-13', '10398', 'KMF', '21.11', '0.11', 'EUR', '492.671632'), ('36', '2021-10-15', '29034', 'INR', '346.16', '1.74', 'EUR', '83.874727'), ('45', '2021-10-15', '18042', 'KPW', '18.2', '0.1', 'EUR', '991.624722'), ('18', '2021-10-15', '1236', 'BAM', '632.46', '3.17', 'EUR', '1.954297'), ('30', '2021-10-16', '25494', 'CUP', '898.56', '4.5', 'EUR', '28.372254'), ('10', '2021-10-16', '924', 'BBD', '419.15', '0.05', 'EUR', '2.204495'), ('33', '2021-10-16', '12720', 'NPR', '94.98', '0.48', 'EUR', '133.929141'), ('46', '2021-10-17', '264', 'NZD', '166.49', '0.84', 'EUR', '1.585768'), ('40', '2021-10-17', '1284', 'BND', '860.11', '4.31', 'EUR', '1.492847'), ('6', '2021-10-18', '828', 'HRK', '109.38', '0.55', 'EUR', '7.570559'), ('22', '2021-10-18', '300', 'EUR', '300', '1.5', 'EUR', '1'), ('46', '2021-10-18', '23256', 'ISK', '163.59', '0.82', 'EUR', '142.166545'), ('51', '2021-10-18', '205488', 'UZS', '16.25', '0.09', 'EUR', '12650.208197'), ('5', '2021-10-19', '15168', 'MRU', '378.04', '1.9', 'EUR', '40.122998'), ('18', '2021-10-19', '1068', 'TOP', '428.65', '2.15', 'EUR', '2.491572'), ('14', '2021-10-19', '220', 'BHD', '529.16', '2.65', 'EUR', '0.415761'), ('48', '2021-10-19', '2351', 'MYR', '505.54', '2.53', 'EUR', '4.650478'), ('46', '2021-10-20', '7524', 'RUB', '64.43', '0.33', 'EUR', '116.791701'), ('16', '2021-10-21', '16854', 'VUV', '135.2', '0.68', 'EUR', '124.667135'), ('30', '2021-10-22', '26826', 'NPR', '200.3', '1.01', 'EUR', '133.929141'), ('2', '2021-10-22', '84', 'XDR', '106', '0.53', 'EUR', '0.792507'), ('42', '2021-10-22', '3000', 'BBD', '1360.86', '0.05', 'EUR', '2.204495'), ('42', '2021-10-23', '9000', 'ZMW', '463.25', '0.03', 'EUR', '19.428104'), ('28', '2021-10-23', '3.3', 'EUR', '3.3', '0.05', 'EUR', '1'), ('48', '2021-10-23', '5000', 'GHS', '606.51', '3.04', 'EUR', '8.24399'), ('25', '2021-10-23', '71472', 'TZS', '27.97', '0.14', 'EUR', '2556.186953'), ('3', '2021-10-23', '164184', 'IRR', '3.53', '0.05', 'EUR', '46606.318821'), ('14', '2021-10-24', '1482', 'MOP', '167.22', '0.84', 'EUR', '8.862674'), ('40', '2021-10-24', '800', 'BHD', '1924.19', '9.63', 'EUR', '0.415761'), ('9', '2021-10-24', '27090', 'SDG', '55.07', '0.04', 'EUR', '491.956154'), ('43', '2021-10-24', '18492', 'THB', '500.59', '2.51', 'EUR', '36.941107'), ('35', '2021-10-26', '27588', 'KPW', '27.83', '0.14', 'EUR', '991.624722'), ('25', '2021-10-26', '15246', 'NAD', '932.41', '4.67', 'EUR', '16.351249'), ('46', '2021-10-27', '8000', 'TTD', '1071.62', '5.36', 'EUR', '7.465375'), ('47', '2021-10-27', '154224', 'IQD', '96.14', '0.49', 'EUR', '1604.167841'), ('32', '2021-10-28', '1188', 'PAB', '1077.23', '5.39', 'EUR', '1.102838'), ('17', '2021-10-28', '648', 'CNH', '92.16', '0.47', 'EUR', '7.031894'), ('10', '2021-10-28', '5784', 'NPR', '43.19', '0.05', 'EUR', '133.929141'), ('32', '2021-10-29', '15504', 'MXN', '693.84', '0.03', 'EUR', '22.345389'), ('32', '2021-10-31', '666', 'EUR', '666', '0.03', 'EUR', '1'), ('22', '2021-11-02', '498', 'XDR', '628.39', '3.15', 'EUR', '0.792507'), ('44', '2021-11-02', '324', 'EUR', '324', '1.62', 'EUR', '1'), ('16', '2021-11-02', '430', 'FKP', '518.37', '2.6', 'EUR', '0.82953'), ('7', '2021-11-03', '248', 'BHD', '596.5', '2.99', 'EUR', '0.415761'), ('51', '2021-11-03', '292', 'KWD', '871.43', '4.36', 'EUR', '0.335084'), ('51', '2021-11-03', '6933', 'TWD', '220.35', '1.11', 'EUR', '31.464479'), ('27', '2021-11-03', '23214', 'CZK', '941.82', '4.71', 'EUR', '24.648029'), ('39', '2021-11-04', '492', 'GGP', '592.69', '2.97', 'EUR', '0.830114'), ('3', '2021-11-04', '17076', 'INR', '203.59', '1.02', 'EUR', '83.874727'), ('17', '2021-11-04', '21516', 'MZN', '305.89', '1.53', 'EUR', '70.339138'), ('33', '2021-11-05', '103458', 'BIF', '45.9', '0.23', 'EUR', '2254.103215'), ('31', '2021-11-05', '3876', 'ZAR', '237.6', '1.19', 'EUR', '16.313404'), ('9', '2021-11-06', '1410', 'BSD', '1278.69', '0.04', 'EUR', '1.102693'), ('16', '2021-11-06', '636', 'IMP', '766.7', '3.84', 'EUR', '0.829536'), ('48', '2021-11-07', '564', 'NZD', '355.67', '1.78', 'EUR', '1.585768'), ('13', '2021-11-07', '3246', 'PKR', '16.25', '0.09', 'EUR', '199.753961'), ('30', '2021-11-08', '8940', 'SZL', '547.16', '2.74', 'EUR', '16.339208'), ('41', '2021-11-08', '19338', 'DJF', '98.83', '0.5', 'EUR', '195.674933'), ('47', '2021-11-08', '1488', 'WST', '518.61', '2.6', 'EUR', '2.869237'), ('20', '2021-11-09', '13290', 'MXN', '594.76', '0.05', 'EUR', '22.345389'), ('27', '2021-11-09', '11151', 'GTQ', '1317.54', '6.59', 'EUR', '8.463558'), ('34', '2021-11-09', '19140', 'ETB', '339.22', '1.7', 'EUR', '56.424061'), ('45', '2021-11-10', '450', 'EUR', '450', '2.25', 'EUR', '1'), ('10', '2021-11-10', '1008', 'TND', '310.67', '0.05', 'EUR', '3.244663'), ('48', '2021-11-11', '1182', 'KYD', '1289.54', '6.45', 'EUR', '0.916606'), ('23', '2021-11-11', '210', 'JOD', '268.74', '1.35', 'EUR', '0.781452'), ('2', '2021-11-12', '426', 'BZD', '192.22', '0.97', 'EUR', '2.216262'), ('42', '2021-11-12', '13230', 'AFN', '137.19', '0.05', 'EUR', '96.442519'), ('20', '2021-11-12', '360000', 'STD', '15.24', '0.05', 'EUR', '23626.253177'), ('4', '2021-11-14', '96936', 'LBP', '58.32', '0.3', 'EUR', '1662.155418'), ('17', '2021-11-14', '618', 'MYR', '132.89', '0.67', 'EUR', '4.650478'), ('1', '2021-11-14', '210060', 'BIF', '93.2', '0.47', 'EUR', '2254.103215'), ('4', '2021-11-15', '11958', 'VUV', '95.92', '0.48', 'EUR', '124.667135'), ('38', '2021-11-15', '115626', 'IDR', '7.32', '0.05', 'EUR', '15813.590125'), ('9', '2021-11-17', '29526', 'MXN', '1321.35', '0.03', 'EUR', '22.345389'), ('13', '2021-11-20', '23394', 'CLP', '26.79', '0.14', 'EUR', '873.489326'), ('16', '2021-11-20', '12000', 'ZAR', '735.6', '0.03', 'EUR', '16.313404'), ('48', '2021-11-21', '179472', 'PYG', '23.43', '0.03', 'EUR', '7661.556068'), ('8', '2021-11-21', '840', 'MOP', '94.78', '0.48', 'EUR', '8.862674'), ('31', '2021-11-21', '18042', 'XOF', '27.54', '0.14', 'EUR', '655.347265'), ('18', '2021-11-23', '342', 'TMT', '88.67', '0.45', 'EUR', '3.857137'), ('29', '2021-11-23', '588', 'DKK', '79.11', '0.4', 'EUR', '7.433242'), ('37', '2021-11-23', '90', 'EUR', '90', '0.45', 'EUR', '1'), ('33', '2021-11-23', '858', 'AUD', '580.16', '2.91', 'EUR', '1.478916'), ('51', '2021-11-24', '60000', 'THB', '1624.21', '0.03', 'EUR', '36.941107'), ('8', '2021-11-25', '1176', 'NZD', '741.6', '3.71', 'EUR', '1.585768'), ('10', '2021-11-26', '29568', 'BIF', '13.12', '0.05', 'EUR', '2254.103215'), ('29', '2021-11-26', '708', 'BMD', '641.91', '3.21', 'EUR', '1.102961'), ('15', '2021-11-27', '1008', 'LSL', '61.7', '0.31', 'EUR', '16.337136'), ('12', '2021-11-27', '846', 'EUR', '846', '4.23', 'EUR', '1'), ('45', '2021-11-27', '828', 'SEK', '79.64', '0.4', 'EUR', '10.396958'), ('17', '2021-11-28', '591', 'BHD', '1421.49', '7.11', 'EUR', '0.415761'), ('27', '2021-11-29', '3000000', 'XAF', '4577.73', '0.03', 'EUR', '655.347543'), ('13', '2021-11-29', '470', 'JOD', '601.45', '3.01', 'EUR', '0.781452'), ('8', '2021-12-01', '15996', 'NGN', '34.95', '0.18', 'EUR', '457.789064'), ('9', '2021-12-01', '6690', 'JPY', '50.15', '0.04', 'EUR', '133.408405'), ('44', '2021-12-02', '18318', 'KPW', '18.48', '0.1', 'EUR', '991.624722'), ('28', '2021-12-03', '13752', 'ERN', '832.1', '4.17', 'EUR', '16.526867'), ('35', '2021-12-04', '15132', 'BTN', '180.78', '0.91', 'EUR', '83.704625'), ('40', '2021-12-04', '6702', 'HRK', '885.28', '4.43', 'EUR', '7.570559'), ('44', '2021-12-04', '26352', 'RSD', '224.03', '1.13', 'EUR', '117.629636'), ('33', '2021-12-06', '654', 'TND', '201.57', '1.01', 'EUR', '3.244663'), ('41', '2021-12-07', '1176', 'SCR', '74.05', '0.38', 'EUR', '15.881424'), ('11', '2021-12-08', '696', 'SAR', '168.37', '0.85', 'EUR', '4.133768'), ('30', '2021-12-08', '8730', 'GMD', '148.1', '0.75', 'EUR', '58.946785'), ('50', '2021-12-09', '1284', 'BND', '860.11', '4.31', 'EUR', '1.492847'), ('47', '2021-12-10', '1344', 'SBD', '151.56', '0.76', 'EUR', '8.867908'), ('28', '2021-12-10', '1134', 'BOB', '150.06', '0.76', 'EUR', '7.557202'), ('6', '2021-12-12', '450', 'SGD', '300.51', '1.51', 'EUR', '1.497464'), ('29', '2021-12-12', '330', 'ILS', '93.13', '0.47', 'EUR', '3.543533'), ('18', '2021-12-13', '462', 'IMP', '556.94', '2.79', 'EUR', '0.829536'), ('10', '2021-12-13', '152076', 'IQD', '94.81', '0.05', 'EUR', '1604.167841'), ('46', '2021-12-13', '6042', 'CVE', '54.57', '0.28', 'EUR', '110.731635'), ('15', '2021-12-15', '6114', 'SBD', '689.46', '3.45', 'EUR', '8.867908'), ('43', '2021-12-15', '29166', 'BDT', '307.75', '1.54', 'EUR', '94.772749'), ('31', '2021-12-16', '17778', 'ZWL', '50.11', '0.26', 'EUR', '354.780821'), ('45', '2021-12-18', '4477', 'HRK', '591.37', '2.96', 'EUR', '7.570559'), ('10', '2021-12-18', '930', 'XDR', '1173.5', '0.05', 'EUR', '0.792507'), ('44', '2021-12-19', '21504', 'DZD', '136.79', '0.69', 'EUR', '157.210934'), ('33', '2021-12-20', '6810', 'GHS', '826.06', '4.14', 'EUR', '8.24399'), ('46', '2021-12-20', '702', 'IMP', '846.26', '4.24', 'EUR', '0.829536'), ('39', '2021-12-20', '16002', 'GMD', '271.47', '1.36', 'EUR', '58.946785'), ('6', '2021-12-20', '13104', 'MDL', '647.93', '3.24', 'EUR', '20.224588'), ('28', '2021-12-21', '660', 'EUR', '660', '3.3', 'EUR', '1'), ('2', '2021-12-22', '930', 'CAD', '670.27', '3.36', 'EUR', '1.387511'), ('48', '2021-12-23', '23226', 'MKD', '377.23', '1.89', 'EUR', '61.570877'), ('47', '2021-12-24', '618', 'MOP', '69.74', '0.35', 'EUR', '8.862674'), ('29', '2021-12-25', '28566', 'RSD', '242.85', '1.22', 'EUR', '117.629636'), ('9', '2021-12-26', '28416', 'MDL', '1405.03', '0.04', 'EUR', '20.224588'), ('3', '2021-12-26', '23166', 'SOS', '36.44', '0.19', 'EUR', '635.850516'), ('18', '2021-12-26', '3500', 'MYR', '752.62', '3.77', 'EUR', '4.650478'), ('33', '2021-12-26', '690', 'SEK', '66.37', '0.03', 'EUR', '10.396958'), ('36', '2021-12-27', '66', 'OMR', '155.25', '0.78', 'EUR', '0.425132'), ('26', '2021-12-27', '460', 'GIP', '554.53', '2.78', 'EUR', '0.829546'), ('11', '2021-12-28', '1404', 'EUR', '1404', '7.02', 'EUR', '1'), ('36', '2021-12-29', '8622', 'HTG', '74.74', '0.38', 'EUR', '115.372538'), ('47', '2021-12-30', '28236', 'AMD', '52.59', '0.27', 'EUR', '536.92227'), ('30', '2021-12-30', '190284', 'MGA', '42.82', '0.22', 'EUR', '4443.86488'), ('22', '2021-12-30', '1302', 'EUR', '1302', '6.51', 'EUR', '1'), ('47', '2021-12-31', '1404', 'WST', '489.33', '2.45', 'EUR', '2.869237'), ('50', '2022-01-01', '4614', 'TWD', '146.65', '0.74', 'EUR', '31.464479'), ('45', '2022-01-01', '7798', 'TJS', '545.52', '2.73', 'EUR', '14.294667'), ('2', '2022-01-02', '6396', 'HTG', '55.44', '0.28', 'EUR', '115.372538'), ('43', '2022-01-03', '19044', 'LRD', '112.79', '0.57', 'EUR', '168.852191'), ('4', '2022-01-03', '606', 'MYR', '130.31', '0.66', 'EUR', '4.650478'), ('48', '2022-01-03', '462', 'JOD', '591.21', '2.96', 'EUR', '0.781452'), ('3', '2022-01-03', '22386', 'THB', '606', '3.03', 'EUR', '36.941107'), ('40', '2022-01-04', '234270', 'UGX', '59.23', '0.3', 'EUR', '3955.735797'), ('38', '2022-01-05', '6138', 'NOK', '635.68', '3.18', 'EUR', '9.655857'), ('16', '2022-01-06', '954', 'JOD', '1220.81', '6.11', 'EUR', '0.781452'), ('5', '2022-01-06', '528', 'OMR', '1241.97', '6.21', 'EUR', '0.425132'), ('11', '2022-01-06', '594', 'SBD', '66.99', '0.34', 'EUR', '8.867908'), ('50', '2022-01-06', '9870', 'AMD', '18.39', '0.1', 'EUR', '536.92227'), ('16', '2022-01-08', '23190', 'SCR', '1460.2', '0.03', 'EUR', '15.881424'), </v>
      </c>
    </row>
    <row r="370" spans="2:22" ht="30" x14ac:dyDescent="0.25">
      <c r="B370">
        <f t="shared" si="50"/>
        <v>2022</v>
      </c>
      <c r="C370">
        <f t="shared" si="51"/>
        <v>1</v>
      </c>
      <c r="D370" t="str">
        <f t="shared" si="52"/>
        <v>2022 1</v>
      </c>
      <c r="E370">
        <v>14</v>
      </c>
      <c r="F370" s="2">
        <v>44569</v>
      </c>
      <c r="G370">
        <v>6834</v>
      </c>
      <c r="H370" t="s">
        <v>185</v>
      </c>
      <c r="I370" s="3">
        <f t="shared" si="53"/>
        <v>430.32</v>
      </c>
      <c r="J370" s="3">
        <f t="shared" si="54"/>
        <v>2.1599999999999997</v>
      </c>
      <c r="K370" t="s">
        <v>61</v>
      </c>
      <c r="L370" s="3">
        <f>VLOOKUP(H370,'fx rates'!$A:$B,2,0)</f>
        <v>15.881424000000001</v>
      </c>
      <c r="M370">
        <f>SUMIFS($I$3:$I370,$E$3:$E370,$E370,$D$3:$D370,$D370)</f>
        <v>430.32</v>
      </c>
      <c r="N370" s="3">
        <f t="shared" si="55"/>
        <v>2.1599999999999997</v>
      </c>
      <c r="O370" s="3" t="str">
        <f t="shared" si="56"/>
        <v/>
      </c>
      <c r="P370" t="str">
        <f>IFERROR(IF(VLOOKUP($E370,clients_special_commissions!$B:$E,3,0), "yes","no"),"no")</f>
        <v>no</v>
      </c>
      <c r="Q370" s="3" t="str">
        <f>IF($P370="yes", VLOOKUP($E370,clients_special_commissions!$B:$C,2,0),"")</f>
        <v/>
      </c>
      <c r="R370" t="str">
        <f t="shared" si="57"/>
        <v>no</v>
      </c>
      <c r="S370">
        <f>COUNTIFS($E$3:$E369,$E370,$D$3:$D369,$D370,$R$3:$R369,"yes")</f>
        <v>0</v>
      </c>
      <c r="U370" s="1" t="str">
        <f t="shared" si="58"/>
        <v xml:space="preserve">('14', '2022-01-08', '6834', 'SCR', '430.32', '2.16', 'EUR', '15.881424'), </v>
      </c>
      <c r="V370" s="1" t="str">
        <f t="shared" si="59"/>
        <v xml:space="preserve">('42', '2021-06-09', '1338', 'ERN', '80.96', '0.05',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'0.04',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'0.05',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'0.05',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'0.05',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'0.04',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'0.04',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'0.05', 'EUR', '1954.4451'), ('17', '2021-08-25', '20292', 'CLP', '23.24', '0.12', 'EUR', '873.489326'), ('38', '2021-08-25', '174', 'GIP', '209.76', '1.05', 'EUR', '0.829546'), ('39', '2021-08-25', '366', 'MOP', '41.3', '0.21', 'EUR', '8.862674'), ('10', '2021-08-26', '229650', 'MMK', '117.51', '0.05',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'0.04', 'EUR', '1.874163'), ('11', '2021-09-09', '10206', 'UAH', '315.83', '1.58', 'EUR', '32.315341'), ('15', '2021-09-10', '300000', 'VND', '11.91', '0.06', 'EUR', '25207.144586'), ('42', '2021-09-11', '26370', 'XPF', '221.19', '0.05',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('13', '2021-09-27', '4638', 'ETB', '82.2', '0.42', 'EUR', '56.424061'), ('37', '2021-09-29', '612', 'BND', '409.96', '2.05', 'EUR', '1.492847'), ('51', '2021-10-01', '894', 'MOP', '100.88', '0.51', 'EUR', '8.862674'), ('45', '2021-10-02', '1254', 'SCR', '78.97', '0.4', 'EUR', '15.881424'), ('47', '2021-10-02', '212808', 'IRR', '4.57', '0.05', 'EUR', '46606.318821'), ('20', '2021-10-03', '209238', 'VND', '8.31', '0.05', 'EUR', '25207.144586'), ('17', '2021-10-04', '13416', 'AOA', '26.83', '0.14', 'EUR', '500.075352'), ('41', '2021-10-05', '4139', 'GHS', '502.07', '2.52', 'EUR', '8.24399'), ('44', '2021-10-05', '206706', 'CDF', '94.03', '0.48', 'EUR', '2198.419411'), ('50', '2021-10-06', '18666', 'SOS', '29.36', '0.15', 'EUR', '635.850516'), ('7', '2021-10-06', '1026', 'CUC', '930.9', '4.66', 'EUR', '1.102163'), ('21', '2021-10-08', '912', 'MYR', '196.11', '0.99', 'EUR', '4.650478'), ('6', '2021-10-08', '29940', 'HTG', '259.51', '1.3', 'EUR', '115.372538'), ('36', '2021-10-09', '1146', 'QAR', '285.64', '1.43', 'EUR', '4.012181'), ('6', '2021-10-09', '6678', 'ISK', '46.98', '0.24', 'EUR', '142.166545'), ('29', '2021-10-10', '270', 'GIP', '325.48', '1.63', 'EUR', '0.829546'), ('25', '2021-10-10', '14754', 'BDT', '155.68', '0.78', 'EUR', '94.772749'), ('48', '2021-10-12', '15936', 'DZD', '101.37', '0.51', 'EUR', '157.210934'), ('43', '2021-10-13', '10398', 'KMF', '21.11', '0.11', 'EUR', '492.671632'), ('36', '2021-10-15', '29034', 'INR', '346.16', '1.74', 'EUR', '83.874727'), ('45', '2021-10-15', '18042', 'KPW', '18.2', '0.1', 'EUR', '991.624722'), ('18', '2021-10-15', '1236', 'BAM', '632.46', '3.17', 'EUR', '1.954297'), ('30', '2021-10-16', '25494', 'CUP', '898.56', '4.5', 'EUR', '28.372254'), ('10', '2021-10-16', '924', 'BBD', '419.15', '0.05', 'EUR', '2.204495'), ('33', '2021-10-16', '12720', 'NPR', '94.98', '0.48', 'EUR', '133.929141'), ('46', '2021-10-17', '264', 'NZD', '166.49', '0.84', 'EUR', '1.585768'), ('40', '2021-10-17', '1284', 'BND', '860.11', '4.31', 'EUR', '1.492847'), ('6', '2021-10-18', '828', 'HRK', '109.38', '0.55', 'EUR', '7.570559'), ('22', '2021-10-18', '300', 'EUR', '300', '1.5', 'EUR', '1'), ('46', '2021-10-18', '23256', 'ISK', '163.59', '0.82', 'EUR', '142.166545'), ('51', '2021-10-18', '205488', 'UZS', '16.25', '0.09', 'EUR', '12650.208197'), ('5', '2021-10-19', '15168', 'MRU', '378.04', '1.9', 'EUR', '40.122998'), ('18', '2021-10-19', '1068', 'TOP', '428.65', '2.15', 'EUR', '2.491572'), ('14', '2021-10-19', '220', 'BHD', '529.16', '2.65', 'EUR', '0.415761'), ('48', '2021-10-19', '2351', 'MYR', '505.54', '2.53', 'EUR', '4.650478'), ('46', '2021-10-20', '7524', 'RUB', '64.43', '0.33', 'EUR', '116.791701'), ('16', '2021-10-21', '16854', 'VUV', '135.2', '0.68', 'EUR', '124.667135'), ('30', '2021-10-22', '26826', 'NPR', '200.3', '1.01', 'EUR', '133.929141'), ('2', '2021-10-22', '84', 'XDR', '106', '0.53', 'EUR', '0.792507'), ('42', '2021-10-22', '3000', 'BBD', '1360.86', '0.05', 'EUR', '2.204495'), ('42', '2021-10-23', '9000', 'ZMW', '463.25', '0.03', 'EUR', '19.428104'), ('28', '2021-10-23', '3.3', 'EUR', '3.3', '0.05', 'EUR', '1'), ('48', '2021-10-23', '5000', 'GHS', '606.51', '3.04', 'EUR', '8.24399'), ('25', '2021-10-23', '71472', 'TZS', '27.97', '0.14', 'EUR', '2556.186953'), ('3', '2021-10-23', '164184', 'IRR', '3.53', '0.05', 'EUR', '46606.318821'), ('14', '2021-10-24', '1482', 'MOP', '167.22', '0.84', 'EUR', '8.862674'), ('40', '2021-10-24', '800', 'BHD', '1924.19', '9.63', 'EUR', '0.415761'), ('9', '2021-10-24', '27090', 'SDG', '55.07', '0.04', 'EUR', '491.956154'), ('43', '2021-10-24', '18492', 'THB', '500.59', '2.51', 'EUR', '36.941107'), ('35', '2021-10-26', '27588', 'KPW', '27.83', '0.14', 'EUR', '991.624722'), ('25', '2021-10-26', '15246', 'NAD', '932.41', '4.67', 'EUR', '16.351249'), ('46', '2021-10-27', '8000', 'TTD', '1071.62', '5.36', 'EUR', '7.465375'), ('47', '2021-10-27', '154224', 'IQD', '96.14', '0.49', 'EUR', '1604.167841'), ('32', '2021-10-28', '1188', 'PAB', '1077.23', '5.39', 'EUR', '1.102838'), ('17', '2021-10-28', '648', 'CNH', '92.16', '0.47', 'EUR', '7.031894'), ('10', '2021-10-28', '5784', 'NPR', '43.19', '0.05', 'EUR', '133.929141'), ('32', '2021-10-29', '15504', 'MXN', '693.84', '0.03', 'EUR', '22.345389'), ('32', '2021-10-31', '666', 'EUR', '666', '0.03', 'EUR', '1'), ('22', '2021-11-02', '498', 'XDR', '628.39', '3.15', 'EUR', '0.792507'), ('44', '2021-11-02', '324', 'EUR', '324', '1.62', 'EUR', '1'), ('16', '2021-11-02', '430', 'FKP', '518.37', '2.6', 'EUR', '0.82953'), ('7', '2021-11-03', '248', 'BHD', '596.5', '2.99', 'EUR', '0.415761'), ('51', '2021-11-03', '292', 'KWD', '871.43', '4.36', 'EUR', '0.335084'), ('51', '2021-11-03', '6933', 'TWD', '220.35', '1.11', 'EUR', '31.464479'), ('27', '2021-11-03', '23214', 'CZK', '941.82', '4.71', 'EUR', '24.648029'), ('39', '2021-11-04', '492', 'GGP', '592.69', '2.97', 'EUR', '0.830114'), ('3', '2021-11-04', '17076', 'INR', '203.59', '1.02', 'EUR', '83.874727'), ('17', '2021-11-04', '21516', 'MZN', '305.89', '1.53', 'EUR', '70.339138'), ('33', '2021-11-05', '103458', 'BIF', '45.9', '0.23', 'EUR', '2254.103215'), ('31', '2021-11-05', '3876', 'ZAR', '237.6', '1.19', 'EUR', '16.313404'), ('9', '2021-11-06', '1410', 'BSD', '1278.69', '0.04', 'EUR', '1.102693'), ('16', '2021-11-06', '636', 'IMP', '766.7', '3.84', 'EUR', '0.829536'), ('48', '2021-11-07', '564', 'NZD', '355.67', '1.78', 'EUR', '1.585768'), ('13', '2021-11-07', '3246', 'PKR', '16.25', '0.09', 'EUR', '199.753961'), ('30', '2021-11-08', '8940', 'SZL', '547.16', '2.74', 'EUR', '16.339208'), ('41', '2021-11-08', '19338', 'DJF', '98.83', '0.5', 'EUR', '195.674933'), ('47', '2021-11-08', '1488', 'WST', '518.61', '2.6', 'EUR', '2.869237'), ('20', '2021-11-09', '13290', 'MXN', '594.76', '0.05', 'EUR', '22.345389'), ('27', '2021-11-09', '11151', 'GTQ', '1317.54', '6.59', 'EUR', '8.463558'), ('34', '2021-11-09', '19140', 'ETB', '339.22', '1.7', 'EUR', '56.424061'), ('45', '2021-11-10', '450', 'EUR', '450', '2.25', 'EUR', '1'), ('10', '2021-11-10', '1008', 'TND', '310.67', '0.05', 'EUR', '3.244663'), ('48', '2021-11-11', '1182', 'KYD', '1289.54', '6.45', 'EUR', '0.916606'), ('23', '2021-11-11', '210', 'JOD', '268.74', '1.35', 'EUR', '0.781452'), ('2', '2021-11-12', '426', 'BZD', '192.22', '0.97', 'EUR', '2.216262'), ('42', '2021-11-12', '13230', 'AFN', '137.19', '0.05', 'EUR', '96.442519'), ('20', '2021-11-12', '360000', 'STD', '15.24', '0.05', 'EUR', '23626.253177'), ('4', '2021-11-14', '96936', 'LBP', '58.32', '0.3', 'EUR', '1662.155418'), ('17', '2021-11-14', '618', 'MYR', '132.89', '0.67', 'EUR', '4.650478'), ('1', '2021-11-14', '210060', 'BIF', '93.2', '0.47', 'EUR', '2254.103215'), ('4', '2021-11-15', '11958', 'VUV', '95.92', '0.48', 'EUR', '124.667135'), ('38', '2021-11-15', '115626', 'IDR', '7.32', '0.05', 'EUR', '15813.590125'), ('9', '2021-11-17', '29526', 'MXN', '1321.35', '0.03', 'EUR', '22.345389'), ('13', '2021-11-20', '23394', 'CLP', '26.79', '0.14', 'EUR', '873.489326'), ('16', '2021-11-20', '12000', 'ZAR', '735.6', '0.03', 'EUR', '16.313404'), ('48', '2021-11-21', '179472', 'PYG', '23.43', '0.03', 'EUR', '7661.556068'), ('8', '2021-11-21', '840', 'MOP', '94.78', '0.48', 'EUR', '8.862674'), ('31', '2021-11-21', '18042', 'XOF', '27.54', '0.14', 'EUR', '655.347265'), ('18', '2021-11-23', '342', 'TMT', '88.67', '0.45', 'EUR', '3.857137'), ('29', '2021-11-23', '588', 'DKK', '79.11', '0.4', 'EUR', '7.433242'), ('37', '2021-11-23', '90', 'EUR', '90', '0.45', 'EUR', '1'), ('33', '2021-11-23', '858', 'AUD', '580.16', '2.91', 'EUR', '1.478916'), ('51', '2021-11-24', '60000', 'THB', '1624.21', '0.03', 'EUR', '36.941107'), ('8', '2021-11-25', '1176', 'NZD', '741.6', '3.71', 'EUR', '1.585768'), ('10', '2021-11-26', '29568', 'BIF', '13.12', '0.05', 'EUR', '2254.103215'), ('29', '2021-11-26', '708', 'BMD', '641.91', '3.21', 'EUR', '1.102961'), ('15', '2021-11-27', '1008', 'LSL', '61.7', '0.31', 'EUR', '16.337136'), ('12', '2021-11-27', '846', 'EUR', '846', '4.23', 'EUR', '1'), ('45', '2021-11-27', '828', 'SEK', '79.64', '0.4', 'EUR', '10.396958'), ('17', '2021-11-28', '591', 'BHD', '1421.49', '7.11', 'EUR', '0.415761'), ('27', '2021-11-29', '3000000', 'XAF', '4577.73', '0.03', 'EUR', '655.347543'), ('13', '2021-11-29', '470', 'JOD', '601.45', '3.01', 'EUR', '0.781452'), ('8', '2021-12-01', '15996', 'NGN', '34.95', '0.18', 'EUR', '457.789064'), ('9', '2021-12-01', '6690', 'JPY', '50.15', '0.04', 'EUR', '133.408405'), ('44', '2021-12-02', '18318', 'KPW', '18.48', '0.1', 'EUR', '991.624722'), ('28', '2021-12-03', '13752', 'ERN', '832.1', '4.17', 'EUR', '16.526867'), ('35', '2021-12-04', '15132', 'BTN', '180.78', '0.91', 'EUR', '83.704625'), ('40', '2021-12-04', '6702', 'HRK', '885.28', '4.43', 'EUR', '7.570559'), ('44', '2021-12-04', '26352', 'RSD', '224.03', '1.13', 'EUR', '117.629636'), ('33', '2021-12-06', '654', 'TND', '201.57', '1.01', 'EUR', '3.244663'), ('41', '2021-12-07', '1176', 'SCR', '74.05', '0.38', 'EUR', '15.881424'), ('11', '2021-12-08', '696', 'SAR', '168.37', '0.85', 'EUR', '4.133768'), ('30', '2021-12-08', '8730', 'GMD', '148.1', '0.75', 'EUR', '58.946785'), ('50', '2021-12-09', '1284', 'BND', '860.11', '4.31', 'EUR', '1.492847'), ('47', '2021-12-10', '1344', 'SBD', '151.56', '0.76', 'EUR', '8.867908'), ('28', '2021-12-10', '1134', 'BOB', '150.06', '0.76', 'EUR', '7.557202'), ('6', '2021-12-12', '450', 'SGD', '300.51', '1.51', 'EUR', '1.497464'), ('29', '2021-12-12', '330', 'ILS', '93.13', '0.47', 'EUR', '3.543533'), ('18', '2021-12-13', '462', 'IMP', '556.94', '2.79', 'EUR', '0.829536'), ('10', '2021-12-13', '152076', 'IQD', '94.81', '0.05', 'EUR', '1604.167841'), ('46', '2021-12-13', '6042', 'CVE', '54.57', '0.28', 'EUR', '110.731635'), ('15', '2021-12-15', '6114', 'SBD', '689.46', '3.45', 'EUR', '8.867908'), ('43', '2021-12-15', '29166', 'BDT', '307.75', '1.54', 'EUR', '94.772749'), ('31', '2021-12-16', '17778', 'ZWL', '50.11', '0.26', 'EUR', '354.780821'), ('45', '2021-12-18', '4477', 'HRK', '591.37', '2.96', 'EUR', '7.570559'), ('10', '2021-12-18', '930', 'XDR', '1173.5', '0.05', 'EUR', '0.792507'), ('44', '2021-12-19', '21504', 'DZD', '136.79', '0.69', 'EUR', '157.210934'), ('33', '2021-12-20', '6810', 'GHS', '826.06', '4.14', 'EUR', '8.24399'), ('46', '2021-12-20', '702', 'IMP', '846.26', '4.24', 'EUR', '0.829536'), ('39', '2021-12-20', '16002', 'GMD', '271.47', '1.36', 'EUR', '58.946785'), ('6', '2021-12-20', '13104', 'MDL', '647.93', '3.24', 'EUR', '20.224588'), ('28', '2021-12-21', '660', 'EUR', '660', '3.3', 'EUR', '1'), ('2', '2021-12-22', '930', 'CAD', '670.27', '3.36', 'EUR', '1.387511'), ('48', '2021-12-23', '23226', 'MKD', '377.23', '1.89', 'EUR', '61.570877'), ('47', '2021-12-24', '618', 'MOP', '69.74', '0.35', 'EUR', '8.862674'), ('29', '2021-12-25', '28566', 'RSD', '242.85', '1.22', 'EUR', '117.629636'), ('9', '2021-12-26', '28416', 'MDL', '1405.03', '0.04', 'EUR', '20.224588'), ('3', '2021-12-26', '23166', 'SOS', '36.44', '0.19', 'EUR', '635.850516'), ('18', '2021-12-26', '3500', 'MYR', '752.62', '3.77', 'EUR', '4.650478'), ('33', '2021-12-26', '690', 'SEK', '66.37', '0.03', 'EUR', '10.396958'), ('36', '2021-12-27', '66', 'OMR', '155.25', '0.78', 'EUR', '0.425132'), ('26', '2021-12-27', '460', 'GIP', '554.53', '2.78', 'EUR', '0.829546'), ('11', '2021-12-28', '1404', 'EUR', '1404', '7.02', 'EUR', '1'), ('36', '2021-12-29', '8622', 'HTG', '74.74', '0.38', 'EUR', '115.372538'), ('47', '2021-12-30', '28236', 'AMD', '52.59', '0.27', 'EUR', '536.92227'), ('30', '2021-12-30', '190284', 'MGA', '42.82', '0.22', 'EUR', '4443.86488'), ('22', '2021-12-30', '1302', 'EUR', '1302', '6.51', 'EUR', '1'), ('47', '2021-12-31', '1404', 'WST', '489.33', '2.45', 'EUR', '2.869237'), ('50', '2022-01-01', '4614', 'TWD', '146.65', '0.74', 'EUR', '31.464479'), ('45', '2022-01-01', '7798', 'TJS', '545.52', '2.73', 'EUR', '14.294667'), ('2', '2022-01-02', '6396', 'HTG', '55.44', '0.28', 'EUR', '115.372538'), ('43', '2022-01-03', '19044', 'LRD', '112.79', '0.57', 'EUR', '168.852191'), ('4', '2022-01-03', '606', 'MYR', '130.31', '0.66', 'EUR', '4.650478'), ('48', '2022-01-03', '462', 'JOD', '591.21', '2.96', 'EUR', '0.781452'), ('3', '2022-01-03', '22386', 'THB', '606', '3.03', 'EUR', '36.941107'), ('40', '2022-01-04', '234270', 'UGX', '59.23', '0.3', 'EUR', '3955.735797'), ('38', '2022-01-05', '6138', 'NOK', '635.68', '3.18', 'EUR', '9.655857'), ('16', '2022-01-06', '954', 'JOD', '1220.81', '6.11', 'EUR', '0.781452'), ('5', '2022-01-06', '528', 'OMR', '1241.97', '6.21', 'EUR', '0.425132'), ('11', '2022-01-06', '594', 'SBD', '66.99', '0.34', 'EUR', '8.867908'), ('50', '2022-01-06', '9870', 'AMD', '18.39', '0.1', 'EUR', '536.92227'), ('16', '2022-01-08', '23190', 'SCR', '1460.2', '0.03', 'EUR', '15.881424'), ('14', '2022-01-08', '6834', 'SCR', '430.32', '2.16', 'EUR', '15.881424'), </v>
      </c>
    </row>
    <row r="371" spans="2:22" ht="30" x14ac:dyDescent="0.25">
      <c r="B371">
        <f t="shared" si="50"/>
        <v>2022</v>
      </c>
      <c r="C371">
        <f t="shared" si="51"/>
        <v>1</v>
      </c>
      <c r="D371" t="str">
        <f t="shared" si="52"/>
        <v>2022 1</v>
      </c>
      <c r="E371">
        <v>50</v>
      </c>
      <c r="F371" s="2">
        <v>44570</v>
      </c>
      <c r="G371">
        <v>20802</v>
      </c>
      <c r="H371" t="s">
        <v>224</v>
      </c>
      <c r="I371" s="3">
        <f t="shared" si="53"/>
        <v>174.48999999999998</v>
      </c>
      <c r="J371" s="3">
        <f t="shared" si="54"/>
        <v>0.88</v>
      </c>
      <c r="K371" t="s">
        <v>61</v>
      </c>
      <c r="L371" s="3">
        <f>VLOOKUP(H371,'fx rates'!$A:$B,2,0)</f>
        <v>119.221126</v>
      </c>
      <c r="M371">
        <f>SUMIFS($I$3:$I371,$E$3:$E371,$E371,$D$3:$D371,$D371)</f>
        <v>339.53</v>
      </c>
      <c r="N371" s="3">
        <f t="shared" si="55"/>
        <v>0.88</v>
      </c>
      <c r="O371" s="3" t="str">
        <f t="shared" si="56"/>
        <v/>
      </c>
      <c r="P371" t="str">
        <f>IFERROR(IF(VLOOKUP($E371,clients_special_commissions!$B:$E,3,0), "yes","no"),"no")</f>
        <v>no</v>
      </c>
      <c r="Q371" s="3" t="str">
        <f>IF($P371="yes", VLOOKUP($E371,clients_special_commissions!$B:$C,2,0),"")</f>
        <v/>
      </c>
      <c r="R371" t="str">
        <f t="shared" si="57"/>
        <v>no</v>
      </c>
      <c r="S371">
        <f>COUNTIFS($E$3:$E370,$E371,$D$3:$D370,$D371,$R$3:$R370,"yes")</f>
        <v>0</v>
      </c>
      <c r="U371" s="1" t="str">
        <f t="shared" si="58"/>
        <v xml:space="preserve">('50', '2022-01-09', '20802', 'XPF', '174.49', '0.88', 'EUR', '119.221126'), </v>
      </c>
      <c r="V371" s="1" t="str">
        <f t="shared" si="59"/>
        <v xml:space="preserve">('42', '2021-06-09', '1338', 'ERN', '80.96', '0.05',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'0.04',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'0.05',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'0.05',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'0.05',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'0.04',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'0.04',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'0.05', 'EUR', '1954.4451'), ('17', '2021-08-25', '20292', 'CLP', '23.24', '0.12', 'EUR', '873.489326'), ('38', '2021-08-25', '174', 'GIP', '209.76', '1.05', 'EUR', '0.829546'), ('39', '2021-08-25', '366', 'MOP', '41.3', '0.21', 'EUR', '8.862674'), ('10', '2021-08-26', '229650', 'MMK', '117.51', '0.05',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'0.04', 'EUR', '1.874163'), ('11', '2021-09-09', '10206', 'UAH', '315.83', '1.58', 'EUR', '32.315341'), ('15', '2021-09-10', '300000', 'VND', '11.91', '0.06', 'EUR', '25207.144586'), ('42', '2021-09-11', '26370', 'XPF', '221.19', '0.05',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('13', '2021-09-27', '4638', 'ETB', '82.2', '0.42', 'EUR', '56.424061'), ('37', '2021-09-29', '612', 'BND', '409.96', '2.05', 'EUR', '1.492847'), ('51', '2021-10-01', '894', 'MOP', '100.88', '0.51', 'EUR', '8.862674'), ('45', '2021-10-02', '1254', 'SCR', '78.97', '0.4', 'EUR', '15.881424'), ('47', '2021-10-02', '212808', 'IRR', '4.57', '0.05', 'EUR', '46606.318821'), ('20', '2021-10-03', '209238', 'VND', '8.31', '0.05', 'EUR', '25207.144586'), ('17', '2021-10-04', '13416', 'AOA', '26.83', '0.14', 'EUR', '500.075352'), ('41', '2021-10-05', '4139', 'GHS', '502.07', '2.52', 'EUR', '8.24399'), ('44', '2021-10-05', '206706', 'CDF', '94.03', '0.48', 'EUR', '2198.419411'), ('50', '2021-10-06', '18666', 'SOS', '29.36', '0.15', 'EUR', '635.850516'), ('7', '2021-10-06', '1026', 'CUC', '930.9', '4.66', 'EUR', '1.102163'), ('21', '2021-10-08', '912', 'MYR', '196.11', '0.99', 'EUR', '4.650478'), ('6', '2021-10-08', '29940', 'HTG', '259.51', '1.3', 'EUR', '115.372538'), ('36', '2021-10-09', '1146', 'QAR', '285.64', '1.43', 'EUR', '4.012181'), ('6', '2021-10-09', '6678', 'ISK', '46.98', '0.24', 'EUR', '142.166545'), ('29', '2021-10-10', '270', 'GIP', '325.48', '1.63', 'EUR', '0.829546'), ('25', '2021-10-10', '14754', 'BDT', '155.68', '0.78', 'EUR', '94.772749'), ('48', '2021-10-12', '15936', 'DZD', '101.37', '0.51', 'EUR', '157.210934'), ('43', '2021-10-13', '10398', 'KMF', '21.11', '0.11', 'EUR', '492.671632'), ('36', '2021-10-15', '29034', 'INR', '346.16', '1.74', 'EUR', '83.874727'), ('45', '2021-10-15', '18042', 'KPW', '18.2', '0.1', 'EUR', '991.624722'), ('18', '2021-10-15', '1236', 'BAM', '632.46', '3.17', 'EUR', '1.954297'), ('30', '2021-10-16', '25494', 'CUP', '898.56', '4.5', 'EUR', '28.372254'), ('10', '2021-10-16', '924', 'BBD', '419.15', '0.05', 'EUR', '2.204495'), ('33', '2021-10-16', '12720', 'NPR', '94.98', '0.48', 'EUR', '133.929141'), ('46', '2021-10-17', '264', 'NZD', '166.49', '0.84', 'EUR', '1.585768'), ('40', '2021-10-17', '1284', 'BND', '860.11', '4.31', 'EUR', '1.492847'), ('6', '2021-10-18', '828', 'HRK', '109.38', '0.55', 'EUR', '7.570559'), ('22', '2021-10-18', '300', 'EUR', '300', '1.5', 'EUR', '1'), ('46', '2021-10-18', '23256', 'ISK', '163.59', '0.82', 'EUR', '142.166545'), ('51', '2021-10-18', '205488', 'UZS', '16.25', '0.09', 'EUR', '12650.208197'), ('5', '2021-10-19', '15168', 'MRU', '378.04', '1.9', 'EUR', '40.122998'), ('18', '2021-10-19', '1068', 'TOP', '428.65', '2.15', 'EUR', '2.491572'), ('14', '2021-10-19', '220', 'BHD', '529.16', '2.65', 'EUR', '0.415761'), ('48', '2021-10-19', '2351', 'MYR', '505.54', '2.53', 'EUR', '4.650478'), ('46', '2021-10-20', '7524', 'RUB', '64.43', '0.33', 'EUR', '116.791701'), ('16', '2021-10-21', '16854', 'VUV', '135.2', '0.68', 'EUR', '124.667135'), ('30', '2021-10-22', '26826', 'NPR', '200.3', '1.01', 'EUR', '133.929141'), ('2', '2021-10-22', '84', 'XDR', '106', '0.53', 'EUR', '0.792507'), ('42', '2021-10-22', '3000', 'BBD', '1360.86', '0.05', 'EUR', '2.204495'), ('42', '2021-10-23', '9000', 'ZMW', '463.25', '0.03', 'EUR', '19.428104'), ('28', '2021-10-23', '3.3', 'EUR', '3.3', '0.05', 'EUR', '1'), ('48', '2021-10-23', '5000', 'GHS', '606.51', '3.04', 'EUR', '8.24399'), ('25', '2021-10-23', '71472', 'TZS', '27.97', '0.14', 'EUR', '2556.186953'), ('3', '2021-10-23', '164184', 'IRR', '3.53', '0.05', 'EUR', '46606.318821'), ('14', '2021-10-24', '1482', 'MOP', '167.22', '0.84', 'EUR', '8.862674'), ('40', '2021-10-24', '800', 'BHD', '1924.19', '9.63', 'EUR', '0.415761'), ('9', '2021-10-24', '27090', 'SDG', '55.07', '0.04', 'EUR', '491.956154'), ('43', '2021-10-24', '18492', 'THB', '500.59', '2.51', 'EUR', '36.941107'), ('35', '2021-10-26', '27588', 'KPW', '27.83', '0.14', 'EUR', '991.624722'), ('25', '2021-10-26', '15246', 'NAD', '932.41', '4.67', 'EUR', '16.351249'), ('46', '2021-10-27', '8000', 'TTD', '1071.62', '5.36', 'EUR', '7.465375'), ('47', '2021-10-27', '154224', 'IQD', '96.14', '0.49', 'EUR', '1604.167841'), ('32', '2021-10-28', '1188', 'PAB', '1077.23', '5.39', 'EUR', '1.102838'), ('17', '2021-10-28', '648', 'CNH', '92.16', '0.47', 'EUR', '7.031894'), ('10', '2021-10-28', '5784', 'NPR', '43.19', '0.05', 'EUR', '133.929141'), ('32', '2021-10-29', '15504', 'MXN', '693.84', '0.03', 'EUR', '22.345389'), ('32', '2021-10-31', '666', 'EUR', '666', '0.03', 'EUR', '1'), ('22', '2021-11-02', '498', 'XDR', '628.39', '3.15', 'EUR', '0.792507'), ('44', '2021-11-02', '324', 'EUR', '324', '1.62', 'EUR', '1'), ('16', '2021-11-02', '430', 'FKP', '518.37', '2.6', 'EUR', '0.82953'), ('7', '2021-11-03', '248', 'BHD', '596.5', '2.99', 'EUR', '0.415761'), ('51', '2021-11-03', '292', 'KWD', '871.43', '4.36', 'EUR', '0.335084'), ('51', '2021-11-03', '6933', 'TWD', '220.35', '1.11', 'EUR', '31.464479'), ('27', '2021-11-03', '23214', 'CZK', '941.82', '4.71', 'EUR', '24.648029'), ('39', '2021-11-04', '492', 'GGP', '592.69', '2.97', 'EUR', '0.830114'), ('3', '2021-11-04', '17076', 'INR', '203.59', '1.02', 'EUR', '83.874727'), ('17', '2021-11-04', '21516', 'MZN', '305.89', '1.53', 'EUR', '70.339138'), ('33', '2021-11-05', '103458', 'BIF', '45.9', '0.23', 'EUR', '2254.103215'), ('31', '2021-11-05', '3876', 'ZAR', '237.6', '1.19', 'EUR', '16.313404'), ('9', '2021-11-06', '1410', 'BSD', '1278.69', '0.04', 'EUR', '1.102693'), ('16', '2021-11-06', '636', 'IMP', '766.7', '3.84', 'EUR', '0.829536'), ('48', '2021-11-07', '564', 'NZD', '355.67', '1.78', 'EUR', '1.585768'), ('13', '2021-11-07', '3246', 'PKR', '16.25', '0.09', 'EUR', '199.753961'), ('30', '2021-11-08', '8940', 'SZL', '547.16', '2.74', 'EUR', '16.339208'), ('41', '2021-11-08', '19338', 'DJF', '98.83', '0.5', 'EUR', '195.674933'), ('47', '2021-11-08', '1488', 'WST', '518.61', '2.6', 'EUR', '2.869237'), ('20', '2021-11-09', '13290', 'MXN', '594.76', '0.05', 'EUR', '22.345389'), ('27', '2021-11-09', '11151', 'GTQ', '1317.54', '6.59', 'EUR', '8.463558'), ('34', '2021-11-09', '19140', 'ETB', '339.22', '1.7', 'EUR', '56.424061'), ('45', '2021-11-10', '450', 'EUR', '450', '2.25', 'EUR', '1'), ('10', '2021-11-10', '1008', 'TND', '310.67', '0.05', 'EUR', '3.244663'), ('48', '2021-11-11', '1182', 'KYD', '1289.54', '6.45', 'EUR', '0.916606'), ('23', '2021-11-11', '210', 'JOD', '268.74', '1.35', 'EUR', '0.781452'), ('2', '2021-11-12', '426', 'BZD', '192.22', '0.97', 'EUR', '2.216262'), ('42', '2021-11-12', '13230', 'AFN', '137.19', '0.05', 'EUR', '96.442519'), ('20', '2021-11-12', '360000', 'STD', '15.24', '0.05', 'EUR', '23626.253177'), ('4', '2021-11-14', '96936', 'LBP', '58.32', '0.3', 'EUR', '1662.155418'), ('17', '2021-11-14', '618', 'MYR', '132.89', '0.67', 'EUR', '4.650478'), ('1', '2021-11-14', '210060', 'BIF', '93.2', '0.47', 'EUR', '2254.103215'), ('4', '2021-11-15', '11958', 'VUV', '95.92', '0.48', 'EUR', '124.667135'), ('38', '2021-11-15', '115626', 'IDR', '7.32', '0.05', 'EUR', '15813.590125'), ('9', '2021-11-17', '29526', 'MXN', '1321.35', '0.03', 'EUR', '22.345389'), ('13', '2021-11-20', '23394', 'CLP', '26.79', '0.14', 'EUR', '873.489326'), ('16', '2021-11-20', '12000', 'ZAR', '735.6', '0.03', 'EUR', '16.313404'), ('48', '2021-11-21', '179472', 'PYG', '23.43', '0.03', 'EUR', '7661.556068'), ('8', '2021-11-21', '840', 'MOP', '94.78', '0.48', 'EUR', '8.862674'), ('31', '2021-11-21', '18042', 'XOF', '27.54', '0.14', 'EUR', '655.347265'), ('18', '2021-11-23', '342', 'TMT', '88.67', '0.45', 'EUR', '3.857137'), ('29', '2021-11-23', '588', 'DKK', '79.11', '0.4', 'EUR', '7.433242'), ('37', '2021-11-23', '90', 'EUR', '90', '0.45', 'EUR', '1'), ('33', '2021-11-23', '858', 'AUD', '580.16', '2.91', 'EUR', '1.478916'), ('51', '2021-11-24', '60000', 'THB', '1624.21', '0.03', 'EUR', '36.941107'), ('8', '2021-11-25', '1176', 'NZD', '741.6', '3.71', 'EUR', '1.585768'), ('10', '2021-11-26', '29568', 'BIF', '13.12', '0.05', 'EUR', '2254.103215'), ('29', '2021-11-26', '708', 'BMD', '641.91', '3.21', 'EUR', '1.102961'), ('15', '2021-11-27', '1008', 'LSL', '61.7', '0.31', 'EUR', '16.337136'), ('12', '2021-11-27', '846', 'EUR', '846', '4.23', 'EUR', '1'), ('45', '2021-11-27', '828', 'SEK', '79.64', '0.4', 'EUR', '10.396958'), ('17', '2021-11-28', '591', 'BHD', '1421.49', '7.11', 'EUR', '0.415761'), ('27', '2021-11-29', '3000000', 'XAF', '4577.73', '0.03', 'EUR', '655.347543'), ('13', '2021-11-29', '470', 'JOD', '601.45', '3.01', 'EUR', '0.781452'), ('8', '2021-12-01', '15996', 'NGN', '34.95', '0.18', 'EUR', '457.789064'), ('9', '2021-12-01', '6690', 'JPY', '50.15', '0.04', 'EUR', '133.408405'), ('44', '2021-12-02', '18318', 'KPW', '18.48', '0.1', 'EUR', '991.624722'), ('28', '2021-12-03', '13752', 'ERN', '832.1', '4.17', 'EUR', '16.526867'), ('35', '2021-12-04', '15132', 'BTN', '180.78', '0.91', 'EUR', '83.704625'), ('40', '2021-12-04', '6702', 'HRK', '885.28', '4.43', 'EUR', '7.570559'), ('44', '2021-12-04', '26352', 'RSD', '224.03', '1.13', 'EUR', '117.629636'), ('33', '2021-12-06', '654', 'TND', '201.57', '1.01', 'EUR', '3.244663'), ('41', '2021-12-07', '1176', 'SCR', '74.05', '0.38', 'EUR', '15.881424'), ('11', '2021-12-08', '696', 'SAR', '168.37', '0.85', 'EUR', '4.133768'), ('30', '2021-12-08', '8730', 'GMD', '148.1', '0.75', 'EUR', '58.946785'), ('50', '2021-12-09', '1284', 'BND', '860.11', '4.31', 'EUR', '1.492847'), ('47', '2021-12-10', '1344', 'SBD', '151.56', '0.76', 'EUR', '8.867908'), ('28', '2021-12-10', '1134', 'BOB', '150.06', '0.76', 'EUR', '7.557202'), ('6', '2021-12-12', '450', 'SGD', '300.51', '1.51', 'EUR', '1.497464'), ('29', '2021-12-12', '330', 'ILS', '93.13', '0.47', 'EUR', '3.543533'), ('18', '2021-12-13', '462', 'IMP', '556.94', '2.79', 'EUR', '0.829536'), ('10', '2021-12-13', '152076', 'IQD', '94.81', '0.05', 'EUR', '1604.167841'), ('46', '2021-12-13', '6042', 'CVE', '54.57', '0.28', 'EUR', '110.731635'), ('15', '2021-12-15', '6114', 'SBD', '689.46', '3.45', 'EUR', '8.867908'), ('43', '2021-12-15', '29166', 'BDT', '307.75', '1.54', 'EUR', '94.772749'), ('31', '2021-12-16', '17778', 'ZWL', '50.11', '0.26', 'EUR', '354.780821'), ('45', '2021-12-18', '4477', 'HRK', '591.37', '2.96', 'EUR', '7.570559'), ('10', '2021-12-18', '930', 'XDR', '1173.5', '0.05', 'EUR', '0.792507'), ('44', '2021-12-19', '21504', 'DZD', '136.79', '0.69', 'EUR', '157.210934'), ('33', '2021-12-20', '6810', 'GHS', '826.06', '4.14', 'EUR', '8.24399'), ('46', '2021-12-20', '702', 'IMP', '846.26', '4.24', 'EUR', '0.829536'), ('39', '2021-12-20', '16002', 'GMD', '271.47', '1.36', 'EUR', '58.946785'), ('6', '2021-12-20', '13104', 'MDL', '647.93', '3.24', 'EUR', '20.224588'), ('28', '2021-12-21', '660', 'EUR', '660', '3.3', 'EUR', '1'), ('2', '2021-12-22', '930', 'CAD', '670.27', '3.36', 'EUR', '1.387511'), ('48', '2021-12-23', '23226', 'MKD', '377.23', '1.89', 'EUR', '61.570877'), ('47', '2021-12-24', '618', 'MOP', '69.74', '0.35', 'EUR', '8.862674'), ('29', '2021-12-25', '28566', 'RSD', '242.85', '1.22', 'EUR', '117.629636'), ('9', '2021-12-26', '28416', 'MDL', '1405.03', '0.04', 'EUR', '20.224588'), ('3', '2021-12-26', '23166', 'SOS', '36.44', '0.19', 'EUR', '635.850516'), ('18', '2021-12-26', '3500', 'MYR', '752.62', '3.77', 'EUR', '4.650478'), ('33', '2021-12-26', '690', 'SEK', '66.37', '0.03', 'EUR', '10.396958'), ('36', '2021-12-27', '66', 'OMR', '155.25', '0.78', 'EUR', '0.425132'), ('26', '2021-12-27', '460', 'GIP', '554.53', '2.78', 'EUR', '0.829546'), ('11', '2021-12-28', '1404', 'EUR', '1404', '7.02', 'EUR', '1'), ('36', '2021-12-29', '8622', 'HTG', '74.74', '0.38', 'EUR', '115.372538'), ('47', '2021-12-30', '28236', 'AMD', '52.59', '0.27', 'EUR', '536.92227'), ('30', '2021-12-30', '190284', 'MGA', '42.82', '0.22', 'EUR', '4443.86488'), ('22', '2021-12-30', '1302', 'EUR', '1302', '6.51', 'EUR', '1'), ('47', '2021-12-31', '1404', 'WST', '489.33', '2.45', 'EUR', '2.869237'), ('50', '2022-01-01', '4614', 'TWD', '146.65', '0.74', 'EUR', '31.464479'), ('45', '2022-01-01', '7798', 'TJS', '545.52', '2.73', 'EUR', '14.294667'), ('2', '2022-01-02', '6396', 'HTG', '55.44', '0.28', 'EUR', '115.372538'), ('43', '2022-01-03', '19044', 'LRD', '112.79', '0.57', 'EUR', '168.852191'), ('4', '2022-01-03', '606', 'MYR', '130.31', '0.66', 'EUR', '4.650478'), ('48', '2022-01-03', '462', 'JOD', '591.21', '2.96', 'EUR', '0.781452'), ('3', '2022-01-03', '22386', 'THB', '606', '3.03', 'EUR', '36.941107'), ('40', '2022-01-04', '234270', 'UGX', '59.23', '0.3', 'EUR', '3955.735797'), ('38', '2022-01-05', '6138', 'NOK', '635.68', '3.18', 'EUR', '9.655857'), ('16', '2022-01-06', '954', 'JOD', '1220.81', '6.11', 'EUR', '0.781452'), ('5', '2022-01-06', '528', 'OMR', '1241.97', '6.21', 'EUR', '0.425132'), ('11', '2022-01-06', '594', 'SBD', '66.99', '0.34', 'EUR', '8.867908'), ('50', '2022-01-06', '9870', 'AMD', '18.39', '0.1', 'EUR', '536.92227'), ('16', '2022-01-08', '23190', 'SCR', '1460.2', '0.03', 'EUR', '15.881424'), ('14', '2022-01-08', '6834', 'SCR', '430.32', '2.16', 'EUR', '15.881424'), ('50', '2022-01-09', '20802', 'XPF', '174.49', '0.88', 'EUR', '119.221126'), </v>
      </c>
    </row>
    <row r="372" spans="2:22" ht="30" x14ac:dyDescent="0.25">
      <c r="B372">
        <f t="shared" si="50"/>
        <v>2022</v>
      </c>
      <c r="C372">
        <f t="shared" si="51"/>
        <v>1</v>
      </c>
      <c r="D372" t="str">
        <f t="shared" si="52"/>
        <v>2022 1</v>
      </c>
      <c r="E372">
        <v>3</v>
      </c>
      <c r="F372" s="2">
        <v>44570</v>
      </c>
      <c r="G372">
        <v>354</v>
      </c>
      <c r="H372" t="s">
        <v>213</v>
      </c>
      <c r="I372" s="3">
        <f t="shared" si="53"/>
        <v>74.650000000000006</v>
      </c>
      <c r="J372" s="3">
        <f t="shared" si="54"/>
        <v>0.38</v>
      </c>
      <c r="K372" t="s">
        <v>61</v>
      </c>
      <c r="L372" s="3">
        <f>VLOOKUP(H372,'fx rates'!$A:$B,2,0)</f>
        <v>4.7423200000000003</v>
      </c>
      <c r="M372">
        <f>SUMIFS($I$3:$I372,$E$3:$E372,$E372,$D$3:$D372,$D372)</f>
        <v>680.65</v>
      </c>
      <c r="N372" s="3">
        <f t="shared" si="55"/>
        <v>0.38</v>
      </c>
      <c r="O372" s="3" t="str">
        <f t="shared" si="56"/>
        <v/>
      </c>
      <c r="P372" t="str">
        <f>IFERROR(IF(VLOOKUP($E372,clients_special_commissions!$B:$E,3,0), "yes","no"),"no")</f>
        <v>no</v>
      </c>
      <c r="Q372" s="3" t="str">
        <f>IF($P372="yes", VLOOKUP($E372,clients_special_commissions!$B:$C,2,0),"")</f>
        <v/>
      </c>
      <c r="R372" t="str">
        <f t="shared" si="57"/>
        <v>no</v>
      </c>
      <c r="S372">
        <f>COUNTIFS($E$3:$E371,$E372,$D$3:$D371,$D372,$R$3:$R371,"yes")</f>
        <v>0</v>
      </c>
      <c r="U372" s="1" t="str">
        <f t="shared" si="58"/>
        <v xml:space="preserve">('3', '2022-01-09', '354', 'VES', '74.65', '0.38', 'EUR', '4.74232'), </v>
      </c>
      <c r="V372" s="1" t="str">
        <f t="shared" si="59"/>
        <v xml:space="preserve">('42', '2021-06-09', '1338', 'ERN', '80.96', '0.05',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'0.04',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'0.05',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'0.05',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'0.05',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'0.04',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'0.04',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'0.05', 'EUR', '1954.4451'), ('17', '2021-08-25', '20292', 'CLP', '23.24', '0.12', 'EUR', '873.489326'), ('38', '2021-08-25', '174', 'GIP', '209.76', '1.05', 'EUR', '0.829546'), ('39', '2021-08-25', '366', 'MOP', '41.3', '0.21', 'EUR', '8.862674'), ('10', '2021-08-26', '229650', 'MMK', '117.51', '0.05',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'0.04', 'EUR', '1.874163'), ('11', '2021-09-09', '10206', 'UAH', '315.83', '1.58', 'EUR', '32.315341'), ('15', '2021-09-10', '300000', 'VND', '11.91', '0.06', 'EUR', '25207.144586'), ('42', '2021-09-11', '26370', 'XPF', '221.19', '0.05',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('13', '2021-09-27', '4638', 'ETB', '82.2', '0.42', 'EUR', '56.424061'), ('37', '2021-09-29', '612', 'BND', '409.96', '2.05', 'EUR', '1.492847'), ('51', '2021-10-01', '894', 'MOP', '100.88', '0.51', 'EUR', '8.862674'), ('45', '2021-10-02', '1254', 'SCR', '78.97', '0.4', 'EUR', '15.881424'), ('47', '2021-10-02', '212808', 'IRR', '4.57', '0.05', 'EUR', '46606.318821'), ('20', '2021-10-03', '209238', 'VND', '8.31', '0.05', 'EUR', '25207.144586'), ('17', '2021-10-04', '13416', 'AOA', '26.83', '0.14', 'EUR', '500.075352'), ('41', '2021-10-05', '4139', 'GHS', '502.07', '2.52', 'EUR', '8.24399'), ('44', '2021-10-05', '206706', 'CDF', '94.03', '0.48', 'EUR', '2198.419411'), ('50', '2021-10-06', '18666', 'SOS', '29.36', '0.15', 'EUR', '635.850516'), ('7', '2021-10-06', '1026', 'CUC', '930.9', '4.66', 'EUR', '1.102163'), ('21', '2021-10-08', '912', 'MYR', '196.11', '0.99', 'EUR', '4.650478'), ('6', '2021-10-08', '29940', 'HTG', '259.51', '1.3', 'EUR', '115.372538'), ('36', '2021-10-09', '1146', 'QAR', '285.64', '1.43', 'EUR', '4.012181'), ('6', '2021-10-09', '6678', 'ISK', '46.98', '0.24', 'EUR', '142.166545'), ('29', '2021-10-10', '270', 'GIP', '325.48', '1.63', 'EUR', '0.829546'), ('25', '2021-10-10', '14754', 'BDT', '155.68', '0.78', 'EUR', '94.772749'), ('48', '2021-10-12', '15936', 'DZD', '101.37', '0.51', 'EUR', '157.210934'), ('43', '2021-10-13', '10398', 'KMF', '21.11', '0.11', 'EUR', '492.671632'), ('36', '2021-10-15', '29034', 'INR', '346.16', '1.74', 'EUR', '83.874727'), ('45', '2021-10-15', '18042', 'KPW', '18.2', '0.1', 'EUR', '991.624722'), ('18', '2021-10-15', '1236', 'BAM', '632.46', '3.17', 'EUR', '1.954297'), ('30', '2021-10-16', '25494', 'CUP', '898.56', '4.5', 'EUR', '28.372254'), ('10', '2021-10-16', '924', 'BBD', '419.15', '0.05', 'EUR', '2.204495'), ('33', '2021-10-16', '12720', 'NPR', '94.98', '0.48', 'EUR', '133.929141'), ('46', '2021-10-17', '264', 'NZD', '166.49', '0.84', 'EUR', '1.585768'), ('40', '2021-10-17', '1284', 'BND', '860.11', '4.31', 'EUR', '1.492847'), ('6', '2021-10-18', '828', 'HRK', '109.38', '0.55', 'EUR', '7.570559'), ('22', '2021-10-18', '300', 'EUR', '300', '1.5', 'EUR', '1'), ('46', '2021-10-18', '23256', 'ISK', '163.59', '0.82', 'EUR', '142.166545'), ('51', '2021-10-18', '205488', 'UZS', '16.25', '0.09', 'EUR', '12650.208197'), ('5', '2021-10-19', '15168', 'MRU', '378.04', '1.9', 'EUR', '40.122998'), ('18', '2021-10-19', '1068', 'TOP', '428.65', '2.15', 'EUR', '2.491572'), ('14', '2021-10-19', '220', 'BHD', '529.16', '2.65', 'EUR', '0.415761'), ('48', '2021-10-19', '2351', 'MYR', '505.54', '2.53', 'EUR', '4.650478'), ('46', '2021-10-20', '7524', 'RUB', '64.43', '0.33', 'EUR', '116.791701'), ('16', '2021-10-21', '16854', 'VUV', '135.2', '0.68', 'EUR', '124.667135'), ('30', '2021-10-22', '26826', 'NPR', '200.3', '1.01', 'EUR', '133.929141'), ('2', '2021-10-22', '84', 'XDR', '106', '0.53', 'EUR', '0.792507'), ('42', '2021-10-22', '3000', 'BBD', '1360.86', '0.05', 'EUR', '2.204495'), ('42', '2021-10-23', '9000', 'ZMW', '463.25', '0.03', 'EUR', '19.428104'), ('28', '2021-10-23', '3.3', 'EUR', '3.3', '0.05', 'EUR', '1'), ('48', '2021-10-23', '5000', 'GHS', '606.51', '3.04', 'EUR', '8.24399'), ('25', '2021-10-23', '71472', 'TZS', '27.97', '0.14', 'EUR', '2556.186953'), ('3', '2021-10-23', '164184', 'IRR', '3.53', '0.05', 'EUR', '46606.318821'), ('14', '2021-10-24', '1482', 'MOP', '167.22', '0.84', 'EUR', '8.862674'), ('40', '2021-10-24', '800', 'BHD', '1924.19', '9.63', 'EUR', '0.415761'), ('9', '2021-10-24', '27090', 'SDG', '55.07', '0.04', 'EUR', '491.956154'), ('43', '2021-10-24', '18492', 'THB', '500.59', '2.51', 'EUR', '36.941107'), ('35', '2021-10-26', '27588', 'KPW', '27.83', '0.14', 'EUR', '991.624722'), ('25', '2021-10-26', '15246', 'NAD', '932.41', '4.67', 'EUR', '16.351249'), ('46', '2021-10-27', '8000', 'TTD', '1071.62', '5.36', 'EUR', '7.465375'), ('47', '2021-10-27', '154224', 'IQD', '96.14', '0.49', 'EUR', '1604.167841'), ('32', '2021-10-28', '1188', 'PAB', '1077.23', '5.39', 'EUR', '1.102838'), ('17', '2021-10-28', '648', 'CNH', '92.16', '0.47', 'EUR', '7.031894'), ('10', '2021-10-28', '5784', 'NPR', '43.19', '0.05', 'EUR', '133.929141'), ('32', '2021-10-29', '15504', 'MXN', '693.84', '0.03', 'EUR', '22.345389'), ('32', '2021-10-31', '666', 'EUR', '666', '0.03', 'EUR', '1'), ('22', '2021-11-02', '498', 'XDR', '628.39', '3.15', 'EUR', '0.792507'), ('44', '2021-11-02', '324', 'EUR', '324', '1.62', 'EUR', '1'), ('16', '2021-11-02', '430', 'FKP', '518.37', '2.6', 'EUR', '0.82953'), ('7', '2021-11-03', '248', 'BHD', '596.5', '2.99', 'EUR', '0.415761'), ('51', '2021-11-03', '292', 'KWD', '871.43', '4.36', 'EUR', '0.335084'), ('51', '2021-11-03', '6933', 'TWD', '220.35', '1.11', 'EUR', '31.464479'), ('27', '2021-11-03', '23214', 'CZK', '941.82', '4.71', 'EUR', '24.648029'), ('39', '2021-11-04', '492', 'GGP', '592.69', '2.97', 'EUR', '0.830114'), ('3', '2021-11-04', '17076', 'INR', '203.59', '1.02', 'EUR', '83.874727'), ('17', '2021-11-04', '21516', 'MZN', '305.89', '1.53', 'EUR', '70.339138'), ('33', '2021-11-05', '103458', 'BIF', '45.9', '0.23', 'EUR', '2254.103215'), ('31', '2021-11-05', '3876', 'ZAR', '237.6', '1.19', 'EUR', '16.313404'), ('9', '2021-11-06', '1410', 'BSD', '1278.69', '0.04', 'EUR', '1.102693'), ('16', '2021-11-06', '636', 'IMP', '766.7', '3.84', 'EUR', '0.829536'), ('48', '2021-11-07', '564', 'NZD', '355.67', '1.78', 'EUR', '1.585768'), ('13', '2021-11-07', '3246', 'PKR', '16.25', '0.09', 'EUR', '199.753961'), ('30', '2021-11-08', '8940', 'SZL', '547.16', '2.74', 'EUR', '16.339208'), ('41', '2021-11-08', '19338', 'DJF', '98.83', '0.5', 'EUR', '195.674933'), ('47', '2021-11-08', '1488', 'WST', '518.61', '2.6', 'EUR', '2.869237'), ('20', '2021-11-09', '13290', 'MXN', '594.76', '0.05', 'EUR', '22.345389'), ('27', '2021-11-09', '11151', 'GTQ', '1317.54', '6.59', 'EUR', '8.463558'), ('34', '2021-11-09', '19140', 'ETB', '339.22', '1.7', 'EUR', '56.424061'), ('45', '2021-11-10', '450', 'EUR', '450', '2.25', 'EUR', '1'), ('10', '2021-11-10', '1008', 'TND', '310.67', '0.05', 'EUR', '3.244663'), ('48', '2021-11-11', '1182', 'KYD', '1289.54', '6.45', 'EUR', '0.916606'), ('23', '2021-11-11', '210', 'JOD', '268.74', '1.35', 'EUR', '0.781452'), ('2', '2021-11-12', '426', 'BZD', '192.22', '0.97', 'EUR', '2.216262'), ('42', '2021-11-12', '13230', 'AFN', '137.19', '0.05', 'EUR', '96.442519'), ('20', '2021-11-12', '360000', 'STD', '15.24', '0.05', 'EUR', '23626.253177'), ('4', '2021-11-14', '96936', 'LBP', '58.32', '0.3', 'EUR', '1662.155418'), ('17', '2021-11-14', '618', 'MYR', '132.89', '0.67', 'EUR', '4.650478'), ('1', '2021-11-14', '210060', 'BIF', '93.2', '0.47', 'EUR', '2254.103215'), ('4', '2021-11-15', '11958', 'VUV', '95.92', '0.48', 'EUR', '124.667135'), ('38', '2021-11-15', '115626', 'IDR', '7.32', '0.05', 'EUR', '15813.590125'), ('9', '2021-11-17', '29526', 'MXN', '1321.35', '0.03', 'EUR', '22.345389'), ('13', '2021-11-20', '23394', 'CLP', '26.79', '0.14', 'EUR', '873.489326'), ('16', '2021-11-20', '12000', 'ZAR', '735.6', '0.03', 'EUR', '16.313404'), ('48', '2021-11-21', '179472', 'PYG', '23.43', '0.03', 'EUR', '7661.556068'), ('8', '2021-11-21', '840', 'MOP', '94.78', '0.48', 'EUR', '8.862674'), ('31', '2021-11-21', '18042', 'XOF', '27.54', '0.14', 'EUR', '655.347265'), ('18', '2021-11-23', '342', 'TMT', '88.67', '0.45', 'EUR', '3.857137'), ('29', '2021-11-23', '588', 'DKK', '79.11', '0.4', 'EUR', '7.433242'), ('37', '2021-11-23', '90', 'EUR', '90', '0.45', 'EUR', '1'), ('33', '2021-11-23', '858', 'AUD', '580.16', '2.91', 'EUR', '1.478916'), ('51', '2021-11-24', '60000', 'THB', '1624.21', '0.03', 'EUR', '36.941107'), ('8', '2021-11-25', '1176', 'NZD', '741.6', '3.71', 'EUR', '1.585768'), ('10', '2021-11-26', '29568', 'BIF', '13.12', '0.05', 'EUR', '2254.103215'), ('29', '2021-11-26', '708', 'BMD', '641.91', '3.21', 'EUR', '1.102961'), ('15', '2021-11-27', '1008', 'LSL', '61.7', '0.31', 'EUR', '16.337136'), ('12', '2021-11-27', '846', 'EUR', '846', '4.23', 'EUR', '1'), ('45', '2021-11-27', '828', 'SEK', '79.64', '0.4', 'EUR', '10.396958'), ('17', '2021-11-28', '591', 'BHD', '1421.49', '7.11', 'EUR', '0.415761'), ('27', '2021-11-29', '3000000', 'XAF', '4577.73', '0.03', 'EUR', '655.347543'), ('13', '2021-11-29', '470', 'JOD', '601.45', '3.01', 'EUR', '0.781452'), ('8', '2021-12-01', '15996', 'NGN', '34.95', '0.18', 'EUR', '457.789064'), ('9', '2021-12-01', '6690', 'JPY', '50.15', '0.04', 'EUR', '133.408405'), ('44', '2021-12-02', '18318', 'KPW', '18.48', '0.1', 'EUR', '991.624722'), ('28', '2021-12-03', '13752', 'ERN', '832.1', '4.17', 'EUR', '16.526867'), ('35', '2021-12-04', '15132', 'BTN', '180.78', '0.91', 'EUR', '83.704625'), ('40', '2021-12-04', '6702', 'HRK', '885.28', '4.43', 'EUR', '7.570559'), ('44', '2021-12-04', '26352', 'RSD', '224.03', '1.13', 'EUR', '117.629636'), ('33', '2021-12-06', '654', 'TND', '201.57', '1.01', 'EUR', '3.244663'), ('41', '2021-12-07', '1176', 'SCR', '74.05', '0.38', 'EUR', '15.881424'), ('11', '2021-12-08', '696', 'SAR', '168.37', '0.85', 'EUR', '4.133768'), ('30', '2021-12-08', '8730', 'GMD', '148.1', '0.75', 'EUR', '58.946785'), ('50', '2021-12-09', '1284', 'BND', '860.11', '4.31', 'EUR', '1.492847'), ('47', '2021-12-10', '1344', 'SBD', '151.56', '0.76', 'EUR', '8.867908'), ('28', '2021-12-10', '1134', 'BOB', '150.06', '0.76', 'EUR', '7.557202'), ('6', '2021-12-12', '450', 'SGD', '300.51', '1.51', 'EUR', '1.497464'), ('29', '2021-12-12', '330', 'ILS', '93.13', '0.47', 'EUR', '3.543533'), ('18', '2021-12-13', '462', 'IMP', '556.94', '2.79', 'EUR', '0.829536'), ('10', '2021-12-13', '152076', 'IQD', '94.81', '0.05', 'EUR', '1604.167841'), ('46', '2021-12-13', '6042', 'CVE', '54.57', '0.28', 'EUR', '110.731635'), ('15', '2021-12-15', '6114', 'SBD', '689.46', '3.45', 'EUR', '8.867908'), ('43', '2021-12-15', '29166', 'BDT', '307.75', '1.54', 'EUR', '94.772749'), ('31', '2021-12-16', '17778', 'ZWL', '50.11', '0.26', 'EUR', '354.780821'), ('45', '2021-12-18', '4477', 'HRK', '591.37', '2.96', 'EUR', '7.570559'), ('10', '2021-12-18', '930', 'XDR', '1173.5', '0.05', 'EUR', '0.792507'), ('44', '2021-12-19', '21504', 'DZD', '136.79', '0.69', 'EUR', '157.210934'), ('33', '2021-12-20', '6810', 'GHS', '826.06', '4.14', 'EUR', '8.24399'), ('46', '2021-12-20', '702', 'IMP', '846.26', '4.24', 'EUR', '0.829536'), ('39', '2021-12-20', '16002', 'GMD', '271.47', '1.36', 'EUR', '58.946785'), ('6', '2021-12-20', '13104', 'MDL', '647.93', '3.24', 'EUR', '20.224588'), ('28', '2021-12-21', '660', 'EUR', '660', '3.3', 'EUR', '1'), ('2', '2021-12-22', '930', 'CAD', '670.27', '3.36', 'EUR', '1.387511'), ('48', '2021-12-23', '23226', 'MKD', '377.23', '1.89', 'EUR', '61.570877'), ('47', '2021-12-24', '618', 'MOP', '69.74', '0.35', 'EUR', '8.862674'), ('29', '2021-12-25', '28566', 'RSD', '242.85', '1.22', 'EUR', '117.629636'), ('9', '2021-12-26', '28416', 'MDL', '1405.03', '0.04', 'EUR', '20.224588'), ('3', '2021-12-26', '23166', 'SOS', '36.44', '0.19', 'EUR', '635.850516'), ('18', '2021-12-26', '3500', 'MYR', '752.62', '3.77', 'EUR', '4.650478'), ('33', '2021-12-26', '690', 'SEK', '66.37', '0.03', 'EUR', '10.396958'), ('36', '2021-12-27', '66', 'OMR', '155.25', '0.78', 'EUR', '0.425132'), ('26', '2021-12-27', '460', 'GIP', '554.53', '2.78', 'EUR', '0.829546'), ('11', '2021-12-28', '1404', 'EUR', '1404', '7.02', 'EUR', '1'), ('36', '2021-12-29', '8622', 'HTG', '74.74', '0.38', 'EUR', '115.372538'), ('47', '2021-12-30', '28236', 'AMD', '52.59', '0.27', 'EUR', '536.92227'), ('30', '2021-12-30', '190284', 'MGA', '42.82', '0.22', 'EUR', '4443.86488'), ('22', '2021-12-30', '1302', 'EUR', '1302', '6.51', 'EUR', '1'), ('47', '2021-12-31', '1404', 'WST', '489.33', '2.45', 'EUR', '2.869237'), ('50', '2022-01-01', '4614', 'TWD', '146.65', '0.74', 'EUR', '31.464479'), ('45', '2022-01-01', '7798', 'TJS', '545.52', '2.73', 'EUR', '14.294667'), ('2', '2022-01-02', '6396', 'HTG', '55.44', '0.28', 'EUR', '115.372538'), ('43', '2022-01-03', '19044', 'LRD', '112.79', '0.57', 'EUR', '168.852191'), ('4', '2022-01-03', '606', 'MYR', '130.31', '0.66', 'EUR', '4.650478'), ('48', '2022-01-03', '462', 'JOD', '591.21', '2.96', 'EUR', '0.781452'), ('3', '2022-01-03', '22386', 'THB', '606', '3.03', 'EUR', '36.941107'), ('40', '2022-01-04', '234270', 'UGX', '59.23', '0.3', 'EUR', '3955.735797'), ('38', '2022-01-05', '6138', 'NOK', '635.68', '3.18', 'EUR', '9.655857'), ('16', '2022-01-06', '954', 'JOD', '1220.81', '6.11', 'EUR', '0.781452'), ('5', '2022-01-06', '528', 'OMR', '1241.97', '6.21', 'EUR', '0.425132'), ('11', '2022-01-06', '594', 'SBD', '66.99', '0.34', 'EUR', '8.867908'), ('50', '2022-01-06', '9870', 'AMD', '18.39', '0.1', 'EUR', '536.92227'), ('16', '2022-01-08', '23190', 'SCR', '1460.2', '0.03', 'EUR', '15.881424'), ('14', '2022-01-08', '6834', 'SCR', '430.32', '2.16', 'EUR', '15.881424'), ('50', '2022-01-09', '20802', 'XPF', '174.49', '0.88', 'EUR', '119.221126'), ('3', '2022-01-09', '354', 'VES', '74.65', '0.38', 'EUR', '4.74232'), </v>
      </c>
    </row>
    <row r="373" spans="2:22" ht="30" x14ac:dyDescent="0.25">
      <c r="B373">
        <f t="shared" si="50"/>
        <v>2022</v>
      </c>
      <c r="C373">
        <f t="shared" si="51"/>
        <v>1</v>
      </c>
      <c r="D373" t="str">
        <f t="shared" si="52"/>
        <v>2022 1</v>
      </c>
      <c r="E373">
        <v>4</v>
      </c>
      <c r="F373" s="2">
        <v>44570</v>
      </c>
      <c r="G373">
        <v>3048</v>
      </c>
      <c r="H373" t="s">
        <v>106</v>
      </c>
      <c r="I373" s="3">
        <f t="shared" si="53"/>
        <v>184.42999999999998</v>
      </c>
      <c r="J373" s="3">
        <f t="shared" si="54"/>
        <v>0.93</v>
      </c>
      <c r="K373" t="s">
        <v>61</v>
      </c>
      <c r="L373" s="3">
        <f>VLOOKUP(H373,'fx rates'!$A:$B,2,0)</f>
        <v>16.526866999999999</v>
      </c>
      <c r="M373">
        <f>SUMIFS($I$3:$I373,$E$3:$E373,$E373,$D$3:$D373,$D373)</f>
        <v>314.74</v>
      </c>
      <c r="N373" s="3">
        <f t="shared" si="55"/>
        <v>0.93</v>
      </c>
      <c r="O373" s="3" t="str">
        <f t="shared" si="56"/>
        <v/>
      </c>
      <c r="P373" t="str">
        <f>IFERROR(IF(VLOOKUP($E373,clients_special_commissions!$B:$E,3,0), "yes","no"),"no")</f>
        <v>no</v>
      </c>
      <c r="Q373" s="3" t="str">
        <f>IF($P373="yes", VLOOKUP($E373,clients_special_commissions!$B:$C,2,0),"")</f>
        <v/>
      </c>
      <c r="R373" t="str">
        <f t="shared" si="57"/>
        <v>no</v>
      </c>
      <c r="S373">
        <f>COUNTIFS($E$3:$E372,$E373,$D$3:$D372,$D373,$R$3:$R372,"yes")</f>
        <v>0</v>
      </c>
      <c r="U373" s="1" t="str">
        <f t="shared" si="58"/>
        <v xml:space="preserve">('4', '2022-01-09', '3048', 'ERN', '184.43', '0.93', 'EUR', '16.526867'), </v>
      </c>
      <c r="V373" s="1" t="str">
        <f t="shared" si="59"/>
        <v xml:space="preserve">('42', '2021-06-09', '1338', 'ERN', '80.96', '0.05',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'0.04',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'0.05',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'0.05',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'0.05',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'0.04',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'0.04',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'0.05', 'EUR', '1954.4451'), ('17', '2021-08-25', '20292', 'CLP', '23.24', '0.12', 'EUR', '873.489326'), ('38', '2021-08-25', '174', 'GIP', '209.76', '1.05', 'EUR', '0.829546'), ('39', '2021-08-25', '366', 'MOP', '41.3', '0.21', 'EUR', '8.862674'), ('10', '2021-08-26', '229650', 'MMK', '117.51', '0.05',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'0.04', 'EUR', '1.874163'), ('11', '2021-09-09', '10206', 'UAH', '315.83', '1.58', 'EUR', '32.315341'), ('15', '2021-09-10', '300000', 'VND', '11.91', '0.06', 'EUR', '25207.144586'), ('42', '2021-09-11', '26370', 'XPF', '221.19', '0.05',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('13', '2021-09-27', '4638', 'ETB', '82.2', '0.42', 'EUR', '56.424061'), ('37', '2021-09-29', '612', 'BND', '409.96', '2.05', 'EUR', '1.492847'), ('51', '2021-10-01', '894', 'MOP', '100.88', '0.51', 'EUR', '8.862674'), ('45', '2021-10-02', '1254', 'SCR', '78.97', '0.4', 'EUR', '15.881424'), ('47', '2021-10-02', '212808', 'IRR', '4.57', '0.05', 'EUR', '46606.318821'), ('20', '2021-10-03', '209238', 'VND', '8.31', '0.05', 'EUR', '25207.144586'), ('17', '2021-10-04', '13416', 'AOA', '26.83', '0.14', 'EUR', '500.075352'), ('41', '2021-10-05', '4139', 'GHS', '502.07', '2.52', 'EUR', '8.24399'), ('44', '2021-10-05', '206706', 'CDF', '94.03', '0.48', 'EUR', '2198.419411'), ('50', '2021-10-06', '18666', 'SOS', '29.36', '0.15', 'EUR', '635.850516'), ('7', '2021-10-06', '1026', 'CUC', '930.9', '4.66', 'EUR', '1.102163'), ('21', '2021-10-08', '912', 'MYR', '196.11', '0.99', 'EUR', '4.650478'), ('6', '2021-10-08', '29940', 'HTG', '259.51', '1.3', 'EUR', '115.372538'), ('36', '2021-10-09', '1146', 'QAR', '285.64', '1.43', 'EUR', '4.012181'), ('6', '2021-10-09', '6678', 'ISK', '46.98', '0.24', 'EUR', '142.166545'), ('29', '2021-10-10', '270', 'GIP', '325.48', '1.63', 'EUR', '0.829546'), ('25', '2021-10-10', '14754', 'BDT', '155.68', '0.78', 'EUR', '94.772749'), ('48', '2021-10-12', '15936', 'DZD', '101.37', '0.51', 'EUR', '157.210934'), ('43', '2021-10-13', '10398', 'KMF', '21.11', '0.11', 'EUR', '492.671632'), ('36', '2021-10-15', '29034', 'INR', '346.16', '1.74', 'EUR', '83.874727'), ('45', '2021-10-15', '18042', 'KPW', '18.2', '0.1', 'EUR', '991.624722'), ('18', '2021-10-15', '1236', 'BAM', '632.46', '3.17', 'EUR', '1.954297'), ('30', '2021-10-16', '25494', 'CUP', '898.56', '4.5', 'EUR', '28.372254'), ('10', '2021-10-16', '924', 'BBD', '419.15', '0.05', 'EUR', '2.204495'), ('33', '2021-10-16', '12720', 'NPR', '94.98', '0.48', 'EUR', '133.929141'), ('46', '2021-10-17', '264', 'NZD', '166.49', '0.84', 'EUR', '1.585768'), ('40', '2021-10-17', '1284', 'BND', '860.11', '4.31', 'EUR', '1.492847'), ('6', '2021-10-18', '828', 'HRK', '109.38', '0.55', 'EUR', '7.570559'), ('22', '2021-10-18', '300', 'EUR', '300', '1.5', 'EUR', '1'), ('46', '2021-10-18', '23256', 'ISK', '163.59', '0.82', 'EUR', '142.166545'), ('51', '2021-10-18', '205488', 'UZS', '16.25', '0.09', 'EUR', '12650.208197'), ('5', '2021-10-19', '15168', 'MRU', '378.04', '1.9', 'EUR', '40.122998'), ('18', '2021-10-19', '1068', 'TOP', '428.65', '2.15', 'EUR', '2.491572'), ('14', '2021-10-19', '220', 'BHD', '529.16', '2.65', 'EUR', '0.415761'), ('48', '2021-10-19', '2351', 'MYR', '505.54', '2.53', 'EUR', '4.650478'), ('46', '2021-10-20', '7524', 'RUB', '64.43', '0.33', 'EUR', '116.791701'), ('16', '2021-10-21', '16854', 'VUV', '135.2', '0.68', 'EUR', '124.667135'), ('30', '2021-10-22', '26826', 'NPR', '200.3', '1.01', 'EUR', '133.929141'), ('2', '2021-10-22', '84', 'XDR', '106', '0.53', 'EUR', '0.792507'), ('42', '2021-10-22', '3000', 'BBD', '1360.86', '0.05', 'EUR', '2.204495'), ('42', '2021-10-23', '9000', 'ZMW', '463.25', '0.03', 'EUR', '19.428104'), ('28', '2021-10-23', '3.3', 'EUR', '3.3', '0.05', 'EUR', '1'), ('48', '2021-10-23', '5000', 'GHS', '606.51', '3.04', 'EUR', '8.24399'), ('25', '2021-10-23', '71472', 'TZS', '27.97', '0.14', 'EUR', '2556.186953'), ('3', '2021-10-23', '164184', 'IRR', '3.53', '0.05', 'EUR', '46606.318821'), ('14', '2021-10-24', '1482', 'MOP', '167.22', '0.84', 'EUR', '8.862674'), ('40', '2021-10-24', '800', 'BHD', '1924.19', '9.63', 'EUR', '0.415761'), ('9', '2021-10-24', '27090', 'SDG', '55.07', '0.04', 'EUR', '491.956154'), ('43', '2021-10-24', '18492', 'THB', '500.59', '2.51', 'EUR', '36.941107'), ('35', '2021-10-26', '27588', 'KPW', '27.83', '0.14', 'EUR', '991.624722'), ('25', '2021-10-26', '15246', 'NAD', '932.41', '4.67', 'EUR', '16.351249'), ('46', '2021-10-27', '8000', 'TTD', '1071.62', '5.36', 'EUR', '7.465375'), ('47', '2021-10-27', '154224', 'IQD', '96.14', '0.49', 'EUR', '1604.167841'), ('32', '2021-10-28', '1188', 'PAB', '1077.23', '5.39', 'EUR', '1.102838'), ('17', '2021-10-28', '648', 'CNH', '92.16', '0.47', 'EUR', '7.031894'), ('10', '2021-10-28', '5784', 'NPR', '43.19', '0.05', 'EUR', '133.929141'), ('32', '2021-10-29', '15504', 'MXN', '693.84', '0.03', 'EUR', '22.345389'), ('32', '2021-10-31', '666', 'EUR', '666', '0.03', 'EUR', '1'), ('22', '2021-11-02', '498', 'XDR', '628.39', '3.15', 'EUR', '0.792507'), ('44', '2021-11-02', '324', 'EUR', '324', '1.62', 'EUR', '1'), ('16', '2021-11-02', '430', 'FKP', '518.37', '2.6', 'EUR', '0.82953'), ('7', '2021-11-03', '248', 'BHD', '596.5', '2.99', 'EUR', '0.415761'), ('51', '2021-11-03', '292', 'KWD', '871.43', '4.36', 'EUR', '0.335084'), ('51', '2021-11-03', '6933', 'TWD', '220.35', '1.11', 'EUR', '31.464479'), ('27', '2021-11-03', '23214', 'CZK', '941.82', '4.71', 'EUR', '24.648029'), ('39', '2021-11-04', '492', 'GGP', '592.69', '2.97', 'EUR', '0.830114'), ('3', '2021-11-04', '17076', 'INR', '203.59', '1.02', 'EUR', '83.874727'), ('17', '2021-11-04', '21516', 'MZN', '305.89', '1.53', 'EUR', '70.339138'), ('33', '2021-11-05', '103458', 'BIF', '45.9', '0.23', 'EUR', '2254.103215'), ('31', '2021-11-05', '3876', 'ZAR', '237.6', '1.19', 'EUR', '16.313404'), ('9', '2021-11-06', '1410', 'BSD', '1278.69', '0.04', 'EUR', '1.102693'), ('16', '2021-11-06', '636', 'IMP', '766.7', '3.84', 'EUR', '0.829536'), ('48', '2021-11-07', '564', 'NZD', '355.67', '1.78', 'EUR', '1.585768'), ('13', '2021-11-07', '3246', 'PKR', '16.25', '0.09', 'EUR', '199.753961'), ('30', '2021-11-08', '8940', 'SZL', '547.16', '2.74', 'EUR', '16.339208'), ('41', '2021-11-08', '19338', 'DJF', '98.83', '0.5', 'EUR', '195.674933'), ('47', '2021-11-08', '1488', 'WST', '518.61', '2.6', 'EUR', '2.869237'), ('20', '2021-11-09', '13290', 'MXN', '594.76', '0.05', 'EUR', '22.345389'), ('27', '2021-11-09', '11151', 'GTQ', '1317.54', '6.59', 'EUR', '8.463558'), ('34', '2021-11-09', '19140', 'ETB', '339.22', '1.7', 'EUR', '56.424061'), ('45', '2021-11-10', '450', 'EUR', '450', '2.25', 'EUR', '1'), ('10', '2021-11-10', '1008', 'TND', '310.67', '0.05', 'EUR', '3.244663'), ('48', '2021-11-11', '1182', 'KYD', '1289.54', '6.45', 'EUR', '0.916606'), ('23', '2021-11-11', '210', 'JOD', '268.74', '1.35', 'EUR', '0.781452'), ('2', '2021-11-12', '426', 'BZD', '192.22', '0.97', 'EUR', '2.216262'), ('42', '2021-11-12', '13230', 'AFN', '137.19', '0.05', 'EUR', '96.442519'), ('20', '2021-11-12', '360000', 'STD', '15.24', '0.05', 'EUR', '23626.253177'), ('4', '2021-11-14', '96936', 'LBP', '58.32', '0.3', 'EUR', '1662.155418'), ('17', '2021-11-14', '618', 'MYR', '132.89', '0.67', 'EUR', '4.650478'), ('1', '2021-11-14', '210060', 'BIF', '93.2', '0.47', 'EUR', '2254.103215'), ('4', '2021-11-15', '11958', 'VUV', '95.92', '0.48', 'EUR', '124.667135'), ('38', '2021-11-15', '115626', 'IDR', '7.32', '0.05', 'EUR', '15813.590125'), ('9', '2021-11-17', '29526', 'MXN', '1321.35', '0.03', 'EUR', '22.345389'), ('13', '2021-11-20', '23394', 'CLP', '26.79', '0.14', 'EUR', '873.489326'), ('16', '2021-11-20', '12000', 'ZAR', '735.6', '0.03', 'EUR', '16.313404'), ('48', '2021-11-21', '179472', 'PYG', '23.43', '0.03', 'EUR', '7661.556068'), ('8', '2021-11-21', '840', 'MOP', '94.78', '0.48', 'EUR', '8.862674'), ('31', '2021-11-21', '18042', 'XOF', '27.54', '0.14', 'EUR', '655.347265'), ('18', '2021-11-23', '342', 'TMT', '88.67', '0.45', 'EUR', '3.857137'), ('29', '2021-11-23', '588', 'DKK', '79.11', '0.4', 'EUR', '7.433242'), ('37', '2021-11-23', '90', 'EUR', '90', '0.45', 'EUR', '1'), ('33', '2021-11-23', '858', 'AUD', '580.16', '2.91', 'EUR', '1.478916'), ('51', '2021-11-24', '60000', 'THB', '1624.21', '0.03', 'EUR', '36.941107'), ('8', '2021-11-25', '1176', 'NZD', '741.6', '3.71', 'EUR', '1.585768'), ('10', '2021-11-26', '29568', 'BIF', '13.12', '0.05', 'EUR', '2254.103215'), ('29', '2021-11-26', '708', 'BMD', '641.91', '3.21', 'EUR', '1.102961'), ('15', '2021-11-27', '1008', 'LSL', '61.7', '0.31', 'EUR', '16.337136'), ('12', '2021-11-27', '846', 'EUR', '846', '4.23', 'EUR', '1'), ('45', '2021-11-27', '828', 'SEK', '79.64', '0.4', 'EUR', '10.396958'), ('17', '2021-11-28', '591', 'BHD', '1421.49', '7.11', 'EUR', '0.415761'), ('27', '2021-11-29', '3000000', 'XAF', '4577.73', '0.03', 'EUR', '655.347543'), ('13', '2021-11-29', '470', 'JOD', '601.45', '3.01', 'EUR', '0.781452'), ('8', '2021-12-01', '15996', 'NGN', '34.95', '0.18', 'EUR', '457.789064'), ('9', '2021-12-01', '6690', 'JPY', '50.15', '0.04', 'EUR', '133.408405'), ('44', '2021-12-02', '18318', 'KPW', '18.48', '0.1', 'EUR', '991.624722'), ('28', '2021-12-03', '13752', 'ERN', '832.1', '4.17', 'EUR', '16.526867'), ('35', '2021-12-04', '15132', 'BTN', '180.78', '0.91', 'EUR', '83.704625'), ('40', '2021-12-04', '6702', 'HRK', '885.28', '4.43', 'EUR', '7.570559'), ('44', '2021-12-04', '26352', 'RSD', '224.03', '1.13', 'EUR', '117.629636'), ('33', '2021-12-06', '654', 'TND', '201.57', '1.01', 'EUR', '3.244663'), ('41', '2021-12-07', '1176', 'SCR', '74.05', '0.38', 'EUR', '15.881424'), ('11', '2021-12-08', '696', 'SAR', '168.37', '0.85', 'EUR', '4.133768'), ('30', '2021-12-08', '8730', 'GMD', '148.1', '0.75', 'EUR', '58.946785'), ('50', '2021-12-09', '1284', 'BND', '860.11', '4.31', 'EUR', '1.492847'), ('47', '2021-12-10', '1344', 'SBD', '151.56', '0.76', 'EUR', '8.867908'), ('28', '2021-12-10', '1134', 'BOB', '150.06', '0.76', 'EUR', '7.557202'), ('6', '2021-12-12', '450', 'SGD', '300.51', '1.51', 'EUR', '1.497464'), ('29', '2021-12-12', '330', 'ILS', '93.13', '0.47', 'EUR', '3.543533'), ('18', '2021-12-13', '462', 'IMP', '556.94', '2.79', 'EUR', '0.829536'), ('10', '2021-12-13', '152076', 'IQD', '94.81', '0.05', 'EUR', '1604.167841'), ('46', '2021-12-13', '6042', 'CVE', '54.57', '0.28', 'EUR', '110.731635'), ('15', '2021-12-15', '6114', 'SBD', '689.46', '3.45', 'EUR', '8.867908'), ('43', '2021-12-15', '29166', 'BDT', '307.75', '1.54', 'EUR', '94.772749'), ('31', '2021-12-16', '17778', 'ZWL', '50.11', '0.26', 'EUR', '354.780821'), ('45', '2021-12-18', '4477', 'HRK', '591.37', '2.96', 'EUR', '7.570559'), ('10', '2021-12-18', '930', 'XDR', '1173.5', '0.05', 'EUR', '0.792507'), ('44', '2021-12-19', '21504', 'DZD', '136.79', '0.69', 'EUR', '157.210934'), ('33', '2021-12-20', '6810', 'GHS', '826.06', '4.14', 'EUR', '8.24399'), ('46', '2021-12-20', '702', 'IMP', '846.26', '4.24', 'EUR', '0.829536'), ('39', '2021-12-20', '16002', 'GMD', '271.47', '1.36', 'EUR', '58.946785'), ('6', '2021-12-20', '13104', 'MDL', '647.93', '3.24', 'EUR', '20.224588'), ('28', '2021-12-21', '660', 'EUR', '660', '3.3', 'EUR', '1'), ('2', '2021-12-22', '930', 'CAD', '670.27', '3.36', 'EUR', '1.387511'), ('48', '2021-12-23', '23226', 'MKD', '377.23', '1.89', 'EUR', '61.570877'), ('47', '2021-12-24', '618', 'MOP', '69.74', '0.35', 'EUR', '8.862674'), ('29', '2021-12-25', '28566', 'RSD', '242.85', '1.22', 'EUR', '117.629636'), ('9', '2021-12-26', '28416', 'MDL', '1405.03', '0.04', 'EUR', '20.224588'), ('3', '2021-12-26', '23166', 'SOS', '36.44', '0.19', 'EUR', '635.850516'), ('18', '2021-12-26', '3500', 'MYR', '752.62', '3.77', 'EUR', '4.650478'), ('33', '2021-12-26', '690', 'SEK', '66.37', '0.03', 'EUR', '10.396958'), ('36', '2021-12-27', '66', 'OMR', '155.25', '0.78', 'EUR', '0.425132'), ('26', '2021-12-27', '460', 'GIP', '554.53', '2.78', 'EUR', '0.829546'), ('11', '2021-12-28', '1404', 'EUR', '1404', '7.02', 'EUR', '1'), ('36', '2021-12-29', '8622', 'HTG', '74.74', '0.38', 'EUR', '115.372538'), ('47', '2021-12-30', '28236', 'AMD', '52.59', '0.27', 'EUR', '536.92227'), ('30', '2021-12-30', '190284', 'MGA', '42.82', '0.22', 'EUR', '4443.86488'), ('22', '2021-12-30', '1302', 'EUR', '1302', '6.51', 'EUR', '1'), ('47', '2021-12-31', '1404', 'WST', '489.33', '2.45', 'EUR', '2.869237'), ('50', '2022-01-01', '4614', 'TWD', '146.65', '0.74', 'EUR', '31.464479'), ('45', '2022-01-01', '7798', 'TJS', '545.52', '2.73', 'EUR', '14.294667'), ('2', '2022-01-02', '6396', 'HTG', '55.44', '0.28', 'EUR', '115.372538'), ('43', '2022-01-03', '19044', 'LRD', '112.79', '0.57', 'EUR', '168.852191'), ('4', '2022-01-03', '606', 'MYR', '130.31', '0.66', 'EUR', '4.650478'), ('48', '2022-01-03', '462', 'JOD', '591.21', '2.96', 'EUR', '0.781452'), ('3', '2022-01-03', '22386', 'THB', '606', '3.03', 'EUR', '36.941107'), ('40', '2022-01-04', '234270', 'UGX', '59.23', '0.3', 'EUR', '3955.735797'), ('38', '2022-01-05', '6138', 'NOK', '635.68', '3.18', 'EUR', '9.655857'), ('16', '2022-01-06', '954', 'JOD', '1220.81', '6.11', 'EUR', '0.781452'), ('5', '2022-01-06', '528', 'OMR', '1241.97', '6.21', 'EUR', '0.425132'), ('11', '2022-01-06', '594', 'SBD', '66.99', '0.34', 'EUR', '8.867908'), ('50', '2022-01-06', '9870', 'AMD', '18.39', '0.1', 'EUR', '536.92227'), ('16', '2022-01-08', '23190', 'SCR', '1460.2', '0.03', 'EUR', '15.881424'), ('14', '2022-01-08', '6834', 'SCR', '430.32', '2.16', 'EUR', '15.881424'), ('50', '2022-01-09', '20802', 'XPF', '174.49', '0.88', 'EUR', '119.221126'), ('3', '2022-01-09', '354', 'VES', '74.65', '0.38', 'EUR', '4.74232'), ('4', '2022-01-09', '3048', 'ERN', '184.43', '0.93', 'EUR', '16.526867'), </v>
      </c>
    </row>
    <row r="374" spans="2:22" ht="30" x14ac:dyDescent="0.25">
      <c r="B374">
        <f t="shared" si="50"/>
        <v>2022</v>
      </c>
      <c r="C374">
        <f t="shared" si="51"/>
        <v>1</v>
      </c>
      <c r="D374" t="str">
        <f t="shared" si="52"/>
        <v>2022 1</v>
      </c>
      <c r="E374">
        <v>27</v>
      </c>
      <c r="F374" s="2">
        <v>44571</v>
      </c>
      <c r="G374">
        <v>20196</v>
      </c>
      <c r="H374" t="s">
        <v>98</v>
      </c>
      <c r="I374" s="3">
        <f t="shared" si="53"/>
        <v>711.83</v>
      </c>
      <c r="J374" s="3">
        <f t="shared" si="54"/>
        <v>3.5599999999999996</v>
      </c>
      <c r="K374" t="s">
        <v>61</v>
      </c>
      <c r="L374" s="3">
        <f>VLOOKUP(H374,'fx rates'!$A:$B,2,0)</f>
        <v>28.372254000000002</v>
      </c>
      <c r="M374">
        <f>SUMIFS($I$3:$I374,$E$3:$E374,$E374,$D$3:$D374,$D374)</f>
        <v>711.83</v>
      </c>
      <c r="N374" s="3">
        <f t="shared" si="55"/>
        <v>3.5599999999999996</v>
      </c>
      <c r="O374" s="3" t="str">
        <f t="shared" si="56"/>
        <v/>
      </c>
      <c r="P374" t="str">
        <f>IFERROR(IF(VLOOKUP($E374,clients_special_commissions!$B:$E,3,0), "yes","no"),"no")</f>
        <v>no</v>
      </c>
      <c r="Q374" s="3" t="str">
        <f>IF($P374="yes", VLOOKUP($E374,clients_special_commissions!$B:$C,2,0),"")</f>
        <v/>
      </c>
      <c r="R374" t="str">
        <f t="shared" si="57"/>
        <v>no</v>
      </c>
      <c r="S374">
        <f>COUNTIFS($E$3:$E373,$E374,$D$3:$D373,$D374,$R$3:$R373,"yes")</f>
        <v>0</v>
      </c>
      <c r="U374" s="1" t="str">
        <f t="shared" si="58"/>
        <v xml:space="preserve">('27', '2022-01-10', '20196', 'CUP', '711.83', '3.56', 'EUR', '28.372254'), </v>
      </c>
      <c r="V374" s="1" t="str">
        <f t="shared" si="59"/>
        <v xml:space="preserve">('42', '2021-06-09', '1338', 'ERN', '80.96', '0.05',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'0.04',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'0.05',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'0.05',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'0.05',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'0.04',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'0.04',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'0.05', 'EUR', '1954.4451'), ('17', '2021-08-25', '20292', 'CLP', '23.24', '0.12', 'EUR', '873.489326'), ('38', '2021-08-25', '174', 'GIP', '209.76', '1.05', 'EUR', '0.829546'), ('39', '2021-08-25', '366', 'MOP', '41.3', '0.21', 'EUR', '8.862674'), ('10', '2021-08-26', '229650', 'MMK', '117.51', '0.05',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'0.04', 'EUR', '1.874163'), ('11', '2021-09-09', '10206', 'UAH', '315.83', '1.58', 'EUR', '32.315341'), ('15', '2021-09-10', '300000', 'VND', '11.91', '0.06', 'EUR', '25207.144586'), ('42', '2021-09-11', '26370', 'XPF', '221.19', '0.05',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('13', '2021-09-27', '4638', 'ETB', '82.2', '0.42', 'EUR', '56.424061'), ('37', '2021-09-29', '612', 'BND', '409.96', '2.05', 'EUR', '1.492847'), ('51', '2021-10-01', '894', 'MOP', '100.88', '0.51', 'EUR', '8.862674'), ('45', '2021-10-02', '1254', 'SCR', '78.97', '0.4', 'EUR', '15.881424'), ('47', '2021-10-02', '212808', 'IRR', '4.57', '0.05', 'EUR', '46606.318821'), ('20', '2021-10-03', '209238', 'VND', '8.31', '0.05', 'EUR', '25207.144586'), ('17', '2021-10-04', '13416', 'AOA', '26.83', '0.14', 'EUR', '500.075352'), ('41', '2021-10-05', '4139', 'GHS', '502.07', '2.52', 'EUR', '8.24399'), ('44', '2021-10-05', '206706', 'CDF', '94.03', '0.48', 'EUR', '2198.419411'), ('50', '2021-10-06', '18666', 'SOS', '29.36', '0.15', 'EUR', '635.850516'), ('7', '2021-10-06', '1026', 'CUC', '930.9', '4.66', 'EUR', '1.102163'), ('21', '2021-10-08', '912', 'MYR', '196.11', '0.99', 'EUR', '4.650478'), ('6', '2021-10-08', '29940', 'HTG', '259.51', '1.3', 'EUR', '115.372538'), ('36', '2021-10-09', '1146', 'QAR', '285.64', '1.43', 'EUR', '4.012181'), ('6', '2021-10-09', '6678', 'ISK', '46.98', '0.24', 'EUR', '142.166545'), ('29', '2021-10-10', '270', 'GIP', '325.48', '1.63', 'EUR', '0.829546'), ('25', '2021-10-10', '14754', 'BDT', '155.68', '0.78', 'EUR', '94.772749'), ('48', '2021-10-12', '15936', 'DZD', '101.37', '0.51', 'EUR', '157.210934'), ('43', '2021-10-13', '10398', 'KMF', '21.11', '0.11', 'EUR', '492.671632'), ('36', '2021-10-15', '29034', 'INR', '346.16', '1.74', 'EUR', '83.874727'), ('45', '2021-10-15', '18042', 'KPW', '18.2', '0.1', 'EUR', '991.624722'), ('18', '2021-10-15', '1236', 'BAM', '632.46', '3.17', 'EUR', '1.954297'), ('30', '2021-10-16', '25494', 'CUP', '898.56', '4.5', 'EUR', '28.372254'), ('10', '2021-10-16', '924', 'BBD', '419.15', '0.05', 'EUR', '2.204495'), ('33', '2021-10-16', '12720', 'NPR', '94.98', '0.48', 'EUR', '133.929141'), ('46', '2021-10-17', '264', 'NZD', '166.49', '0.84', 'EUR', '1.585768'), ('40', '2021-10-17', '1284', 'BND', '860.11', '4.31', 'EUR', '1.492847'), ('6', '2021-10-18', '828', 'HRK', '109.38', '0.55', 'EUR', '7.570559'), ('22', '2021-10-18', '300', 'EUR', '300', '1.5', 'EUR', '1'), ('46', '2021-10-18', '23256', 'ISK', '163.59', '0.82', 'EUR', '142.166545'), ('51', '2021-10-18', '205488', 'UZS', '16.25', '0.09', 'EUR', '12650.208197'), ('5', '2021-10-19', '15168', 'MRU', '378.04', '1.9', 'EUR', '40.122998'), ('18', '2021-10-19', '1068', 'TOP', '428.65', '2.15', 'EUR', '2.491572'), ('14', '2021-10-19', '220', 'BHD', '529.16', '2.65', 'EUR', '0.415761'), ('48', '2021-10-19', '2351', 'MYR', '505.54', '2.53', 'EUR', '4.650478'), ('46', '2021-10-20', '7524', 'RUB', '64.43', '0.33', 'EUR', '116.791701'), ('16', '2021-10-21', '16854', 'VUV', '135.2', '0.68', 'EUR', '124.667135'), ('30', '2021-10-22', '26826', 'NPR', '200.3', '1.01', 'EUR', '133.929141'), ('2', '2021-10-22', '84', 'XDR', '106', '0.53', 'EUR', '0.792507'), ('42', '2021-10-22', '3000', 'BBD', '1360.86', '0.05', 'EUR', '2.204495'), ('42', '2021-10-23', '9000', 'ZMW', '463.25', '0.03', 'EUR', '19.428104'), ('28', '2021-10-23', '3.3', 'EUR', '3.3', '0.05', 'EUR', '1'), ('48', '2021-10-23', '5000', 'GHS', '606.51', '3.04', 'EUR', '8.24399'), ('25', '2021-10-23', '71472', 'TZS', '27.97', '0.14', 'EUR', '2556.186953'), ('3', '2021-10-23', '164184', 'IRR', '3.53', '0.05', 'EUR', '46606.318821'), ('14', '2021-10-24', '1482', 'MOP', '167.22', '0.84', 'EUR', '8.862674'), ('40', '2021-10-24', '800', 'BHD', '1924.19', '9.63', 'EUR', '0.415761'), ('9', '2021-10-24', '27090', 'SDG', '55.07', '0.04', 'EUR', '491.956154'), ('43', '2021-10-24', '18492', 'THB', '500.59', '2.51', 'EUR', '36.941107'), ('35', '2021-10-26', '27588', 'KPW', '27.83', '0.14', 'EUR', '991.624722'), ('25', '2021-10-26', '15246', 'NAD', '932.41', '4.67', 'EUR', '16.351249'), ('46', '2021-10-27', '8000', 'TTD', '1071.62', '5.36', 'EUR', '7.465375'), ('47', '2021-10-27', '154224', 'IQD', '96.14', '0.49', 'EUR', '1604.167841'), ('32', '2021-10-28', '1188', 'PAB', '1077.23', '5.39', 'EUR', '1.102838'), ('17', '2021-10-28', '648', 'CNH', '92.16', '0.47', 'EUR', '7.031894'), ('10', '2021-10-28', '5784', 'NPR', '43.19', '0.05', 'EUR', '133.929141'), ('32', '2021-10-29', '15504', 'MXN', '693.84', '0.03', 'EUR', '22.345389'), ('32', '2021-10-31', '666', 'EUR', '666', '0.03', 'EUR', '1'), ('22', '2021-11-02', '498', 'XDR', '628.39', '3.15', 'EUR', '0.792507'), ('44', '2021-11-02', '324', 'EUR', '324', '1.62', 'EUR', '1'), ('16', '2021-11-02', '430', 'FKP', '518.37', '2.6', 'EUR', '0.82953'), ('7', '2021-11-03', '248', 'BHD', '596.5', '2.99', 'EUR', '0.415761'), ('51', '2021-11-03', '292', 'KWD', '871.43', '4.36', 'EUR', '0.335084'), ('51', '2021-11-03', '6933', 'TWD', '220.35', '1.11', 'EUR', '31.464479'), ('27', '2021-11-03', '23214', 'CZK', '941.82', '4.71', 'EUR', '24.648029'), ('39', '2021-11-04', '492', 'GGP', '592.69', '2.97', 'EUR', '0.830114'), ('3', '2021-11-04', '17076', 'INR', '203.59', '1.02', 'EUR', '83.874727'), ('17', '2021-11-04', '21516', 'MZN', '305.89', '1.53', 'EUR', '70.339138'), ('33', '2021-11-05', '103458', 'BIF', '45.9', '0.23', 'EUR', '2254.103215'), ('31', '2021-11-05', '3876', 'ZAR', '237.6', '1.19', 'EUR', '16.313404'), ('9', '2021-11-06', '1410', 'BSD', '1278.69', '0.04', 'EUR', '1.102693'), ('16', '2021-11-06', '636', 'IMP', '766.7', '3.84', 'EUR', '0.829536'), ('48', '2021-11-07', '564', 'NZD', '355.67', '1.78', 'EUR', '1.585768'), ('13', '2021-11-07', '3246', 'PKR', '16.25', '0.09', 'EUR', '199.753961'), ('30', '2021-11-08', '8940', 'SZL', '547.16', '2.74', 'EUR', '16.339208'), ('41', '2021-11-08', '19338', 'DJF', '98.83', '0.5', 'EUR', '195.674933'), ('47', '2021-11-08', '1488', 'WST', '518.61', '2.6', 'EUR', '2.869237'), ('20', '2021-11-09', '13290', 'MXN', '594.76', '0.05', 'EUR', '22.345389'), ('27', '2021-11-09', '11151', 'GTQ', '1317.54', '6.59', 'EUR', '8.463558'), ('34', '2021-11-09', '19140', 'ETB', '339.22', '1.7', 'EUR', '56.424061'), ('45', '2021-11-10', '450', 'EUR', '450', '2.25', 'EUR', '1'), ('10', '2021-11-10', '1008', 'TND', '310.67', '0.05', 'EUR', '3.244663'), ('48', '2021-11-11', '1182', 'KYD', '1289.54', '6.45', 'EUR', '0.916606'), ('23', '2021-11-11', '210', 'JOD', '268.74', '1.35', 'EUR', '0.781452'), ('2', '2021-11-12', '426', 'BZD', '192.22', '0.97', 'EUR', '2.216262'), ('42', '2021-11-12', '13230', 'AFN', '137.19', '0.05', 'EUR', '96.442519'), ('20', '2021-11-12', '360000', 'STD', '15.24', '0.05', 'EUR', '23626.253177'), ('4', '2021-11-14', '96936', 'LBP', '58.32', '0.3', 'EUR', '1662.155418'), ('17', '2021-11-14', '618', 'MYR', '132.89', '0.67', 'EUR', '4.650478'), ('1', '2021-11-14', '210060', 'BIF', '93.2', '0.47', 'EUR', '2254.103215'), ('4', '2021-11-15', '11958', 'VUV', '95.92', '0.48', 'EUR', '124.667135'), ('38', '2021-11-15', '115626', 'IDR', '7.32', '0.05', 'EUR', '15813.590125'), ('9', '2021-11-17', '29526', 'MXN', '1321.35', '0.03', 'EUR', '22.345389'), ('13', '2021-11-20', '23394', 'CLP', '26.79', '0.14', 'EUR', '873.489326'), ('16', '2021-11-20', '12000', 'ZAR', '735.6', '0.03', 'EUR', '16.313404'), ('48', '2021-11-21', '179472', 'PYG', '23.43', '0.03', 'EUR', '7661.556068'), ('8', '2021-11-21', '840', 'MOP', '94.78', '0.48', 'EUR', '8.862674'), ('31', '2021-11-21', '18042', 'XOF', '27.54', '0.14', 'EUR', '655.347265'), ('18', '2021-11-23', '342', 'TMT', '88.67', '0.45', 'EUR', '3.857137'), ('29', '2021-11-23', '588', 'DKK', '79.11', '0.4', 'EUR', '7.433242'), ('37', '2021-11-23', '90', 'EUR', '90', '0.45', 'EUR', '1'), ('33', '2021-11-23', '858', 'AUD', '580.16', '2.91', 'EUR', '1.478916'), ('51', '2021-11-24', '60000', 'THB', '1624.21', '0.03', 'EUR', '36.941107'), ('8', '2021-11-25', '1176', 'NZD', '741.6', '3.71', 'EUR', '1.585768'), ('10', '2021-11-26', '29568', 'BIF', '13.12', '0.05', 'EUR', '2254.103215'), ('29', '2021-11-26', '708', 'BMD', '641.91', '3.21', 'EUR', '1.102961'), ('15', '2021-11-27', '1008', 'LSL', '61.7', '0.31', 'EUR', '16.337136'), ('12', '2021-11-27', '846', 'EUR', '846', '4.23', 'EUR', '1'), ('45', '2021-11-27', '828', 'SEK', '79.64', '0.4', 'EUR', '10.396958'), ('17', '2021-11-28', '591', 'BHD', '1421.49', '7.11', 'EUR', '0.415761'), ('27', '2021-11-29', '3000000', 'XAF', '4577.73', '0.03', 'EUR', '655.347543'), ('13', '2021-11-29', '470', 'JOD', '601.45', '3.01', 'EUR', '0.781452'), ('8', '2021-12-01', '15996', 'NGN', '34.95', '0.18', 'EUR', '457.789064'), ('9', '2021-12-01', '6690', 'JPY', '50.15', '0.04', 'EUR', '133.408405'), ('44', '2021-12-02', '18318', 'KPW', '18.48', '0.1', 'EUR', '991.624722'), ('28', '2021-12-03', '13752', 'ERN', '832.1', '4.17', 'EUR', '16.526867'), ('35', '2021-12-04', '15132', 'BTN', '180.78', '0.91', 'EUR', '83.704625'), ('40', '2021-12-04', '6702', 'HRK', '885.28', '4.43', 'EUR', '7.570559'), ('44', '2021-12-04', '26352', 'RSD', '224.03', '1.13', 'EUR', '117.629636'), ('33', '2021-12-06', '654', 'TND', '201.57', '1.01', 'EUR', '3.244663'), ('41', '2021-12-07', '1176', 'SCR', '74.05', '0.38', 'EUR', '15.881424'), ('11', '2021-12-08', '696', 'SAR', '168.37', '0.85', 'EUR', '4.133768'), ('30', '2021-12-08', '8730', 'GMD', '148.1', '0.75', 'EUR', '58.946785'), ('50', '2021-12-09', '1284', 'BND', '860.11', '4.31', 'EUR', '1.492847'), ('47', '2021-12-10', '1344', 'SBD', '151.56', '0.76', 'EUR', '8.867908'), ('28', '2021-12-10', '1134', 'BOB', '150.06', '0.76', 'EUR', '7.557202'), ('6', '2021-12-12', '450', 'SGD', '300.51', '1.51', 'EUR', '1.497464'), ('29', '2021-12-12', '330', 'ILS', '93.13', '0.47', 'EUR', '3.543533'), ('18', '2021-12-13', '462', 'IMP', '556.94', '2.79', 'EUR', '0.829536'), ('10', '2021-12-13', '152076', 'IQD', '94.81', '0.05', 'EUR', '1604.167841'), ('46', '2021-12-13', '6042', 'CVE', '54.57', '0.28', 'EUR', '110.731635'), ('15', '2021-12-15', '6114', 'SBD', '689.46', '3.45', 'EUR', '8.867908'), ('43', '2021-12-15', '29166', 'BDT', '307.75', '1.54', 'EUR', '94.772749'), ('31', '2021-12-16', '17778', 'ZWL', '50.11', '0.26', 'EUR', '354.780821'), ('45', '2021-12-18', '4477', 'HRK', '591.37', '2.96', 'EUR', '7.570559'), ('10', '2021-12-18', '930', 'XDR', '1173.5', '0.05', 'EUR', '0.792507'), ('44', '2021-12-19', '21504', 'DZD', '136.79', '0.69', 'EUR', '157.210934'), ('33', '2021-12-20', '6810', 'GHS', '826.06', '4.14', 'EUR', '8.24399'), ('46', '2021-12-20', '702', 'IMP', '846.26', '4.24', 'EUR', '0.829536'), ('39', '2021-12-20', '16002', 'GMD', '271.47', '1.36', 'EUR', '58.946785'), ('6', '2021-12-20', '13104', 'MDL', '647.93', '3.24', 'EUR', '20.224588'), ('28', '2021-12-21', '660', 'EUR', '660', '3.3', 'EUR', '1'), ('2', '2021-12-22', '930', 'CAD', '670.27', '3.36', 'EUR', '1.387511'), ('48', '2021-12-23', '23226', 'MKD', '377.23', '1.89', 'EUR', '61.570877'), ('47', '2021-12-24', '618', 'MOP', '69.74', '0.35', 'EUR', '8.862674'), ('29', '2021-12-25', '28566', 'RSD', '242.85', '1.22', 'EUR', '117.629636'), ('9', '2021-12-26', '28416', 'MDL', '1405.03', '0.04', 'EUR', '20.224588'), ('3', '2021-12-26', '23166', 'SOS', '36.44', '0.19', 'EUR', '635.850516'), ('18', '2021-12-26', '3500', 'MYR', '752.62', '3.77', 'EUR', '4.650478'), ('33', '2021-12-26', '690', 'SEK', '66.37', '0.03', 'EUR', '10.396958'), ('36', '2021-12-27', '66', 'OMR', '155.25', '0.78', 'EUR', '0.425132'), ('26', '2021-12-27', '460', 'GIP', '554.53', '2.78', 'EUR', '0.829546'), ('11', '2021-12-28', '1404', 'EUR', '1404', '7.02', 'EUR', '1'), ('36', '2021-12-29', '8622', 'HTG', '74.74', '0.38', 'EUR', '115.372538'), ('47', '2021-12-30', '28236', 'AMD', '52.59', '0.27', 'EUR', '536.92227'), ('30', '2021-12-30', '190284', 'MGA', '42.82', '0.22', 'EUR', '4443.86488'), ('22', '2021-12-30', '1302', 'EUR', '1302', '6.51', 'EUR', '1'), ('47', '2021-12-31', '1404', 'WST', '489.33', '2.45', 'EUR', '2.869237'), ('50', '2022-01-01', '4614', 'TWD', '146.65', '0.74', 'EUR', '31.464479'), ('45', '2022-01-01', '7798', 'TJS', '545.52', '2.73', 'EUR', '14.294667'), ('2', '2022-01-02', '6396', 'HTG', '55.44', '0.28', 'EUR', '115.372538'), ('43', '2022-01-03', '19044', 'LRD', '112.79', '0.57', 'EUR', '168.852191'), ('4', '2022-01-03', '606', 'MYR', '130.31', '0.66', 'EUR', '4.650478'), ('48', '2022-01-03', '462', 'JOD', '591.21', '2.96', 'EUR', '0.781452'), ('3', '2022-01-03', '22386', 'THB', '606', '3.03', 'EUR', '36.941107'), ('40', '2022-01-04', '234270', 'UGX', '59.23', '0.3', 'EUR', '3955.735797'), ('38', '2022-01-05', '6138', 'NOK', '635.68', '3.18', 'EUR', '9.655857'), ('16', '2022-01-06', '954', 'JOD', '1220.81', '6.11', 'EUR', '0.781452'), ('5', '2022-01-06', '528', 'OMR', '1241.97', '6.21', 'EUR', '0.425132'), ('11', '2022-01-06', '594', 'SBD', '66.99', '0.34', 'EUR', '8.867908'), ('50', '2022-01-06', '9870', 'AMD', '18.39', '0.1', 'EUR', '536.92227'), ('16', '2022-01-08', '23190', 'SCR', '1460.2', '0.03', 'EUR', '15.881424'), ('14', '2022-01-08', '6834', 'SCR', '430.32', '2.16', 'EUR', '15.881424'), ('50', '2022-01-09', '20802', 'XPF', '174.49', '0.88', 'EUR', '119.221126'), ('3', '2022-01-09', '354', 'VES', '74.65', '0.38', 'EUR', '4.74232'), ('4', '2022-01-09', '3048', 'ERN', '184.43', '0.93', 'EUR', '16.526867'), ('27', '2022-01-10', '20196', 'CUP', '711.83', '3.56', 'EUR', '28.372254'), </v>
      </c>
    </row>
    <row r="375" spans="2:22" ht="30" x14ac:dyDescent="0.25">
      <c r="B375">
        <f t="shared" si="50"/>
        <v>2022</v>
      </c>
      <c r="C375">
        <f t="shared" si="51"/>
        <v>1</v>
      </c>
      <c r="D375" t="str">
        <f t="shared" si="52"/>
        <v>2022 1</v>
      </c>
      <c r="E375">
        <v>21</v>
      </c>
      <c r="F375" s="2">
        <v>44572</v>
      </c>
      <c r="G375">
        <v>7200</v>
      </c>
      <c r="H375" t="s">
        <v>158</v>
      </c>
      <c r="I375" s="3">
        <f t="shared" si="53"/>
        <v>148.85999999999999</v>
      </c>
      <c r="J375" s="3">
        <f t="shared" si="54"/>
        <v>0.75</v>
      </c>
      <c r="K375" t="s">
        <v>61</v>
      </c>
      <c r="L375" s="3">
        <f>VLOOKUP(H375,'fx rates'!$A:$B,2,0)</f>
        <v>48.369340999999999</v>
      </c>
      <c r="M375">
        <f>SUMIFS($I$3:$I375,$E$3:$E375,$E375,$D$3:$D375,$D375)</f>
        <v>148.85999999999999</v>
      </c>
      <c r="N375" s="3">
        <f t="shared" si="55"/>
        <v>0.75</v>
      </c>
      <c r="O375" s="3" t="str">
        <f t="shared" si="56"/>
        <v/>
      </c>
      <c r="P375" t="str">
        <f>IFERROR(IF(VLOOKUP($E375,clients_special_commissions!$B:$E,3,0), "yes","no"),"no")</f>
        <v>no</v>
      </c>
      <c r="Q375" s="3" t="str">
        <f>IF($P375="yes", VLOOKUP($E375,clients_special_commissions!$B:$C,2,0),"")</f>
        <v/>
      </c>
      <c r="R375" t="str">
        <f t="shared" si="57"/>
        <v>no</v>
      </c>
      <c r="S375">
        <f>COUNTIFS($E$3:$E374,$E375,$D$3:$D374,$D375,$R$3:$R374,"yes")</f>
        <v>0</v>
      </c>
      <c r="U375" s="1" t="str">
        <f t="shared" si="58"/>
        <v xml:space="preserve">('21', '2022-01-11', '7200', 'MUR', '148.86', '0.75', 'EUR', '48.369341'), </v>
      </c>
      <c r="V375" s="1" t="str">
        <f t="shared" si="59"/>
        <v xml:space="preserve">('42', '2021-06-09', '1338', 'ERN', '80.96', '0.05',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'0.04',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'0.05',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'0.05',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'0.05',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'0.04',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'0.04',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'0.05', 'EUR', '1954.4451'), ('17', '2021-08-25', '20292', 'CLP', '23.24', '0.12', 'EUR', '873.489326'), ('38', '2021-08-25', '174', 'GIP', '209.76', '1.05', 'EUR', '0.829546'), ('39', '2021-08-25', '366', 'MOP', '41.3', '0.21', 'EUR', '8.862674'), ('10', '2021-08-26', '229650', 'MMK', '117.51', '0.05',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'0.04', 'EUR', '1.874163'), ('11', '2021-09-09', '10206', 'UAH', '315.83', '1.58', 'EUR', '32.315341'), ('15', '2021-09-10', '300000', 'VND', '11.91', '0.06', 'EUR', '25207.144586'), ('42', '2021-09-11', '26370', 'XPF', '221.19', '0.05',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('13', '2021-09-27', '4638', 'ETB', '82.2', '0.42', 'EUR', '56.424061'), ('37', '2021-09-29', '612', 'BND', '409.96', '2.05', 'EUR', '1.492847'), ('51', '2021-10-01', '894', 'MOP', '100.88', '0.51', 'EUR', '8.862674'), ('45', '2021-10-02', '1254', 'SCR', '78.97', '0.4', 'EUR', '15.881424'), ('47', '2021-10-02', '212808', 'IRR', '4.57', '0.05', 'EUR', '46606.318821'), ('20', '2021-10-03', '209238', 'VND', '8.31', '0.05', 'EUR', '25207.144586'), ('17', '2021-10-04', '13416', 'AOA', '26.83', '0.14', 'EUR', '500.075352'), ('41', '2021-10-05', '4139', 'GHS', '502.07', '2.52', 'EUR', '8.24399'), ('44', '2021-10-05', '206706', 'CDF', '94.03', '0.48', 'EUR', '2198.419411'), ('50', '2021-10-06', '18666', 'SOS', '29.36', '0.15', 'EUR', '635.850516'), ('7', '2021-10-06', '1026', 'CUC', '930.9', '4.66', 'EUR', '1.102163'), ('21', '2021-10-08', '912', 'MYR', '196.11', '0.99', 'EUR', '4.650478'), ('6', '2021-10-08', '29940', 'HTG', '259.51', '1.3', 'EUR', '115.372538'), ('36', '2021-10-09', '1146', 'QAR', '285.64', '1.43', 'EUR', '4.012181'), ('6', '2021-10-09', '6678', 'ISK', '46.98', '0.24', 'EUR', '142.166545'), ('29', '2021-10-10', '270', 'GIP', '325.48', '1.63', 'EUR', '0.829546'), ('25', '2021-10-10', '14754', 'BDT', '155.68', '0.78', 'EUR', '94.772749'), ('48', '2021-10-12', '15936', 'DZD', '101.37', '0.51', 'EUR', '157.210934'), ('43', '2021-10-13', '10398', 'KMF', '21.11', '0.11', 'EUR', '492.671632'), ('36', '2021-10-15', '29034', 'INR', '346.16', '1.74', 'EUR', '83.874727'), ('45', '2021-10-15', '18042', 'KPW', '18.2', '0.1', 'EUR', '991.624722'), ('18', '2021-10-15', '1236', 'BAM', '632.46', '3.17', 'EUR', '1.954297'), ('30', '2021-10-16', '25494', 'CUP', '898.56', '4.5', 'EUR', '28.372254'), ('10', '2021-10-16', '924', 'BBD', '419.15', '0.05', 'EUR', '2.204495'), ('33', '2021-10-16', '12720', 'NPR', '94.98', '0.48', 'EUR', '133.929141'), ('46', '2021-10-17', '264', 'NZD', '166.49', '0.84', 'EUR', '1.585768'), ('40', '2021-10-17', '1284', 'BND', '860.11', '4.31', 'EUR', '1.492847'), ('6', '2021-10-18', '828', 'HRK', '109.38', '0.55', 'EUR', '7.570559'), ('22', '2021-10-18', '300', 'EUR', '300', '1.5', 'EUR', '1'), ('46', '2021-10-18', '23256', 'ISK', '163.59', '0.82', 'EUR', '142.166545'), ('51', '2021-10-18', '205488', 'UZS', '16.25', '0.09', 'EUR', '12650.208197'), ('5', '2021-10-19', '15168', 'MRU', '378.04', '1.9', 'EUR', '40.122998'), ('18', '2021-10-19', '1068', 'TOP', '428.65', '2.15', 'EUR', '2.491572'), ('14', '2021-10-19', '220', 'BHD', '529.16', '2.65', 'EUR', '0.415761'), ('48', '2021-10-19', '2351', 'MYR', '505.54', '2.53', 'EUR', '4.650478'), ('46', '2021-10-20', '7524', 'RUB', '64.43', '0.33', 'EUR', '116.791701'), ('16', '2021-10-21', '16854', 'VUV', '135.2', '0.68', 'EUR', '124.667135'), ('30', '2021-10-22', '26826', 'NPR', '200.3', '1.01', 'EUR', '133.929141'), ('2', '2021-10-22', '84', 'XDR', '106', '0.53', 'EUR', '0.792507'), ('42', '2021-10-22', '3000', 'BBD', '1360.86', '0.05', 'EUR', '2.204495'), ('42', '2021-10-23', '9000', 'ZMW', '463.25', '0.03', 'EUR', '19.428104'), ('28', '2021-10-23', '3.3', 'EUR', '3.3', '0.05', 'EUR', '1'), ('48', '2021-10-23', '5000', 'GHS', '606.51', '3.04', 'EUR', '8.24399'), ('25', '2021-10-23', '71472', 'TZS', '27.97', '0.14', 'EUR', '2556.186953'), ('3', '2021-10-23', '164184', 'IRR', '3.53', '0.05', 'EUR', '46606.318821'), ('14', '2021-10-24', '1482', 'MOP', '167.22', '0.84', 'EUR', '8.862674'), ('40', '2021-10-24', '800', 'BHD', '1924.19', '9.63', 'EUR', '0.415761'), ('9', '2021-10-24', '27090', 'SDG', '55.07', '0.04', 'EUR', '491.956154'), ('43', '2021-10-24', '18492', 'THB', '500.59', '2.51', 'EUR', '36.941107'), ('35', '2021-10-26', '27588', 'KPW', '27.83', '0.14', 'EUR', '991.624722'), ('25', '2021-10-26', '15246', 'NAD', '932.41', '4.67', 'EUR', '16.351249'), ('46', '2021-10-27', '8000', 'TTD', '1071.62', '5.36', 'EUR', '7.465375'), ('47', '2021-10-27', '154224', 'IQD', '96.14', '0.49', 'EUR', '1604.167841'), ('32', '2021-10-28', '1188', 'PAB', '1077.23', '5.39', 'EUR', '1.102838'), ('17', '2021-10-28', '648', 'CNH', '92.16', '0.47', 'EUR', '7.031894'), ('10', '2021-10-28', '5784', 'NPR', '43.19', '0.05', 'EUR', '133.929141'), ('32', '2021-10-29', '15504', 'MXN', '693.84', '0.03', 'EUR', '22.345389'), ('32', '2021-10-31', '666', 'EUR', '666', '0.03', 'EUR', '1'), ('22', '2021-11-02', '498', 'XDR', '628.39', '3.15', 'EUR', '0.792507'), ('44', '2021-11-02', '324', 'EUR', '324', '1.62', 'EUR', '1'), ('16', '2021-11-02', '430', 'FKP', '518.37', '2.6', 'EUR', '0.82953'), ('7', '2021-11-03', '248', 'BHD', '596.5', '2.99', 'EUR', '0.415761'), ('51', '2021-11-03', '292', 'KWD', '871.43', '4.36', 'EUR', '0.335084'), ('51', '2021-11-03', '6933', 'TWD', '220.35', '1.11', 'EUR', '31.464479'), ('27', '2021-11-03', '23214', 'CZK', '941.82', '4.71', 'EUR', '24.648029'), ('39', '2021-11-04', '492', 'GGP', '592.69', '2.97', 'EUR', '0.830114'), ('3', '2021-11-04', '17076', 'INR', '203.59', '1.02', 'EUR', '83.874727'), ('17', '2021-11-04', '21516', 'MZN', '305.89', '1.53', 'EUR', '70.339138'), ('33', '2021-11-05', '103458', 'BIF', '45.9', '0.23', 'EUR', '2254.103215'), ('31', '2021-11-05', '3876', 'ZAR', '237.6', '1.19', 'EUR', '16.313404'), ('9', '2021-11-06', '1410', 'BSD', '1278.69', '0.04', 'EUR', '1.102693'), ('16', '2021-11-06', '636', 'IMP', '766.7', '3.84', 'EUR', '0.829536'), ('48', '2021-11-07', '564', 'NZD', '355.67', '1.78', 'EUR', '1.585768'), ('13', '2021-11-07', '3246', 'PKR', '16.25', '0.09', 'EUR', '199.753961'), ('30', '2021-11-08', '8940', 'SZL', '547.16', '2.74', 'EUR', '16.339208'), ('41', '2021-11-08', '19338', 'DJF', '98.83', '0.5', 'EUR', '195.674933'), ('47', '2021-11-08', '1488', 'WST', '518.61', '2.6', 'EUR', '2.869237'), ('20', '2021-11-09', '13290', 'MXN', '594.76', '0.05', 'EUR', '22.345389'), ('27', '2021-11-09', '11151', 'GTQ', '1317.54', '6.59', 'EUR', '8.463558'), ('34', '2021-11-09', '19140', 'ETB', '339.22', '1.7', 'EUR', '56.424061'), ('45', '2021-11-10', '450', 'EUR', '450', '2.25', 'EUR', '1'), ('10', '2021-11-10', '1008', 'TND', '310.67', '0.05', 'EUR', '3.244663'), ('48', '2021-11-11', '1182', 'KYD', '1289.54', '6.45', 'EUR', '0.916606'), ('23', '2021-11-11', '210', 'JOD', '268.74', '1.35', 'EUR', '0.781452'), ('2', '2021-11-12', '426', 'BZD', '192.22', '0.97', 'EUR', '2.216262'), ('42', '2021-11-12', '13230', 'AFN', '137.19', '0.05', 'EUR', '96.442519'), ('20', '2021-11-12', '360000', 'STD', '15.24', '0.05', 'EUR', '23626.253177'), ('4', '2021-11-14', '96936', 'LBP', '58.32', '0.3', 'EUR', '1662.155418'), ('17', '2021-11-14', '618', 'MYR', '132.89', '0.67', 'EUR', '4.650478'), ('1', '2021-11-14', '210060', 'BIF', '93.2', '0.47', 'EUR', '2254.103215'), ('4', '2021-11-15', '11958', 'VUV', '95.92', '0.48', 'EUR', '124.667135'), ('38', '2021-11-15', '115626', 'IDR', '7.32', '0.05', 'EUR', '15813.590125'), ('9', '2021-11-17', '29526', 'MXN', '1321.35', '0.03', 'EUR', '22.345389'), ('13', '2021-11-20', '23394', 'CLP', '26.79', '0.14', 'EUR', '873.489326'), ('16', '2021-11-20', '12000', 'ZAR', '735.6', '0.03', 'EUR', '16.313404'), ('48', '2021-11-21', '179472', 'PYG', '23.43', '0.03', 'EUR', '7661.556068'), ('8', '2021-11-21', '840', 'MOP', '94.78', '0.48', 'EUR', '8.862674'), ('31', '2021-11-21', '18042', 'XOF', '27.54', '0.14', 'EUR', '655.347265'), ('18', '2021-11-23', '342', 'TMT', '88.67', '0.45', 'EUR', '3.857137'), ('29', '2021-11-23', '588', 'DKK', '79.11', '0.4', 'EUR', '7.433242'), ('37', '2021-11-23', '90', 'EUR', '90', '0.45', 'EUR', '1'), ('33', '2021-11-23', '858', 'AUD', '580.16', '2.91', 'EUR', '1.478916'), ('51', '2021-11-24', '60000', 'THB', '1624.21', '0.03', 'EUR', '36.941107'), ('8', '2021-11-25', '1176', 'NZD', '741.6', '3.71', 'EUR', '1.585768'), ('10', '2021-11-26', '29568', 'BIF', '13.12', '0.05', 'EUR', '2254.103215'), ('29', '2021-11-26', '708', 'BMD', '641.91', '3.21', 'EUR', '1.102961'), ('15', '2021-11-27', '1008', 'LSL', '61.7', '0.31', 'EUR', '16.337136'), ('12', '2021-11-27', '846', 'EUR', '846', '4.23', 'EUR', '1'), ('45', '2021-11-27', '828', 'SEK', '79.64', '0.4', 'EUR', '10.396958'), ('17', '2021-11-28', '591', 'BHD', '1421.49', '7.11', 'EUR', '0.415761'), ('27', '2021-11-29', '3000000', 'XAF', '4577.73', '0.03', 'EUR', '655.347543'), ('13', '2021-11-29', '470', 'JOD', '601.45', '3.01', 'EUR', '0.781452'), ('8', '2021-12-01', '15996', 'NGN', '34.95', '0.18', 'EUR', '457.789064'), ('9', '2021-12-01', '6690', 'JPY', '50.15', '0.04', 'EUR', '133.408405'), ('44', '2021-12-02', '18318', 'KPW', '18.48', '0.1', 'EUR', '991.624722'), ('28', '2021-12-03', '13752', 'ERN', '832.1', '4.17', 'EUR', '16.526867'), ('35', '2021-12-04', '15132', 'BTN', '180.78', '0.91', 'EUR', '83.704625'), ('40', '2021-12-04', '6702', 'HRK', '885.28', '4.43', 'EUR', '7.570559'), ('44', '2021-12-04', '26352', 'RSD', '224.03', '1.13', 'EUR', '117.629636'), ('33', '2021-12-06', '654', 'TND', '201.57', '1.01', 'EUR', '3.244663'), ('41', '2021-12-07', '1176', 'SCR', '74.05', '0.38', 'EUR', '15.881424'), ('11', '2021-12-08', '696', 'SAR', '168.37', '0.85', 'EUR', '4.133768'), ('30', '2021-12-08', '8730', 'GMD', '148.1', '0.75', 'EUR', '58.946785'), ('50', '2021-12-09', '1284', 'BND', '860.11', '4.31', 'EUR', '1.492847'), ('47', '2021-12-10', '1344', 'SBD', '151.56', '0.76', 'EUR', '8.867908'), ('28', '2021-12-10', '1134', 'BOB', '150.06', '0.76', 'EUR', '7.557202'), ('6', '2021-12-12', '450', 'SGD', '300.51', '1.51', 'EUR', '1.497464'), ('29', '2021-12-12', '330', 'ILS', '93.13', '0.47', 'EUR', '3.543533'), ('18', '2021-12-13', '462', 'IMP', '556.94', '2.79', 'EUR', '0.829536'), ('10', '2021-12-13', '152076', 'IQD', '94.81', '0.05', 'EUR', '1604.167841'), ('46', '2021-12-13', '6042', 'CVE', '54.57', '0.28', 'EUR', '110.731635'), ('15', '2021-12-15', '6114', 'SBD', '689.46', '3.45', 'EUR', '8.867908'), ('43', '2021-12-15', '29166', 'BDT', '307.75', '1.54', 'EUR', '94.772749'), ('31', '2021-12-16', '17778', 'ZWL', '50.11', '0.26', 'EUR', '354.780821'), ('45', '2021-12-18', '4477', 'HRK', '591.37', '2.96', 'EUR', '7.570559'), ('10', '2021-12-18', '930', 'XDR', '1173.5', '0.05', 'EUR', '0.792507'), ('44', '2021-12-19', '21504', 'DZD', '136.79', '0.69', 'EUR', '157.210934'), ('33', '2021-12-20', '6810', 'GHS', '826.06', '4.14', 'EUR', '8.24399'), ('46', '2021-12-20', '702', 'IMP', '846.26', '4.24', 'EUR', '0.829536'), ('39', '2021-12-20', '16002', 'GMD', '271.47', '1.36', 'EUR', '58.946785'), ('6', '2021-12-20', '13104', 'MDL', '647.93', '3.24', 'EUR', '20.224588'), ('28', '2021-12-21', '660', 'EUR', '660', '3.3', 'EUR', '1'), ('2', '2021-12-22', '930', 'CAD', '670.27', '3.36', 'EUR', '1.387511'), ('48', '2021-12-23', '23226', 'MKD', '377.23', '1.89', 'EUR', '61.570877'), ('47', '2021-12-24', '618', 'MOP', '69.74', '0.35', 'EUR', '8.862674'), ('29', '2021-12-25', '28566', 'RSD', '242.85', '1.22', 'EUR', '117.629636'), ('9', '2021-12-26', '28416', 'MDL', '1405.03', '0.04', 'EUR', '20.224588'), ('3', '2021-12-26', '23166', 'SOS', '36.44', '0.19', 'EUR', '635.850516'), ('18', '2021-12-26', '3500', 'MYR', '752.62', '3.77', 'EUR', '4.650478'), ('33', '2021-12-26', '690', 'SEK', '66.37', '0.03', 'EUR', '10.396958'), ('36', '2021-12-27', '66', 'OMR', '155.25', '0.78', 'EUR', '0.425132'), ('26', '2021-12-27', '460', 'GIP', '554.53', '2.78', 'EUR', '0.829546'), ('11', '2021-12-28', '1404', 'EUR', '1404', '7.02', 'EUR', '1'), ('36', '2021-12-29', '8622', 'HTG', '74.74', '0.38', 'EUR', '115.372538'), ('47', '2021-12-30', '28236', 'AMD', '52.59', '0.27', 'EUR', '536.92227'), ('30', '2021-12-30', '190284', 'MGA', '42.82', '0.22', 'EUR', '4443.86488'), ('22', '2021-12-30', '1302', 'EUR', '1302', '6.51', 'EUR', '1'), ('47', '2021-12-31', '1404', 'WST', '489.33', '2.45', 'EUR', '2.869237'), ('50', '2022-01-01', '4614', 'TWD', '146.65', '0.74', 'EUR', '31.464479'), ('45', '2022-01-01', '7798', 'TJS', '545.52', '2.73', 'EUR', '14.294667'), ('2', '2022-01-02', '6396', 'HTG', '55.44', '0.28', 'EUR', '115.372538'), ('43', '2022-01-03', '19044', 'LRD', '112.79', '0.57', 'EUR', '168.852191'), ('4', '2022-01-03', '606', 'MYR', '130.31', '0.66', 'EUR', '4.650478'), ('48', '2022-01-03', '462', 'JOD', '591.21', '2.96', 'EUR', '0.781452'), ('3', '2022-01-03', '22386', 'THB', '606', '3.03', 'EUR', '36.941107'), ('40', '2022-01-04', '234270', 'UGX', '59.23', '0.3', 'EUR', '3955.735797'), ('38', '2022-01-05', '6138', 'NOK', '635.68', '3.18', 'EUR', '9.655857'), ('16', '2022-01-06', '954', 'JOD', '1220.81', '6.11', 'EUR', '0.781452'), ('5', '2022-01-06', '528', 'OMR', '1241.97', '6.21', 'EUR', '0.425132'), ('11', '2022-01-06', '594', 'SBD', '66.99', '0.34', 'EUR', '8.867908'), ('50', '2022-01-06', '9870', 'AMD', '18.39', '0.1', 'EUR', '536.92227'), ('16', '2022-01-08', '23190', 'SCR', '1460.2', '0.03', 'EUR', '15.881424'), ('14', '2022-01-08', '6834', 'SCR', '430.32', '2.16', 'EUR', '15.881424'), ('50', '2022-01-09', '20802', 'XPF', '174.49', '0.88', 'EUR', '119.221126'), ('3', '2022-01-09', '354', 'VES', '74.65', '0.38', 'EUR', '4.74232'), ('4', '2022-01-09', '3048', 'ERN', '184.43', '0.93', 'EUR', '16.526867'), ('27', '2022-01-10', '20196', 'CUP', '711.83', '3.56', 'EUR', '28.372254'), ('21', '2022-01-11', '7200', 'MUR', '148.86', '0.75', 'EUR', '48.369341'), </v>
      </c>
    </row>
    <row r="376" spans="2:22" ht="30" x14ac:dyDescent="0.25">
      <c r="B376">
        <f t="shared" si="50"/>
        <v>2022</v>
      </c>
      <c r="C376">
        <f t="shared" si="51"/>
        <v>1</v>
      </c>
      <c r="D376" t="str">
        <f t="shared" si="52"/>
        <v>2022 1</v>
      </c>
      <c r="E376">
        <v>31</v>
      </c>
      <c r="F376" s="2">
        <v>44572</v>
      </c>
      <c r="G376">
        <v>26052</v>
      </c>
      <c r="H376" t="s">
        <v>147</v>
      </c>
      <c r="I376" s="3">
        <f t="shared" si="53"/>
        <v>154.29</v>
      </c>
      <c r="J376" s="3">
        <f t="shared" si="54"/>
        <v>0.78</v>
      </c>
      <c r="K376" t="s">
        <v>61</v>
      </c>
      <c r="L376" s="3">
        <f>VLOOKUP(H376,'fx rates'!$A:$B,2,0)</f>
        <v>168.852191</v>
      </c>
      <c r="M376">
        <f>SUMIFS($I$3:$I376,$E$3:$E376,$E376,$D$3:$D376,$D376)</f>
        <v>154.29</v>
      </c>
      <c r="N376" s="3">
        <f t="shared" si="55"/>
        <v>0.78</v>
      </c>
      <c r="O376" s="3" t="str">
        <f t="shared" si="56"/>
        <v/>
      </c>
      <c r="P376" t="str">
        <f>IFERROR(IF(VLOOKUP($E376,clients_special_commissions!$B:$E,3,0), "yes","no"),"no")</f>
        <v>no</v>
      </c>
      <c r="Q376" s="3" t="str">
        <f>IF($P376="yes", VLOOKUP($E376,clients_special_commissions!$B:$C,2,0),"")</f>
        <v/>
      </c>
      <c r="R376" t="str">
        <f t="shared" si="57"/>
        <v>no</v>
      </c>
      <c r="S376">
        <f>COUNTIFS($E$3:$E375,$E376,$D$3:$D375,$D376,$R$3:$R375,"yes")</f>
        <v>0</v>
      </c>
      <c r="U376" s="1" t="str">
        <f t="shared" si="58"/>
        <v xml:space="preserve">('31', '2022-01-11', '26052', 'LRD', '154.29', '0.78', 'EUR', '168.852191'), </v>
      </c>
      <c r="V376" s="1" t="str">
        <f t="shared" si="59"/>
        <v xml:space="preserve">('42', '2021-06-09', '1338', 'ERN', '80.96', '0.05',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'0.04',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'0.05',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'0.05',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'0.05',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'0.04',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'0.04',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'0.05', 'EUR', '1954.4451'), ('17', '2021-08-25', '20292', 'CLP', '23.24', '0.12', 'EUR', '873.489326'), ('38', '2021-08-25', '174', 'GIP', '209.76', '1.05', 'EUR', '0.829546'), ('39', '2021-08-25', '366', 'MOP', '41.3', '0.21', 'EUR', '8.862674'), ('10', '2021-08-26', '229650', 'MMK', '117.51', '0.05',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'0.04', 'EUR', '1.874163'), ('11', '2021-09-09', '10206', 'UAH', '315.83', '1.58', 'EUR', '32.315341'), ('15', '2021-09-10', '300000', 'VND', '11.91', '0.06', 'EUR', '25207.144586'), ('42', '2021-09-11', '26370', 'XPF', '221.19', '0.05',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('13', '2021-09-27', '4638', 'ETB', '82.2', '0.42', 'EUR', '56.424061'), ('37', '2021-09-29', '612', 'BND', '409.96', '2.05', 'EUR', '1.492847'), ('51', '2021-10-01', '894', 'MOP', '100.88', '0.51', 'EUR', '8.862674'), ('45', '2021-10-02', '1254', 'SCR', '78.97', '0.4', 'EUR', '15.881424'), ('47', '2021-10-02', '212808', 'IRR', '4.57', '0.05', 'EUR', '46606.318821'), ('20', '2021-10-03', '209238', 'VND', '8.31', '0.05', 'EUR', '25207.144586'), ('17', '2021-10-04', '13416', 'AOA', '26.83', '0.14', 'EUR', '500.075352'), ('41', '2021-10-05', '4139', 'GHS', '502.07', '2.52', 'EUR', '8.24399'), ('44', '2021-10-05', '206706', 'CDF', '94.03', '0.48', 'EUR', '2198.419411'), ('50', '2021-10-06', '18666', 'SOS', '29.36', '0.15', 'EUR', '635.850516'), ('7', '2021-10-06', '1026', 'CUC', '930.9', '4.66', 'EUR', '1.102163'), ('21', '2021-10-08', '912', 'MYR', '196.11', '0.99', 'EUR', '4.650478'), ('6', '2021-10-08', '29940', 'HTG', '259.51', '1.3', 'EUR', '115.372538'), ('36', '2021-10-09', '1146', 'QAR', '285.64', '1.43', 'EUR', '4.012181'), ('6', '2021-10-09', '6678', 'ISK', '46.98', '0.24', 'EUR', '142.166545'), ('29', '2021-10-10', '270', 'GIP', '325.48', '1.63', 'EUR', '0.829546'), ('25', '2021-10-10', '14754', 'BDT', '155.68', '0.78', 'EUR', '94.772749'), ('48', '2021-10-12', '15936', 'DZD', '101.37', '0.51', 'EUR', '157.210934'), ('43', '2021-10-13', '10398', 'KMF', '21.11', '0.11', 'EUR', '492.671632'), ('36', '2021-10-15', '29034', 'INR', '346.16', '1.74', 'EUR', '83.874727'), ('45', '2021-10-15', '18042', 'KPW', '18.2', '0.1', 'EUR', '991.624722'), ('18', '2021-10-15', '1236', 'BAM', '632.46', '3.17', 'EUR', '1.954297'), ('30', '2021-10-16', '25494', 'CUP', '898.56', '4.5', 'EUR', '28.372254'), ('10', '2021-10-16', '924', 'BBD', '419.15', '0.05', 'EUR', '2.204495'), ('33', '2021-10-16', '12720', 'NPR', '94.98', '0.48', 'EUR', '133.929141'), ('46', '2021-10-17', '264', 'NZD', '166.49', '0.84', 'EUR', '1.585768'), ('40', '2021-10-17', '1284', 'BND', '860.11', '4.31', 'EUR', '1.492847'), ('6', '2021-10-18', '828', 'HRK', '109.38', '0.55', 'EUR', '7.570559'), ('22', '2021-10-18', '300', 'EUR', '300', '1.5', 'EUR', '1'), ('46', '2021-10-18', '23256', 'ISK', '163.59', '0.82', 'EUR', '142.166545'), ('51', '2021-10-18', '205488', 'UZS', '16.25', '0.09', 'EUR', '12650.208197'), ('5', '2021-10-19', '15168', 'MRU', '378.04', '1.9', 'EUR', '40.122998'), ('18', '2021-10-19', '1068', 'TOP', '428.65', '2.15', 'EUR', '2.491572'), ('14', '2021-10-19', '220', 'BHD', '529.16', '2.65', 'EUR', '0.415761'), ('48', '2021-10-19', '2351', 'MYR', '505.54', '2.53', 'EUR', '4.650478'), ('46', '2021-10-20', '7524', 'RUB', '64.43', '0.33', 'EUR', '116.791701'), ('16', '2021-10-21', '16854', 'VUV', '135.2', '0.68', 'EUR', '124.667135'), ('30', '2021-10-22', '26826', 'NPR', '200.3', '1.01', 'EUR', '133.929141'), ('2', '2021-10-22', '84', 'XDR', '106', '0.53', 'EUR', '0.792507'), ('42', '2021-10-22', '3000', 'BBD', '1360.86', '0.05', 'EUR', '2.204495'), ('42', '2021-10-23', '9000', 'ZMW', '463.25', '0.03', 'EUR', '19.428104'), ('28', '2021-10-23', '3.3', 'EUR', '3.3', '0.05', 'EUR', '1'), ('48', '2021-10-23', '5000', 'GHS', '606.51', '3.04', 'EUR', '8.24399'), ('25', '2021-10-23', '71472', 'TZS', '27.97', '0.14', 'EUR', '2556.186953'), ('3', '2021-10-23', '164184', 'IRR', '3.53', '0.05', 'EUR', '46606.318821'), ('14', '2021-10-24', '1482', 'MOP', '167.22', '0.84', 'EUR', '8.862674'), ('40', '2021-10-24', '800', 'BHD', '1924.19', '9.63', 'EUR', '0.415761'), ('9', '2021-10-24', '27090', 'SDG', '55.07', '0.04', 'EUR', '491.956154'), ('43', '2021-10-24', '18492', 'THB', '500.59', '2.51', 'EUR', '36.941107'), ('35', '2021-10-26', '27588', 'KPW', '27.83', '0.14', 'EUR', '991.624722'), ('25', '2021-10-26', '15246', 'NAD', '932.41', '4.67', 'EUR', '16.351249'), ('46', '2021-10-27', '8000', 'TTD', '1071.62', '5.36', 'EUR', '7.465375'), ('47', '2021-10-27', '154224', 'IQD', '96.14', '0.49', 'EUR', '1604.167841'), ('32', '2021-10-28', '1188', 'PAB', '1077.23', '5.39', 'EUR', '1.102838'), ('17', '2021-10-28', '648', 'CNH', '92.16', '0.47', 'EUR', '7.031894'), ('10', '2021-10-28', '5784', 'NPR', '43.19', '0.05', 'EUR', '133.929141'), ('32', '2021-10-29', '15504', 'MXN', '693.84', '0.03', 'EUR', '22.345389'), ('32', '2021-10-31', '666', 'EUR', '666', '0.03', 'EUR', '1'), ('22', '2021-11-02', '498', 'XDR', '628.39', '3.15', 'EUR', '0.792507'), ('44', '2021-11-02', '324', 'EUR', '324', '1.62', 'EUR', '1'), ('16', '2021-11-02', '430', 'FKP', '518.37', '2.6', 'EUR', '0.82953'), ('7', '2021-11-03', '248', 'BHD', '596.5', '2.99', 'EUR', '0.415761'), ('51', '2021-11-03', '292', 'KWD', '871.43', '4.36', 'EUR', '0.335084'), ('51', '2021-11-03', '6933', 'TWD', '220.35', '1.11', 'EUR', '31.464479'), ('27', '2021-11-03', '23214', 'CZK', '941.82', '4.71', 'EUR', '24.648029'), ('39', '2021-11-04', '492', 'GGP', '592.69', '2.97', 'EUR', '0.830114'), ('3', '2021-11-04', '17076', 'INR', '203.59', '1.02', 'EUR', '83.874727'), ('17', '2021-11-04', '21516', 'MZN', '305.89', '1.53', 'EUR', '70.339138'), ('33', '2021-11-05', '103458', 'BIF', '45.9', '0.23', 'EUR', '2254.103215'), ('31', '2021-11-05', '3876', 'ZAR', '237.6', '1.19', 'EUR', '16.313404'), ('9', '2021-11-06', '1410', 'BSD', '1278.69', '0.04', 'EUR', '1.102693'), ('16', '2021-11-06', '636', 'IMP', '766.7', '3.84', 'EUR', '0.829536'), ('48', '2021-11-07', '564', 'NZD', '355.67', '1.78', 'EUR', '1.585768'), ('13', '2021-11-07', '3246', 'PKR', '16.25', '0.09', 'EUR', '199.753961'), ('30', '2021-11-08', '8940', 'SZL', '547.16', '2.74', 'EUR', '16.339208'), ('41', '2021-11-08', '19338', 'DJF', '98.83', '0.5', 'EUR', '195.674933'), ('47', '2021-11-08', '1488', 'WST', '518.61', '2.6', 'EUR', '2.869237'), ('20', '2021-11-09', '13290', 'MXN', '594.76', '0.05', 'EUR', '22.345389'), ('27', '2021-11-09', '11151', 'GTQ', '1317.54', '6.59', 'EUR', '8.463558'), ('34', '2021-11-09', '19140', 'ETB', '339.22', '1.7', 'EUR', '56.424061'), ('45', '2021-11-10', '450', 'EUR', '450', '2.25', 'EUR', '1'), ('10', '2021-11-10', '1008', 'TND', '310.67', '0.05', 'EUR', '3.244663'), ('48', '2021-11-11', '1182', 'KYD', '1289.54', '6.45', 'EUR', '0.916606'), ('23', '2021-11-11', '210', 'JOD', '268.74', '1.35', 'EUR', '0.781452'), ('2', '2021-11-12', '426', 'BZD', '192.22', '0.97', 'EUR', '2.216262'), ('42', '2021-11-12', '13230', 'AFN', '137.19', '0.05', 'EUR', '96.442519'), ('20', '2021-11-12', '360000', 'STD', '15.24', '0.05', 'EUR', '23626.253177'), ('4', '2021-11-14', '96936', 'LBP', '58.32', '0.3', 'EUR', '1662.155418'), ('17', '2021-11-14', '618', 'MYR', '132.89', '0.67', 'EUR', '4.650478'), ('1', '2021-11-14', '210060', 'BIF', '93.2', '0.47', 'EUR', '2254.103215'), ('4', '2021-11-15', '11958', 'VUV', '95.92', '0.48', 'EUR', '124.667135'), ('38', '2021-11-15', '115626', 'IDR', '7.32', '0.05', 'EUR', '15813.590125'), ('9', '2021-11-17', '29526', 'MXN', '1321.35', '0.03', 'EUR', '22.345389'), ('13', '2021-11-20', '23394', 'CLP', '26.79', '0.14', 'EUR', '873.489326'), ('16', '2021-11-20', '12000', 'ZAR', '735.6', '0.03', 'EUR', '16.313404'), ('48', '2021-11-21', '179472', 'PYG', '23.43', '0.03', 'EUR', '7661.556068'), ('8', '2021-11-21', '840', 'MOP', '94.78', '0.48', 'EUR', '8.862674'), ('31', '2021-11-21', '18042', 'XOF', '27.54', '0.14', 'EUR', '655.347265'), ('18', '2021-11-23', '342', 'TMT', '88.67', '0.45', 'EUR', '3.857137'), ('29', '2021-11-23', '588', 'DKK', '79.11', '0.4', 'EUR', '7.433242'), ('37', '2021-11-23', '90', 'EUR', '90', '0.45', 'EUR', '1'), ('33', '2021-11-23', '858', 'AUD', '580.16', '2.91', 'EUR', '1.478916'), ('51', '2021-11-24', '60000', 'THB', '1624.21', '0.03', 'EUR', '36.941107'), ('8', '2021-11-25', '1176', 'NZD', '741.6', '3.71', 'EUR', '1.585768'), ('10', '2021-11-26', '29568', 'BIF', '13.12', '0.05', 'EUR', '2254.103215'), ('29', '2021-11-26', '708', 'BMD', '641.91', '3.21', 'EUR', '1.102961'), ('15', '2021-11-27', '1008', 'LSL', '61.7', '0.31', 'EUR', '16.337136'), ('12', '2021-11-27', '846', 'EUR', '846', '4.23', 'EUR', '1'), ('45', '2021-11-27', '828', 'SEK', '79.64', '0.4', 'EUR', '10.396958'), ('17', '2021-11-28', '591', 'BHD', '1421.49', '7.11', 'EUR', '0.415761'), ('27', '2021-11-29', '3000000', 'XAF', '4577.73', '0.03', 'EUR', '655.347543'), ('13', '2021-11-29', '470', 'JOD', '601.45', '3.01', 'EUR', '0.781452'), ('8', '2021-12-01', '15996', 'NGN', '34.95', '0.18', 'EUR', '457.789064'), ('9', '2021-12-01', '6690', 'JPY', '50.15', '0.04', 'EUR', '133.408405'), ('44', '2021-12-02', '18318', 'KPW', '18.48', '0.1', 'EUR', '991.624722'), ('28', '2021-12-03', '13752', 'ERN', '832.1', '4.17', 'EUR', '16.526867'), ('35', '2021-12-04', '15132', 'BTN', '180.78', '0.91', 'EUR', '83.704625'), ('40', '2021-12-04', '6702', 'HRK', '885.28', '4.43', 'EUR', '7.570559'), ('44', '2021-12-04', '26352', 'RSD', '224.03', '1.13', 'EUR', '117.629636'), ('33', '2021-12-06', '654', 'TND', '201.57', '1.01', 'EUR', '3.244663'), ('41', '2021-12-07', '1176', 'SCR', '74.05', '0.38', 'EUR', '15.881424'), ('11', '2021-12-08', '696', 'SAR', '168.37', '0.85', 'EUR', '4.133768'), ('30', '2021-12-08', '8730', 'GMD', '148.1', '0.75', 'EUR', '58.946785'), ('50', '2021-12-09', '1284', 'BND', '860.11', '4.31', 'EUR', '1.492847'), ('47', '2021-12-10', '1344', 'SBD', '151.56', '0.76', 'EUR', '8.867908'), ('28', '2021-12-10', '1134', 'BOB', '150.06', '0.76', 'EUR', '7.557202'), ('6', '2021-12-12', '450', 'SGD', '300.51', '1.51', 'EUR', '1.497464'), ('29', '2021-12-12', '330', 'ILS', '93.13', '0.47', 'EUR', '3.543533'), ('18', '2021-12-13', '462', 'IMP', '556.94', '2.79', 'EUR', '0.829536'), ('10', '2021-12-13', '152076', 'IQD', '94.81', '0.05', 'EUR', '1604.167841'), ('46', '2021-12-13', '6042', 'CVE', '54.57', '0.28', 'EUR', '110.731635'), ('15', '2021-12-15', '6114', 'SBD', '689.46', '3.45', 'EUR', '8.867908'), ('43', '2021-12-15', '29166', 'BDT', '307.75', '1.54', 'EUR', '94.772749'), ('31', '2021-12-16', '17778', 'ZWL', '50.11', '0.26', 'EUR', '354.780821'), ('45', '2021-12-18', '4477', 'HRK', '591.37', '2.96', 'EUR', '7.570559'), ('10', '2021-12-18', '930', 'XDR', '1173.5', '0.05', 'EUR', '0.792507'), ('44', '2021-12-19', '21504', 'DZD', '136.79', '0.69', 'EUR', '157.210934'), ('33', '2021-12-20', '6810', 'GHS', '826.06', '4.14', 'EUR', '8.24399'), ('46', '2021-12-20', '702', 'IMP', '846.26', '4.24', 'EUR', '0.829536'), ('39', '2021-12-20', '16002', 'GMD', '271.47', '1.36', 'EUR', '58.946785'), ('6', '2021-12-20', '13104', 'MDL', '647.93', '3.24', 'EUR', '20.224588'), ('28', '2021-12-21', '660', 'EUR', '660', '3.3', 'EUR', '1'), ('2', '2021-12-22', '930', 'CAD', '670.27', '3.36', 'EUR', '1.387511'), ('48', '2021-12-23', '23226', 'MKD', '377.23', '1.89', 'EUR', '61.570877'), ('47', '2021-12-24', '618', 'MOP', '69.74', '0.35', 'EUR', '8.862674'), ('29', '2021-12-25', '28566', 'RSD', '242.85', '1.22', 'EUR', '117.629636'), ('9', '2021-12-26', '28416', 'MDL', '1405.03', '0.04', 'EUR', '20.224588'), ('3', '2021-12-26', '23166', 'SOS', '36.44', '0.19', 'EUR', '635.850516'), ('18', '2021-12-26', '3500', 'MYR', '752.62', '3.77', 'EUR', '4.650478'), ('33', '2021-12-26', '690', 'SEK', '66.37', '0.03', 'EUR', '10.396958'), ('36', '2021-12-27', '66', 'OMR', '155.25', '0.78', 'EUR', '0.425132'), ('26', '2021-12-27', '460', 'GIP', '554.53', '2.78', 'EUR', '0.829546'), ('11', '2021-12-28', '1404', 'EUR', '1404', '7.02', 'EUR', '1'), ('36', '2021-12-29', '8622', 'HTG', '74.74', '0.38', 'EUR', '115.372538'), ('47', '2021-12-30', '28236', 'AMD', '52.59', '0.27', 'EUR', '536.92227'), ('30', '2021-12-30', '190284', 'MGA', '42.82', '0.22', 'EUR', '4443.86488'), ('22', '2021-12-30', '1302', 'EUR', '1302', '6.51', 'EUR', '1'), ('47', '2021-12-31', '1404', 'WST', '489.33', '2.45', 'EUR', '2.869237'), ('50', '2022-01-01', '4614', 'TWD', '146.65', '0.74', 'EUR', '31.464479'), ('45', '2022-01-01', '7798', 'TJS', '545.52', '2.73', 'EUR', '14.294667'), ('2', '2022-01-02', '6396', 'HTG', '55.44', '0.28', 'EUR', '115.372538'), ('43', '2022-01-03', '19044', 'LRD', '112.79', '0.57', 'EUR', '168.852191'), ('4', '2022-01-03', '606', 'MYR', '130.31', '0.66', 'EUR', '4.650478'), ('48', '2022-01-03', '462', 'JOD', '591.21', '2.96', 'EUR', '0.781452'), ('3', '2022-01-03', '22386', 'THB', '606', '3.03', 'EUR', '36.941107'), ('40', '2022-01-04', '234270', 'UGX', '59.23', '0.3', 'EUR', '3955.735797'), ('38', '2022-01-05', '6138', 'NOK', '635.68', '3.18', 'EUR', '9.655857'), ('16', '2022-01-06', '954', 'JOD', '1220.81', '6.11', 'EUR', '0.781452'), ('5', '2022-01-06', '528', 'OMR', '1241.97', '6.21', 'EUR', '0.425132'), ('11', '2022-01-06', '594', 'SBD', '66.99', '0.34', 'EUR', '8.867908'), ('50', '2022-01-06', '9870', 'AMD', '18.39', '0.1', 'EUR', '536.92227'), ('16', '2022-01-08', '23190', 'SCR', '1460.2', '0.03', 'EUR', '15.881424'), ('14', '2022-01-08', '6834', 'SCR', '430.32', '2.16', 'EUR', '15.881424'), ('50', '2022-01-09', '20802', 'XPF', '174.49', '0.88', 'EUR', '119.221126'), ('3', '2022-01-09', '354', 'VES', '74.65', '0.38', 'EUR', '4.74232'), ('4', '2022-01-09', '3048', 'ERN', '184.43', '0.93', 'EUR', '16.526867'), ('27', '2022-01-10', '20196', 'CUP', '711.83', '3.56', 'EUR', '28.372254'), ('21', '2022-01-11', '7200', 'MUR', '148.86', '0.75', 'EUR', '48.369341'), ('31', '2022-01-11', '26052', 'LRD', '154.29', '0.78', 'EUR', '168.852191'), </v>
      </c>
    </row>
    <row r="377" spans="2:22" ht="30" x14ac:dyDescent="0.25">
      <c r="B377">
        <f t="shared" si="50"/>
        <v>2022</v>
      </c>
      <c r="C377">
        <f t="shared" si="51"/>
        <v>1</v>
      </c>
      <c r="D377" t="str">
        <f t="shared" si="52"/>
        <v>2022 1</v>
      </c>
      <c r="E377">
        <v>28</v>
      </c>
      <c r="F377" s="2">
        <v>44574</v>
      </c>
      <c r="G377">
        <v>27480</v>
      </c>
      <c r="H377" t="s">
        <v>130</v>
      </c>
      <c r="I377" s="3">
        <f t="shared" si="53"/>
        <v>193.29999999999998</v>
      </c>
      <c r="J377" s="3">
        <f t="shared" si="54"/>
        <v>0.97</v>
      </c>
      <c r="K377" t="s">
        <v>61</v>
      </c>
      <c r="L377" s="3">
        <f>VLOOKUP(H377,'fx rates'!$A:$B,2,0)</f>
        <v>142.16654500000001</v>
      </c>
      <c r="M377">
        <f>SUMIFS($I$3:$I377,$E$3:$E377,$E377,$D$3:$D377,$D377)</f>
        <v>193.29999999999998</v>
      </c>
      <c r="N377" s="3">
        <f t="shared" si="55"/>
        <v>0.97</v>
      </c>
      <c r="O377" s="3" t="str">
        <f t="shared" si="56"/>
        <v/>
      </c>
      <c r="P377" t="str">
        <f>IFERROR(IF(VLOOKUP($E377,clients_special_commissions!$B:$E,3,0), "yes","no"),"no")</f>
        <v>no</v>
      </c>
      <c r="Q377" s="3" t="str">
        <f>IF($P377="yes", VLOOKUP($E377,clients_special_commissions!$B:$C,2,0),"")</f>
        <v/>
      </c>
      <c r="R377" t="str">
        <f t="shared" si="57"/>
        <v>no</v>
      </c>
      <c r="S377">
        <f>COUNTIFS($E$3:$E376,$E377,$D$3:$D376,$D377,$R$3:$R376,"yes")</f>
        <v>0</v>
      </c>
      <c r="U377" s="1" t="str">
        <f t="shared" si="58"/>
        <v xml:space="preserve">('28', '2022-01-13', '27480', 'ISK', '193.3', '0.97', 'EUR', '142.166545'), </v>
      </c>
      <c r="V377" s="1" t="str">
        <f t="shared" si="59"/>
        <v xml:space="preserve">('42', '2021-06-09', '1338', 'ERN', '80.96', '0.05',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'0.04',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'0.05',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'0.05',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'0.05',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'0.04',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'0.04',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'0.05', 'EUR', '1954.4451'), ('17', '2021-08-25', '20292', 'CLP', '23.24', '0.12', 'EUR', '873.489326'), ('38', '2021-08-25', '174', 'GIP', '209.76', '1.05', 'EUR', '0.829546'), ('39', '2021-08-25', '366', 'MOP', '41.3', '0.21', 'EUR', '8.862674'), ('10', '2021-08-26', '229650', 'MMK', '117.51', '0.05',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'0.04', 'EUR', '1.874163'), ('11', '2021-09-09', '10206', 'UAH', '315.83', '1.58', 'EUR', '32.315341'), ('15', '2021-09-10', '300000', 'VND', '11.91', '0.06', 'EUR', '25207.144586'), ('42', '2021-09-11', '26370', 'XPF', '221.19', '0.05',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('13', '2021-09-27', '4638', 'ETB', '82.2', '0.42', 'EUR', '56.424061'), ('37', '2021-09-29', '612', 'BND', '409.96', '2.05', 'EUR', '1.492847'), ('51', '2021-10-01', '894', 'MOP', '100.88', '0.51', 'EUR', '8.862674'), ('45', '2021-10-02', '1254', 'SCR', '78.97', '0.4', 'EUR', '15.881424'), ('47', '2021-10-02', '212808', 'IRR', '4.57', '0.05', 'EUR', '46606.318821'), ('20', '2021-10-03', '209238', 'VND', '8.31', '0.05', 'EUR', '25207.144586'), ('17', '2021-10-04', '13416', 'AOA', '26.83', '0.14', 'EUR', '500.075352'), ('41', '2021-10-05', '4139', 'GHS', '502.07', '2.52', 'EUR', '8.24399'), ('44', '2021-10-05', '206706', 'CDF', '94.03', '0.48', 'EUR', '2198.419411'), ('50', '2021-10-06', '18666', 'SOS', '29.36', '0.15', 'EUR', '635.850516'), ('7', '2021-10-06', '1026', 'CUC', '930.9', '4.66', 'EUR', '1.102163'), ('21', '2021-10-08', '912', 'MYR', '196.11', '0.99', 'EUR', '4.650478'), ('6', '2021-10-08', '29940', 'HTG', '259.51', '1.3', 'EUR', '115.372538'), ('36', '2021-10-09', '1146', 'QAR', '285.64', '1.43', 'EUR', '4.012181'), ('6', '2021-10-09', '6678', 'ISK', '46.98', '0.24', 'EUR', '142.166545'), ('29', '2021-10-10', '270', 'GIP', '325.48', '1.63', 'EUR', '0.829546'), ('25', '2021-10-10', '14754', 'BDT', '155.68', '0.78', 'EUR', '94.772749'), ('48', '2021-10-12', '15936', 'DZD', '101.37', '0.51', 'EUR', '157.210934'), ('43', '2021-10-13', '10398', 'KMF', '21.11', '0.11', 'EUR', '492.671632'), ('36', '2021-10-15', '29034', 'INR', '346.16', '1.74', 'EUR', '83.874727'), ('45', '2021-10-15', '18042', 'KPW', '18.2', '0.1', 'EUR', '991.624722'), ('18', '2021-10-15', '1236', 'BAM', '632.46', '3.17', 'EUR', '1.954297'), ('30', '2021-10-16', '25494', 'CUP', '898.56', '4.5', 'EUR', '28.372254'), ('10', '2021-10-16', '924', 'BBD', '419.15', '0.05', 'EUR', '2.204495'), ('33', '2021-10-16', '12720', 'NPR', '94.98', '0.48', 'EUR', '133.929141'), ('46', '2021-10-17', '264', 'NZD', '166.49', '0.84', 'EUR', '1.585768'), ('40', '2021-10-17', '1284', 'BND', '860.11', '4.31', 'EUR', '1.492847'), ('6', '2021-10-18', '828', 'HRK', '109.38', '0.55', 'EUR', '7.570559'), ('22', '2021-10-18', '300', 'EUR', '300', '1.5', 'EUR', '1'), ('46', '2021-10-18', '23256', 'ISK', '163.59', '0.82', 'EUR', '142.166545'), ('51', '2021-10-18', '205488', 'UZS', '16.25', '0.09', 'EUR', '12650.208197'), ('5', '2021-10-19', '15168', 'MRU', '378.04', '1.9', 'EUR', '40.122998'), ('18', '2021-10-19', '1068', 'TOP', '428.65', '2.15', 'EUR', '2.491572'), ('14', '2021-10-19', '220', 'BHD', '529.16', '2.65', 'EUR', '0.415761'), ('48', '2021-10-19', '2351', 'MYR', '505.54', '2.53', 'EUR', '4.650478'), ('46', '2021-10-20', '7524', 'RUB', '64.43', '0.33', 'EUR', '116.791701'), ('16', '2021-10-21', '16854', 'VUV', '135.2', '0.68', 'EUR', '124.667135'), ('30', '2021-10-22', '26826', 'NPR', '200.3', '1.01', 'EUR', '133.929141'), ('2', '2021-10-22', '84', 'XDR', '106', '0.53', 'EUR', '0.792507'), ('42', '2021-10-22', '3000', 'BBD', '1360.86', '0.05', 'EUR', '2.204495'), ('42', '2021-10-23', '9000', 'ZMW', '463.25', '0.03', 'EUR', '19.428104'), ('28', '2021-10-23', '3.3', 'EUR', '3.3', '0.05', 'EUR', '1'), ('48', '2021-10-23', '5000', 'GHS', '606.51', '3.04', 'EUR', '8.24399'), ('25', '2021-10-23', '71472', 'TZS', '27.97', '0.14', 'EUR', '2556.186953'), ('3', '2021-10-23', '164184', 'IRR', '3.53', '0.05', 'EUR', '46606.318821'), ('14', '2021-10-24', '1482', 'MOP', '167.22', '0.84', 'EUR', '8.862674'), ('40', '2021-10-24', '800', 'BHD', '1924.19', '9.63', 'EUR', '0.415761'), ('9', '2021-10-24', '27090', 'SDG', '55.07', '0.04', 'EUR', '491.956154'), ('43', '2021-10-24', '18492', 'THB', '500.59', '2.51', 'EUR', '36.941107'), ('35', '2021-10-26', '27588', 'KPW', '27.83', '0.14', 'EUR', '991.624722'), ('25', '2021-10-26', '15246', 'NAD', '932.41', '4.67', 'EUR', '16.351249'), ('46', '2021-10-27', '8000', 'TTD', '1071.62', '5.36', 'EUR', '7.465375'), ('47', '2021-10-27', '154224', 'IQD', '96.14', '0.49', 'EUR', '1604.167841'), ('32', '2021-10-28', '1188', 'PAB', '1077.23', '5.39', 'EUR', '1.102838'), ('17', '2021-10-28', '648', 'CNH', '92.16', '0.47', 'EUR', '7.031894'), ('10', '2021-10-28', '5784', 'NPR', '43.19', '0.05', 'EUR', '133.929141'), ('32', '2021-10-29', '15504', 'MXN', '693.84', '0.03', 'EUR', '22.345389'), ('32', '2021-10-31', '666', 'EUR', '666', '0.03', 'EUR', '1'), ('22', '2021-11-02', '498', 'XDR', '628.39', '3.15', 'EUR', '0.792507'), ('44', '2021-11-02', '324', 'EUR', '324', '1.62', 'EUR', '1'), ('16', '2021-11-02', '430', 'FKP', '518.37', '2.6', 'EUR', '0.82953'), ('7', '2021-11-03', '248', 'BHD', '596.5', '2.99', 'EUR', '0.415761'), ('51', '2021-11-03', '292', 'KWD', '871.43', '4.36', 'EUR', '0.335084'), ('51', '2021-11-03', '6933', 'TWD', '220.35', '1.11', 'EUR', '31.464479'), ('27', '2021-11-03', '23214', 'CZK', '941.82', '4.71', 'EUR', '24.648029'), ('39', '2021-11-04', '492', 'GGP', '592.69', '2.97', 'EUR', '0.830114'), ('3', '2021-11-04', '17076', 'INR', '203.59', '1.02', 'EUR', '83.874727'), ('17', '2021-11-04', '21516', 'MZN', '305.89', '1.53', 'EUR', '70.339138'), ('33', '2021-11-05', '103458', 'BIF', '45.9', '0.23', 'EUR', '2254.103215'), ('31', '2021-11-05', '3876', 'ZAR', '237.6', '1.19', 'EUR', '16.313404'), ('9', '2021-11-06', '1410', 'BSD', '1278.69', '0.04', 'EUR', '1.102693'), ('16', '2021-11-06', '636', 'IMP', '766.7', '3.84', 'EUR', '0.829536'), ('48', '2021-11-07', '564', 'NZD', '355.67', '1.78', 'EUR', '1.585768'), ('13', '2021-11-07', '3246', 'PKR', '16.25', '0.09', 'EUR', '199.753961'), ('30', '2021-11-08', '8940', 'SZL', '547.16', '2.74', 'EUR', '16.339208'), ('41', '2021-11-08', '19338', 'DJF', '98.83', '0.5', 'EUR', '195.674933'), ('47', '2021-11-08', '1488', 'WST', '518.61', '2.6', 'EUR', '2.869237'), ('20', '2021-11-09', '13290', 'MXN', '594.76', '0.05', 'EUR', '22.345389'), ('27', '2021-11-09', '11151', 'GTQ', '1317.54', '6.59', 'EUR', '8.463558'), ('34', '2021-11-09', '19140', 'ETB', '339.22', '1.7', 'EUR', '56.424061'), ('45', '2021-11-10', '450', 'EUR', '450', '2.25', 'EUR', '1'), ('10', '2021-11-10', '1008', 'TND', '310.67', '0.05', 'EUR', '3.244663'), ('48', '2021-11-11', '1182', 'KYD', '1289.54', '6.45', 'EUR', '0.916606'), ('23', '2021-11-11', '210', 'JOD', '268.74', '1.35', 'EUR', '0.781452'), ('2', '2021-11-12', '426', 'BZD', '192.22', '0.97', 'EUR', '2.216262'), ('42', '2021-11-12', '13230', 'AFN', '137.19', '0.05', 'EUR', '96.442519'), ('20', '2021-11-12', '360000', 'STD', '15.24', '0.05', 'EUR', '23626.253177'), ('4', '2021-11-14', '96936', 'LBP', '58.32', '0.3', 'EUR', '1662.155418'), ('17', '2021-11-14', '618', 'MYR', '132.89', '0.67', 'EUR', '4.650478'), ('1', '2021-11-14', '210060', 'BIF', '93.2', '0.47', 'EUR', '2254.103215'), ('4', '2021-11-15', '11958', 'VUV', '95.92', '0.48', 'EUR', '124.667135'), ('38', '2021-11-15', '115626', 'IDR', '7.32', '0.05', 'EUR', '15813.590125'), ('9', '2021-11-17', '29526', 'MXN', '1321.35', '0.03', 'EUR', '22.345389'), ('13', '2021-11-20', '23394', 'CLP', '26.79', '0.14', 'EUR', '873.489326'), ('16', '2021-11-20', '12000', 'ZAR', '735.6', '0.03', 'EUR', '16.313404'), ('48', '2021-11-21', '179472', 'PYG', '23.43', '0.03', 'EUR', '7661.556068'), ('8', '2021-11-21', '840', 'MOP', '94.78', '0.48', 'EUR', '8.862674'), ('31', '2021-11-21', '18042', 'XOF', '27.54', '0.14', 'EUR', '655.347265'), ('18', '2021-11-23', '342', 'TMT', '88.67', '0.45', 'EUR', '3.857137'), ('29', '2021-11-23', '588', 'DKK', '79.11', '0.4', 'EUR', '7.433242'), ('37', '2021-11-23', '90', 'EUR', '90', '0.45', 'EUR', '1'), ('33', '2021-11-23', '858', 'AUD', '580.16', '2.91', 'EUR', '1.478916'), ('51', '2021-11-24', '60000', 'THB', '1624.21', '0.03', 'EUR', '36.941107'), ('8', '2021-11-25', '1176', 'NZD', '741.6', '3.71', 'EUR', '1.585768'), ('10', '2021-11-26', '29568', 'BIF', '13.12', '0.05', 'EUR', '2254.103215'), ('29', '2021-11-26', '708', 'BMD', '641.91', '3.21', 'EUR', '1.102961'), ('15', '2021-11-27', '1008', 'LSL', '61.7', '0.31', 'EUR', '16.337136'), ('12', '2021-11-27', '846', 'EUR', '846', '4.23', 'EUR', '1'), ('45', '2021-11-27', '828', 'SEK', '79.64', '0.4', 'EUR', '10.396958'), ('17', '2021-11-28', '591', 'BHD', '1421.49', '7.11', 'EUR', '0.415761'), ('27', '2021-11-29', '3000000', 'XAF', '4577.73', '0.03', 'EUR', '655.347543'), ('13', '2021-11-29', '470', 'JOD', '601.45', '3.01', 'EUR', '0.781452'), ('8', '2021-12-01', '15996', 'NGN', '34.95', '0.18', 'EUR', '457.789064'), ('9', '2021-12-01', '6690', 'JPY', '50.15', '0.04', 'EUR', '133.408405'), ('44', '2021-12-02', '18318', 'KPW', '18.48', '0.1', 'EUR', '991.624722'), ('28', '2021-12-03', '13752', 'ERN', '832.1', '4.17', 'EUR', '16.526867'), ('35', '2021-12-04', '15132', 'BTN', '180.78', '0.91', 'EUR', '83.704625'), ('40', '2021-12-04', '6702', 'HRK', '885.28', '4.43', 'EUR', '7.570559'), ('44', '2021-12-04', '26352', 'RSD', '224.03', '1.13', 'EUR', '117.629636'), ('33', '2021-12-06', '654', 'TND', '201.57', '1.01', 'EUR', '3.244663'), ('41', '2021-12-07', '1176', 'SCR', '74.05', '0.38', 'EUR', '15.881424'), ('11', '2021-12-08', '696', 'SAR', '168.37', '0.85', 'EUR', '4.133768'), ('30', '2021-12-08', '8730', 'GMD', '148.1', '0.75', 'EUR', '58.946785'), ('50', '2021-12-09', '1284', 'BND', '860.11', '4.31', 'EUR', '1.492847'), ('47', '2021-12-10', '1344', 'SBD', '151.56', '0.76', 'EUR', '8.867908'), ('28', '2021-12-10', '1134', 'BOB', '150.06', '0.76', 'EUR', '7.557202'), ('6', '2021-12-12', '450', 'SGD', '300.51', '1.51', 'EUR', '1.497464'), ('29', '2021-12-12', '330', 'ILS', '93.13', '0.47', 'EUR', '3.543533'), ('18', '2021-12-13', '462', 'IMP', '556.94', '2.79', 'EUR', '0.829536'), ('10', '2021-12-13', '152076', 'IQD', '94.81', '0.05', 'EUR', '1604.167841'), ('46', '2021-12-13', '6042', 'CVE', '54.57', '0.28', 'EUR', '110.731635'), ('15', '2021-12-15', '6114', 'SBD', '689.46', '3.45', 'EUR', '8.867908'), ('43', '2021-12-15', '29166', 'BDT', '307.75', '1.54', 'EUR', '94.772749'), ('31', '2021-12-16', '17778', 'ZWL', '50.11', '0.26', 'EUR', '354.780821'), ('45', '2021-12-18', '4477', 'HRK', '591.37', '2.96', 'EUR', '7.570559'), ('10', '2021-12-18', '930', 'XDR', '1173.5', '0.05', 'EUR', '0.792507'), ('44', '2021-12-19', '21504', 'DZD', '136.79', '0.69', 'EUR', '157.210934'), ('33', '2021-12-20', '6810', 'GHS', '826.06', '4.14', 'EUR', '8.24399'), ('46', '2021-12-20', '702', 'IMP', '846.26', '4.24', 'EUR', '0.829536'), ('39', '2021-12-20', '16002', 'GMD', '271.47', '1.36', 'EUR', '58.946785'), ('6', '2021-12-20', '13104', 'MDL', '647.93', '3.24', 'EUR', '20.224588'), ('28', '2021-12-21', '660', 'EUR', '660', '3.3', 'EUR', '1'), ('2', '2021-12-22', '930', 'CAD', '670.27', '3.36', 'EUR', '1.387511'), ('48', '2021-12-23', '23226', 'MKD', '377.23', '1.89', 'EUR', '61.570877'), ('47', '2021-12-24', '618', 'MOP', '69.74', '0.35', 'EUR', '8.862674'), ('29', '2021-12-25', '28566', 'RSD', '242.85', '1.22', 'EUR', '117.629636'), ('9', '2021-12-26', '28416', 'MDL', '1405.03', '0.04', 'EUR', '20.224588'), ('3', '2021-12-26', '23166', 'SOS', '36.44', '0.19', 'EUR', '635.850516'), ('18', '2021-12-26', '3500', 'MYR', '752.62', '3.77', 'EUR', '4.650478'), ('33', '2021-12-26', '690', 'SEK', '66.37', '0.03', 'EUR', '10.396958'), ('36', '2021-12-27', '66', 'OMR', '155.25', '0.78', 'EUR', '0.425132'), ('26', '2021-12-27', '460', 'GIP', '554.53', '2.78', 'EUR', '0.829546'), ('11', '2021-12-28', '1404', 'EUR', '1404', '7.02', 'EUR', '1'), ('36', '2021-12-29', '8622', 'HTG', '74.74', '0.38', 'EUR', '115.372538'), ('47', '2021-12-30', '28236', 'AMD', '52.59', '0.27', 'EUR', '536.92227'), ('30', '2021-12-30', '190284', 'MGA', '42.82', '0.22', 'EUR', '4443.86488'), ('22', '2021-12-30', '1302', 'EUR', '1302', '6.51', 'EUR', '1'), ('47', '2021-12-31', '1404', 'WST', '489.33', '2.45', 'EUR', '2.869237'), ('50', '2022-01-01', '4614', 'TWD', '146.65', '0.74', 'EUR', '31.464479'), ('45', '2022-01-01', '7798', 'TJS', '545.52', '2.73', 'EUR', '14.294667'), ('2', '2022-01-02', '6396', 'HTG', '55.44', '0.28', 'EUR', '115.372538'), ('43', '2022-01-03', '19044', 'LRD', '112.79', '0.57', 'EUR', '168.852191'), ('4', '2022-01-03', '606', 'MYR', '130.31', '0.66', 'EUR', '4.650478'), ('48', '2022-01-03', '462', 'JOD', '591.21', '2.96', 'EUR', '0.781452'), ('3', '2022-01-03', '22386', 'THB', '606', '3.03', 'EUR', '36.941107'), ('40', '2022-01-04', '234270', 'UGX', '59.23', '0.3', 'EUR', '3955.735797'), ('38', '2022-01-05', '6138', 'NOK', '635.68', '3.18', 'EUR', '9.655857'), ('16', '2022-01-06', '954', 'JOD', '1220.81', '6.11', 'EUR', '0.781452'), ('5', '2022-01-06', '528', 'OMR', '1241.97', '6.21', 'EUR', '0.425132'), ('11', '2022-01-06', '594', 'SBD', '66.99', '0.34', 'EUR', '8.867908'), ('50', '2022-01-06', '9870', 'AMD', '18.39', '0.1', 'EUR', '536.92227'), ('16', '2022-01-08', '23190', 'SCR', '1460.2', '0.03', 'EUR', '15.881424'), ('14', '2022-01-08', '6834', 'SCR', '430.32', '2.16', 'EUR', '15.881424'), ('50', '2022-01-09', '20802', 'XPF', '174.49', '0.88', 'EUR', '119.221126'), ('3', '2022-01-09', '354', 'VES', '74.65', '0.38', 'EUR', '4.74232'), ('4', '2022-01-09', '3048', 'ERN', '184.43', '0.93', 'EUR', '16.526867'), ('27', '2022-01-10', '20196', 'CUP', '711.83', '3.56', 'EUR', '28.372254'), ('21', '2022-01-11', '7200', 'MUR', '148.86', '0.75', 'EUR', '48.369341'), ('31', '2022-01-11', '26052', 'LRD', '154.29', '0.78', 'EUR', '168.852191'), ('28', '2022-01-13', '27480', 'ISK', '193.3', '0.97', 'EUR', '142.166545'), </v>
      </c>
    </row>
    <row r="378" spans="2:22" ht="30" x14ac:dyDescent="0.25">
      <c r="B378">
        <f t="shared" si="50"/>
        <v>2022</v>
      </c>
      <c r="C378">
        <f t="shared" si="51"/>
        <v>1</v>
      </c>
      <c r="D378" t="str">
        <f t="shared" si="52"/>
        <v>2022 1</v>
      </c>
      <c r="E378">
        <v>48</v>
      </c>
      <c r="F378" s="2">
        <v>44574</v>
      </c>
      <c r="G378">
        <v>1362</v>
      </c>
      <c r="H378" t="s">
        <v>102</v>
      </c>
      <c r="I378" s="3">
        <f t="shared" si="53"/>
        <v>183.23999999999998</v>
      </c>
      <c r="J378" s="3">
        <f t="shared" si="54"/>
        <v>0.92</v>
      </c>
      <c r="K378" t="s">
        <v>61</v>
      </c>
      <c r="L378" s="3">
        <f>VLOOKUP(H378,'fx rates'!$A:$B,2,0)</f>
        <v>7.4332419999999999</v>
      </c>
      <c r="M378">
        <f>SUMIFS($I$3:$I378,$E$3:$E378,$E378,$D$3:$D378,$D378)</f>
        <v>774.45</v>
      </c>
      <c r="N378" s="3">
        <f t="shared" si="55"/>
        <v>0.92</v>
      </c>
      <c r="O378" s="3" t="str">
        <f t="shared" si="56"/>
        <v/>
      </c>
      <c r="P378" t="str">
        <f>IFERROR(IF(VLOOKUP($E378,clients_special_commissions!$B:$E,3,0), "yes","no"),"no")</f>
        <v>no</v>
      </c>
      <c r="Q378" s="3" t="str">
        <f>IF($P378="yes", VLOOKUP($E378,clients_special_commissions!$B:$C,2,0),"")</f>
        <v/>
      </c>
      <c r="R378" t="str">
        <f t="shared" si="57"/>
        <v>no</v>
      </c>
      <c r="S378">
        <f>COUNTIFS($E$3:$E377,$E378,$D$3:$D377,$D378,$R$3:$R377,"yes")</f>
        <v>0</v>
      </c>
      <c r="U378" s="1" t="str">
        <f t="shared" si="58"/>
        <v xml:space="preserve">('48', '2022-01-13', '1362', 'DKK', '183.24', '0.92', 'EUR', '7.433242'), </v>
      </c>
      <c r="V378" s="1" t="str">
        <f t="shared" si="59"/>
        <v xml:space="preserve">('42', '2021-06-09', '1338', 'ERN', '80.96', '0.05',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'0.04',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'0.05',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'0.05',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'0.05',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'0.04',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'0.04',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'0.05', 'EUR', '1954.4451'), ('17', '2021-08-25', '20292', 'CLP', '23.24', '0.12', 'EUR', '873.489326'), ('38', '2021-08-25', '174', 'GIP', '209.76', '1.05', 'EUR', '0.829546'), ('39', '2021-08-25', '366', 'MOP', '41.3', '0.21', 'EUR', '8.862674'), ('10', '2021-08-26', '229650', 'MMK', '117.51', '0.05',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'0.04', 'EUR', '1.874163'), ('11', '2021-09-09', '10206', 'UAH', '315.83', '1.58', 'EUR', '32.315341'), ('15', '2021-09-10', '300000', 'VND', '11.91', '0.06', 'EUR', '25207.144586'), ('42', '2021-09-11', '26370', 'XPF', '221.19', '0.05',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('13', '2021-09-27', '4638', 'ETB', '82.2', '0.42', 'EUR', '56.424061'), ('37', '2021-09-29', '612', 'BND', '409.96', '2.05', 'EUR', '1.492847'), ('51', '2021-10-01', '894', 'MOP', '100.88', '0.51', 'EUR', '8.862674'), ('45', '2021-10-02', '1254', 'SCR', '78.97', '0.4', 'EUR', '15.881424'), ('47', '2021-10-02', '212808', 'IRR', '4.57', '0.05', 'EUR', '46606.318821'), ('20', '2021-10-03', '209238', 'VND', '8.31', '0.05', 'EUR', '25207.144586'), ('17', '2021-10-04', '13416', 'AOA', '26.83', '0.14', 'EUR', '500.075352'), ('41', '2021-10-05', '4139', 'GHS', '502.07', '2.52', 'EUR', '8.24399'), ('44', '2021-10-05', '206706', 'CDF', '94.03', '0.48', 'EUR', '2198.419411'), ('50', '2021-10-06', '18666', 'SOS', '29.36', '0.15', 'EUR', '635.850516'), ('7', '2021-10-06', '1026', 'CUC', '930.9', '4.66', 'EUR', '1.102163'), ('21', '2021-10-08', '912', 'MYR', '196.11', '0.99', 'EUR', '4.650478'), ('6', '2021-10-08', '29940', 'HTG', '259.51', '1.3', 'EUR', '115.372538'), ('36', '2021-10-09', '1146', 'QAR', '285.64', '1.43', 'EUR', '4.012181'), ('6', '2021-10-09', '6678', 'ISK', '46.98', '0.24', 'EUR', '142.166545'), ('29', '2021-10-10', '270', 'GIP', '325.48', '1.63', 'EUR', '0.829546'), ('25', '2021-10-10', '14754', 'BDT', '155.68', '0.78', 'EUR', '94.772749'), ('48', '2021-10-12', '15936', 'DZD', '101.37', '0.51', 'EUR', '157.210934'), ('43', '2021-10-13', '10398', 'KMF', '21.11', '0.11', 'EUR', '492.671632'), ('36', '2021-10-15', '29034', 'INR', '346.16', '1.74', 'EUR', '83.874727'), ('45', '2021-10-15', '18042', 'KPW', '18.2', '0.1', 'EUR', '991.624722'), ('18', '2021-10-15', '1236', 'BAM', '632.46', '3.17', 'EUR', '1.954297'), ('30', '2021-10-16', '25494', 'CUP', '898.56', '4.5', 'EUR', '28.372254'), ('10', '2021-10-16', '924', 'BBD', '419.15', '0.05', 'EUR', '2.204495'), ('33', '2021-10-16', '12720', 'NPR', '94.98', '0.48', 'EUR', '133.929141'), ('46', '2021-10-17', '264', 'NZD', '166.49', '0.84', 'EUR', '1.585768'), ('40', '2021-10-17', '1284', 'BND', '860.11', '4.31', 'EUR', '1.492847'), ('6', '2021-10-18', '828', 'HRK', '109.38', '0.55', 'EUR', '7.570559'), ('22', '2021-10-18', '300', 'EUR', '300', '1.5', 'EUR', '1'), ('46', '2021-10-18', '23256', 'ISK', '163.59', '0.82', 'EUR', '142.166545'), ('51', '2021-10-18', '205488', 'UZS', '16.25', '0.09', 'EUR', '12650.208197'), ('5', '2021-10-19', '15168', 'MRU', '378.04', '1.9', 'EUR', '40.122998'), ('18', '2021-10-19', '1068', 'TOP', '428.65', '2.15', 'EUR', '2.491572'), ('14', '2021-10-19', '220', 'BHD', '529.16', '2.65', 'EUR', '0.415761'), ('48', '2021-10-19', '2351', 'MYR', '505.54', '2.53', 'EUR', '4.650478'), ('46', '2021-10-20', '7524', 'RUB', '64.43', '0.33', 'EUR', '116.791701'), ('16', '2021-10-21', '16854', 'VUV', '135.2', '0.68', 'EUR', '124.667135'), ('30', '2021-10-22', '26826', 'NPR', '200.3', '1.01', 'EUR', '133.929141'), ('2', '2021-10-22', '84', 'XDR', '106', '0.53', 'EUR', '0.792507'), ('42', '2021-10-22', '3000', 'BBD', '1360.86', '0.05', 'EUR', '2.204495'), ('42', '2021-10-23', '9000', 'ZMW', '463.25', '0.03', 'EUR', '19.428104'), ('28', '2021-10-23', '3.3', 'EUR', '3.3', '0.05', 'EUR', '1'), ('48', '2021-10-23', '5000', 'GHS', '606.51', '3.04', 'EUR', '8.24399'), ('25', '2021-10-23', '71472', 'TZS', '27.97', '0.14', 'EUR', '2556.186953'), ('3', '2021-10-23', '164184', 'IRR', '3.53', '0.05', 'EUR', '46606.318821'), ('14', '2021-10-24', '1482', 'MOP', '167.22', '0.84', 'EUR', '8.862674'), ('40', '2021-10-24', '800', 'BHD', '1924.19', '9.63', 'EUR', '0.415761'), ('9', '2021-10-24', '27090', 'SDG', '55.07', '0.04', 'EUR', '491.956154'), ('43', '2021-10-24', '18492', 'THB', '500.59', '2.51', 'EUR', '36.941107'), ('35', '2021-10-26', '27588', 'KPW', '27.83', '0.14', 'EUR', '991.624722'), ('25', '2021-10-26', '15246', 'NAD', '932.41', '4.67', 'EUR', '16.351249'), ('46', '2021-10-27', '8000', 'TTD', '1071.62', '5.36', 'EUR', '7.465375'), ('47', '2021-10-27', '154224', 'IQD', '96.14', '0.49', 'EUR', '1604.167841'), ('32', '2021-10-28', '1188', 'PAB', '1077.23', '5.39', 'EUR', '1.102838'), ('17', '2021-10-28', '648', 'CNH', '92.16', '0.47', 'EUR', '7.031894'), ('10', '2021-10-28', '5784', 'NPR', '43.19', '0.05', 'EUR', '133.929141'), ('32', '2021-10-29', '15504', 'MXN', '693.84', '0.03', 'EUR', '22.345389'), ('32', '2021-10-31', '666', 'EUR', '666', '0.03', 'EUR', '1'), ('22', '2021-11-02', '498', 'XDR', '628.39', '3.15', 'EUR', '0.792507'), ('44', '2021-11-02', '324', 'EUR', '324', '1.62', 'EUR', '1'), ('16', '2021-11-02', '430', 'FKP', '518.37', '2.6', 'EUR', '0.82953'), ('7', '2021-11-03', '248', 'BHD', '596.5', '2.99', 'EUR', '0.415761'), ('51', '2021-11-03', '292', 'KWD', '871.43', '4.36', 'EUR', '0.335084'), ('51', '2021-11-03', '6933', 'TWD', '220.35', '1.11', 'EUR', '31.464479'), ('27', '2021-11-03', '23214', 'CZK', '941.82', '4.71', 'EUR', '24.648029'), ('39', '2021-11-04', '492', 'GGP', '592.69', '2.97', 'EUR', '0.830114'), ('3', '2021-11-04', '17076', 'INR', '203.59', '1.02', 'EUR', '83.874727'), ('17', '2021-11-04', '21516', 'MZN', '305.89', '1.53', 'EUR', '70.339138'), ('33', '2021-11-05', '103458', 'BIF', '45.9', '0.23', 'EUR', '2254.103215'), ('31', '2021-11-05', '3876', 'ZAR', '237.6', '1.19', 'EUR', '16.313404'), ('9', '2021-11-06', '1410', 'BSD', '1278.69', '0.04', 'EUR', '1.102693'), ('16', '2021-11-06', '636', 'IMP', '766.7', '3.84', 'EUR', '0.829536'), ('48', '2021-11-07', '564', 'NZD', '355.67', '1.78', 'EUR', '1.585768'), ('13', '2021-11-07', '3246', 'PKR', '16.25', '0.09', 'EUR', '199.753961'), ('30', '2021-11-08', '8940', 'SZL', '547.16', '2.74', 'EUR', '16.339208'), ('41', '2021-11-08', '19338', 'DJF', '98.83', '0.5', 'EUR', '195.674933'), ('47', '2021-11-08', '1488', 'WST', '518.61', '2.6', 'EUR', '2.869237'), ('20', '2021-11-09', '13290', 'MXN', '594.76', '0.05', 'EUR', '22.345389'), ('27', '2021-11-09', '11151', 'GTQ', '1317.54', '6.59', 'EUR', '8.463558'), ('34', '2021-11-09', '19140', 'ETB', '339.22', '1.7', 'EUR', '56.424061'), ('45', '2021-11-10', '450', 'EUR', '450', '2.25', 'EUR', '1'), ('10', '2021-11-10', '1008', 'TND', '310.67', '0.05', 'EUR', '3.244663'), ('48', '2021-11-11', '1182', 'KYD', '1289.54', '6.45', 'EUR', '0.916606'), ('23', '2021-11-11', '210', 'JOD', '268.74', '1.35', 'EUR', '0.781452'), ('2', '2021-11-12', '426', 'BZD', '192.22', '0.97', 'EUR', '2.216262'), ('42', '2021-11-12', '13230', 'AFN', '137.19', '0.05', 'EUR', '96.442519'), ('20', '2021-11-12', '360000', 'STD', '15.24', '0.05', 'EUR', '23626.253177'), ('4', '2021-11-14', '96936', 'LBP', '58.32', '0.3', 'EUR', '1662.155418'), ('17', '2021-11-14', '618', 'MYR', '132.89', '0.67', 'EUR', '4.650478'), ('1', '2021-11-14', '210060', 'BIF', '93.2', '0.47', 'EUR', '2254.103215'), ('4', '2021-11-15', '11958', 'VUV', '95.92', '0.48', 'EUR', '124.667135'), ('38', '2021-11-15', '115626', 'IDR', '7.32', '0.05', 'EUR', '15813.590125'), ('9', '2021-11-17', '29526', 'MXN', '1321.35', '0.03', 'EUR', '22.345389'), ('13', '2021-11-20', '23394', 'CLP', '26.79', '0.14', 'EUR', '873.489326'), ('16', '2021-11-20', '12000', 'ZAR', '735.6', '0.03', 'EUR', '16.313404'), ('48', '2021-11-21', '179472', 'PYG', '23.43', '0.03', 'EUR', '7661.556068'), ('8', '2021-11-21', '840', 'MOP', '94.78', '0.48', 'EUR', '8.862674'), ('31', '2021-11-21', '18042', 'XOF', '27.54', '0.14', 'EUR', '655.347265'), ('18', '2021-11-23', '342', 'TMT', '88.67', '0.45', 'EUR', '3.857137'), ('29', '2021-11-23', '588', 'DKK', '79.11', '0.4', 'EUR', '7.433242'), ('37', '2021-11-23', '90', 'EUR', '90', '0.45', 'EUR', '1'), ('33', '2021-11-23', '858', 'AUD', '580.16', '2.91', 'EUR', '1.478916'), ('51', '2021-11-24', '60000', 'THB', '1624.21', '0.03', 'EUR', '36.941107'), ('8', '2021-11-25', '1176', 'NZD', '741.6', '3.71', 'EUR', '1.585768'), ('10', '2021-11-26', '29568', 'BIF', '13.12', '0.05', 'EUR', '2254.103215'), ('29', '2021-11-26', '708', 'BMD', '641.91', '3.21', 'EUR', '1.102961'), ('15', '2021-11-27', '1008', 'LSL', '61.7', '0.31', 'EUR', '16.337136'), ('12', '2021-11-27', '846', 'EUR', '846', '4.23', 'EUR', '1'), ('45', '2021-11-27', '828', 'SEK', '79.64', '0.4', 'EUR', '10.396958'), ('17', '2021-11-28', '591', 'BHD', '1421.49', '7.11', 'EUR', '0.415761'), ('27', '2021-11-29', '3000000', 'XAF', '4577.73', '0.03', 'EUR', '655.347543'), ('13', '2021-11-29', '470', 'JOD', '601.45', '3.01', 'EUR', '0.781452'), ('8', '2021-12-01', '15996', 'NGN', '34.95', '0.18', 'EUR', '457.789064'), ('9', '2021-12-01', '6690', 'JPY', '50.15', '0.04', 'EUR', '133.408405'), ('44', '2021-12-02', '18318', 'KPW', '18.48', '0.1', 'EUR', '991.624722'), ('28', '2021-12-03', '13752', 'ERN', '832.1', '4.17', 'EUR', '16.526867'), ('35', '2021-12-04', '15132', 'BTN', '180.78', '0.91', 'EUR', '83.704625'), ('40', '2021-12-04', '6702', 'HRK', '885.28', '4.43', 'EUR', '7.570559'), ('44', '2021-12-04', '26352', 'RSD', '224.03', '1.13', 'EUR', '117.629636'), ('33', '2021-12-06', '654', 'TND', '201.57', '1.01', 'EUR', '3.244663'), ('41', '2021-12-07', '1176', 'SCR', '74.05', '0.38', 'EUR', '15.881424'), ('11', '2021-12-08', '696', 'SAR', '168.37', '0.85', 'EUR', '4.133768'), ('30', '2021-12-08', '8730', 'GMD', '148.1', '0.75', 'EUR', '58.946785'), ('50', '2021-12-09', '1284', 'BND', '860.11', '4.31', 'EUR', '1.492847'), ('47', '2021-12-10', '1344', 'SBD', '151.56', '0.76', 'EUR', '8.867908'), ('28', '2021-12-10', '1134', 'BOB', '150.06', '0.76', 'EUR', '7.557202'), ('6', '2021-12-12', '450', 'SGD', '300.51', '1.51', 'EUR', '1.497464'), ('29', '2021-12-12', '330', 'ILS', '93.13', '0.47', 'EUR', '3.543533'), ('18', '2021-12-13', '462', 'IMP', '556.94', '2.79', 'EUR', '0.829536'), ('10', '2021-12-13', '152076', 'IQD', '94.81', '0.05', 'EUR', '1604.167841'), ('46', '2021-12-13', '6042', 'CVE', '54.57', '0.28', 'EUR', '110.731635'), ('15', '2021-12-15', '6114', 'SBD', '689.46', '3.45', 'EUR', '8.867908'), ('43', '2021-12-15', '29166', 'BDT', '307.75', '1.54', 'EUR', '94.772749'), ('31', '2021-12-16', '17778', 'ZWL', '50.11', '0.26', 'EUR', '354.780821'), ('45', '2021-12-18', '4477', 'HRK', '591.37', '2.96', 'EUR', '7.570559'), ('10', '2021-12-18', '930', 'XDR', '1173.5', '0.05', 'EUR', '0.792507'), ('44', '2021-12-19', '21504', 'DZD', '136.79', '0.69', 'EUR', '157.210934'), ('33', '2021-12-20', '6810', 'GHS', '826.06', '4.14', 'EUR', '8.24399'), ('46', '2021-12-20', '702', 'IMP', '846.26', '4.24', 'EUR', '0.829536'), ('39', '2021-12-20', '16002', 'GMD', '271.47', '1.36', 'EUR', '58.946785'), ('6', '2021-12-20', '13104', 'MDL', '647.93', '3.24', 'EUR', '20.224588'), ('28', '2021-12-21', '660', 'EUR', '660', '3.3', 'EUR', '1'), ('2', '2021-12-22', '930', 'CAD', '670.27', '3.36', 'EUR', '1.387511'), ('48', '2021-12-23', '23226', 'MKD', '377.23', '1.89', 'EUR', '61.570877'), ('47', '2021-12-24', '618', 'MOP', '69.74', '0.35', 'EUR', '8.862674'), ('29', '2021-12-25', '28566', 'RSD', '242.85', '1.22', 'EUR', '117.629636'), ('9', '2021-12-26', '28416', 'MDL', '1405.03', '0.04', 'EUR', '20.224588'), ('3', '2021-12-26', '23166', 'SOS', '36.44', '0.19', 'EUR', '635.850516'), ('18', '2021-12-26', '3500', 'MYR', '752.62', '3.77', 'EUR', '4.650478'), ('33', '2021-12-26', '690', 'SEK', '66.37', '0.03', 'EUR', '10.396958'), ('36', '2021-12-27', '66', 'OMR', '155.25', '0.78', 'EUR', '0.425132'), ('26', '2021-12-27', '460', 'GIP', '554.53', '2.78', 'EUR', '0.829546'), ('11', '2021-12-28', '1404', 'EUR', '1404', '7.02', 'EUR', '1'), ('36', '2021-12-29', '8622', 'HTG', '74.74', '0.38', 'EUR', '115.372538'), ('47', '2021-12-30', '28236', 'AMD', '52.59', '0.27', 'EUR', '536.92227'), ('30', '2021-12-30', '190284', 'MGA', '42.82', '0.22', 'EUR', '4443.86488'), ('22', '2021-12-30', '1302', 'EUR', '1302', '6.51', 'EUR', '1'), ('47', '2021-12-31', '1404', 'WST', '489.33', '2.45', 'EUR', '2.869237'), ('50', '2022-01-01', '4614', 'TWD', '146.65', '0.74', 'EUR', '31.464479'), ('45', '2022-01-01', '7798', 'TJS', '545.52', '2.73', 'EUR', '14.294667'), ('2', '2022-01-02', '6396', 'HTG', '55.44', '0.28', 'EUR', '115.372538'), ('43', '2022-01-03', '19044', 'LRD', '112.79', '0.57', 'EUR', '168.852191'), ('4', '2022-01-03', '606', 'MYR', '130.31', '0.66', 'EUR', '4.650478'), ('48', '2022-01-03', '462', 'JOD', '591.21', '2.96', 'EUR', '0.781452'), ('3', '2022-01-03', '22386', 'THB', '606', '3.03', 'EUR', '36.941107'), ('40', '2022-01-04', '234270', 'UGX', '59.23', '0.3', 'EUR', '3955.735797'), ('38', '2022-01-05', '6138', 'NOK', '635.68', '3.18', 'EUR', '9.655857'), ('16', '2022-01-06', '954', 'JOD', '1220.81', '6.11', 'EUR', '0.781452'), ('5', '2022-01-06', '528', 'OMR', '1241.97', '6.21', 'EUR', '0.425132'), ('11', '2022-01-06', '594', 'SBD', '66.99', '0.34', 'EUR', '8.867908'), ('50', '2022-01-06', '9870', 'AMD', '18.39', '0.1', 'EUR', '536.92227'), ('16', '2022-01-08', '23190', 'SCR', '1460.2', '0.03', 'EUR', '15.881424'), ('14', '2022-01-08', '6834', 'SCR', '430.32', '2.16', 'EUR', '15.881424'), ('50', '2022-01-09', '20802', 'XPF', '174.49', '0.88', 'EUR', '119.221126'), ('3', '2022-01-09', '354', 'VES', '74.65', '0.38', 'EUR', '4.74232'), ('4', '2022-01-09', '3048', 'ERN', '184.43', '0.93', 'EUR', '16.526867'), ('27', '2022-01-10', '20196', 'CUP', '711.83', '3.56', 'EUR', '28.372254'), ('21', '2022-01-11', '7200', 'MUR', '148.86', '0.75', 'EUR', '48.369341'), ('31', '2022-01-11', '26052', 'LRD', '154.29', '0.78', 'EUR', '168.852191'), ('28', '2022-01-13', '27480', 'ISK', '193.3', '0.97', 'EUR', '142.166545'), ('48', '2022-01-13', '1362', 'DKK', '183.24', '0.92', 'EUR', '7.433242'), </v>
      </c>
    </row>
    <row r="379" spans="2:22" ht="30" x14ac:dyDescent="0.25">
      <c r="B379">
        <f t="shared" si="50"/>
        <v>2022</v>
      </c>
      <c r="C379">
        <f t="shared" si="51"/>
        <v>1</v>
      </c>
      <c r="D379" t="str">
        <f t="shared" si="52"/>
        <v>2022 1</v>
      </c>
      <c r="E379">
        <v>38</v>
      </c>
      <c r="F379" s="2">
        <v>44575</v>
      </c>
      <c r="G379">
        <v>1392</v>
      </c>
      <c r="H379" t="s">
        <v>119</v>
      </c>
      <c r="I379" s="3">
        <f t="shared" si="53"/>
        <v>161.41999999999999</v>
      </c>
      <c r="J379" s="3">
        <f t="shared" si="54"/>
        <v>0.81</v>
      </c>
      <c r="K379" t="s">
        <v>61</v>
      </c>
      <c r="L379" s="3">
        <f>VLOOKUP(H379,'fx rates'!$A:$B,2,0)</f>
        <v>8.6235870000000006</v>
      </c>
      <c r="M379">
        <f>SUMIFS($I$3:$I379,$E$3:$E379,$E379,$D$3:$D379,$D379)</f>
        <v>797.09999999999991</v>
      </c>
      <c r="N379" s="3">
        <f t="shared" si="55"/>
        <v>0.81</v>
      </c>
      <c r="O379" s="3" t="str">
        <f t="shared" si="56"/>
        <v/>
      </c>
      <c r="P379" t="str">
        <f>IFERROR(IF(VLOOKUP($E379,clients_special_commissions!$B:$E,3,0), "yes","no"),"no")</f>
        <v>no</v>
      </c>
      <c r="Q379" s="3" t="str">
        <f>IF($P379="yes", VLOOKUP($E379,clients_special_commissions!$B:$C,2,0),"")</f>
        <v/>
      </c>
      <c r="R379" t="str">
        <f t="shared" si="57"/>
        <v>no</v>
      </c>
      <c r="S379">
        <f>COUNTIFS($E$3:$E378,$E379,$D$3:$D378,$D379,$R$3:$R378,"yes")</f>
        <v>0</v>
      </c>
      <c r="U379" s="1" t="str">
        <f t="shared" si="58"/>
        <v xml:space="preserve">('38', '2022-01-14', '1392', 'HKD', '161.42', '0.81', 'EUR', '8.623587'), </v>
      </c>
      <c r="V379" s="1" t="str">
        <f t="shared" si="59"/>
        <v xml:space="preserve">('42', '2021-06-09', '1338', 'ERN', '80.96', '0.05',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'0.04',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'0.05',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'0.05',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'0.05',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'0.04',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'0.04',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'0.05', 'EUR', '1954.4451'), ('17', '2021-08-25', '20292', 'CLP', '23.24', '0.12', 'EUR', '873.489326'), ('38', '2021-08-25', '174', 'GIP', '209.76', '1.05', 'EUR', '0.829546'), ('39', '2021-08-25', '366', 'MOP', '41.3', '0.21', 'EUR', '8.862674'), ('10', '2021-08-26', '229650', 'MMK', '117.51', '0.05',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'0.04', 'EUR', '1.874163'), ('11', '2021-09-09', '10206', 'UAH', '315.83', '1.58', 'EUR', '32.315341'), ('15', '2021-09-10', '300000', 'VND', '11.91', '0.06', 'EUR', '25207.144586'), ('42', '2021-09-11', '26370', 'XPF', '221.19', '0.05',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('13', '2021-09-27', '4638', 'ETB', '82.2', '0.42', 'EUR', '56.424061'), ('37', '2021-09-29', '612', 'BND', '409.96', '2.05', 'EUR', '1.492847'), ('51', '2021-10-01', '894', 'MOP', '100.88', '0.51', 'EUR', '8.862674'), ('45', '2021-10-02', '1254', 'SCR', '78.97', '0.4', 'EUR', '15.881424'), ('47', '2021-10-02', '212808', 'IRR', '4.57', '0.05', 'EUR', '46606.318821'), ('20', '2021-10-03', '209238', 'VND', '8.31', '0.05', 'EUR', '25207.144586'), ('17', '2021-10-04', '13416', 'AOA', '26.83', '0.14', 'EUR', '500.075352'), ('41', '2021-10-05', '4139', 'GHS', '502.07', '2.52', 'EUR', '8.24399'), ('44', '2021-10-05', '206706', 'CDF', '94.03', '0.48', 'EUR', '2198.419411'), ('50', '2021-10-06', '18666', 'SOS', '29.36', '0.15', 'EUR', '635.850516'), ('7', '2021-10-06', '1026', 'CUC', '930.9', '4.66', 'EUR', '1.102163'), ('21', '2021-10-08', '912', 'MYR', '196.11', '0.99', 'EUR', '4.650478'), ('6', '2021-10-08', '29940', 'HTG', '259.51', '1.3', 'EUR', '115.372538'), ('36', '2021-10-09', '1146', 'QAR', '285.64', '1.43', 'EUR', '4.012181'), ('6', '2021-10-09', '6678', 'ISK', '46.98', '0.24', 'EUR', '142.166545'), ('29', '2021-10-10', '270', 'GIP', '325.48', '1.63', 'EUR', '0.829546'), ('25', '2021-10-10', '14754', 'BDT', '155.68', '0.78', 'EUR', '94.772749'), ('48', '2021-10-12', '15936', 'DZD', '101.37', '0.51', 'EUR', '157.210934'), ('43', '2021-10-13', '10398', 'KMF', '21.11', '0.11', 'EUR', '492.671632'), ('36', '2021-10-15', '29034', 'INR', '346.16', '1.74', 'EUR', '83.874727'), ('45', '2021-10-15', '18042', 'KPW', '18.2', '0.1', 'EUR', '991.624722'), ('18', '2021-10-15', '1236', 'BAM', '632.46', '3.17', 'EUR', '1.954297'), ('30', '2021-10-16', '25494', 'CUP', '898.56', '4.5', 'EUR', '28.372254'), ('10', '2021-10-16', '924', 'BBD', '419.15', '0.05', 'EUR', '2.204495'), ('33', '2021-10-16', '12720', 'NPR', '94.98', '0.48', 'EUR', '133.929141'), ('46', '2021-10-17', '264', 'NZD', '166.49', '0.84', 'EUR', '1.585768'), ('40', '2021-10-17', '1284', 'BND', '860.11', '4.31', 'EUR', '1.492847'), ('6', '2021-10-18', '828', 'HRK', '109.38', '0.55', 'EUR', '7.570559'), ('22', '2021-10-18', '300', 'EUR', '300', '1.5', 'EUR', '1'), ('46', '2021-10-18', '23256', 'ISK', '163.59', '0.82', 'EUR', '142.166545'), ('51', '2021-10-18', '205488', 'UZS', '16.25', '0.09', 'EUR', '12650.208197'), ('5', '2021-10-19', '15168', 'MRU', '378.04', '1.9', 'EUR', '40.122998'), ('18', '2021-10-19', '1068', 'TOP', '428.65', '2.15', 'EUR', '2.491572'), ('14', '2021-10-19', '220', 'BHD', '529.16', '2.65', 'EUR', '0.415761'), ('48', '2021-10-19', '2351', 'MYR', '505.54', '2.53', 'EUR', '4.650478'), ('46', '2021-10-20', '7524', 'RUB', '64.43', '0.33', 'EUR', '116.791701'), ('16', '2021-10-21', '16854', 'VUV', '135.2', '0.68', 'EUR', '124.667135'), ('30', '2021-10-22', '26826', 'NPR', '200.3', '1.01', 'EUR', '133.929141'), ('2', '2021-10-22', '84', 'XDR', '106', '0.53', 'EUR', '0.792507'), ('42', '2021-10-22', '3000', 'BBD', '1360.86', '0.05', 'EUR', '2.204495'), ('42', '2021-10-23', '9000', 'ZMW', '463.25', '0.03', 'EUR', '19.428104'), ('28', '2021-10-23', '3.3', 'EUR', '3.3', '0.05', 'EUR', '1'), ('48', '2021-10-23', '5000', 'GHS', '606.51', '3.04', 'EUR', '8.24399'), ('25', '2021-10-23', '71472', 'TZS', '27.97', '0.14', 'EUR', '2556.186953'), ('3', '2021-10-23', '164184', 'IRR', '3.53', '0.05', 'EUR', '46606.318821'), ('14', '2021-10-24', '1482', 'MOP', '167.22', '0.84', 'EUR', '8.862674'), ('40', '2021-10-24', '800', 'BHD', '1924.19', '9.63', 'EUR', '0.415761'), ('9', '2021-10-24', '27090', 'SDG', '55.07', '0.04', 'EUR', '491.956154'), ('43', '2021-10-24', '18492', 'THB', '500.59', '2.51', 'EUR', '36.941107'), ('35', '2021-10-26', '27588', 'KPW', '27.83', '0.14', 'EUR', '991.624722'), ('25', '2021-10-26', '15246', 'NAD', '932.41', '4.67', 'EUR', '16.351249'), ('46', '2021-10-27', '8000', 'TTD', '1071.62', '5.36', 'EUR', '7.465375'), ('47', '2021-10-27', '154224', 'IQD', '96.14', '0.49', 'EUR', '1604.167841'), ('32', '2021-10-28', '1188', 'PAB', '1077.23', '5.39', 'EUR', '1.102838'), ('17', '2021-10-28', '648', 'CNH', '92.16', '0.47', 'EUR', '7.031894'), ('10', '2021-10-28', '5784', 'NPR', '43.19', '0.05', 'EUR', '133.929141'), ('32', '2021-10-29', '15504', 'MXN', '693.84', '0.03', 'EUR', '22.345389'), ('32', '2021-10-31', '666', 'EUR', '666', '0.03', 'EUR', '1'), ('22', '2021-11-02', '498', 'XDR', '628.39', '3.15', 'EUR', '0.792507'), ('44', '2021-11-02', '324', 'EUR', '324', '1.62', 'EUR', '1'), ('16', '2021-11-02', '430', 'FKP', '518.37', '2.6', 'EUR', '0.82953'), ('7', '2021-11-03', '248', 'BHD', '596.5', '2.99', 'EUR', '0.415761'), ('51', '2021-11-03', '292', 'KWD', '871.43', '4.36', 'EUR', '0.335084'), ('51', '2021-11-03', '6933', 'TWD', '220.35', '1.11', 'EUR', '31.464479'), ('27', '2021-11-03', '23214', 'CZK', '941.82', '4.71', 'EUR', '24.648029'), ('39', '2021-11-04', '492', 'GGP', '592.69', '2.97', 'EUR', '0.830114'), ('3', '2021-11-04', '17076', 'INR', '203.59', '1.02', 'EUR', '83.874727'), ('17', '2021-11-04', '21516', 'MZN', '305.89', '1.53', 'EUR', '70.339138'), ('33', '2021-11-05', '103458', 'BIF', '45.9', '0.23', 'EUR', '2254.103215'), ('31', '2021-11-05', '3876', 'ZAR', '237.6', '1.19', 'EUR', '16.313404'), ('9', '2021-11-06', '1410', 'BSD', '1278.69', '0.04', 'EUR', '1.102693'), ('16', '2021-11-06', '636', 'IMP', '766.7', '3.84', 'EUR', '0.829536'), ('48', '2021-11-07', '564', 'NZD', '355.67', '1.78', 'EUR', '1.585768'), ('13', '2021-11-07', '3246', 'PKR', '16.25', '0.09', 'EUR', '199.753961'), ('30', '2021-11-08', '8940', 'SZL', '547.16', '2.74', 'EUR', '16.339208'), ('41', '2021-11-08', '19338', 'DJF', '98.83', '0.5', 'EUR', '195.674933'), ('47', '2021-11-08', '1488', 'WST', '518.61', '2.6', 'EUR', '2.869237'), ('20', '2021-11-09', '13290', 'MXN', '594.76', '0.05', 'EUR', '22.345389'), ('27', '2021-11-09', '11151', 'GTQ', '1317.54', '6.59', 'EUR', '8.463558'), ('34', '2021-11-09', '19140', 'ETB', '339.22', '1.7', 'EUR', '56.424061'), ('45', '2021-11-10', '450', 'EUR', '450', '2.25', 'EUR', '1'), ('10', '2021-11-10', '1008', 'TND', '310.67', '0.05', 'EUR', '3.244663'), ('48', '2021-11-11', '1182', 'KYD', '1289.54', '6.45', 'EUR', '0.916606'), ('23', '2021-11-11', '210', 'JOD', '268.74', '1.35', 'EUR', '0.781452'), ('2', '2021-11-12', '426', 'BZD', '192.22', '0.97', 'EUR', '2.216262'), ('42', '2021-11-12', '13230', 'AFN', '137.19', '0.05', 'EUR', '96.442519'), ('20', '2021-11-12', '360000', 'STD', '15.24', '0.05', 'EUR', '23626.253177'), ('4', '2021-11-14', '96936', 'LBP', '58.32', '0.3', 'EUR', '1662.155418'), ('17', '2021-11-14', '618', 'MYR', '132.89', '0.67', 'EUR', '4.650478'), ('1', '2021-11-14', '210060', 'BIF', '93.2', '0.47', 'EUR', '2254.103215'), ('4', '2021-11-15', '11958', 'VUV', '95.92', '0.48', 'EUR', '124.667135'), ('38', '2021-11-15', '115626', 'IDR', '7.32', '0.05', 'EUR', '15813.590125'), ('9', '2021-11-17', '29526', 'MXN', '1321.35', '0.03', 'EUR', '22.345389'), ('13', '2021-11-20', '23394', 'CLP', '26.79', '0.14', 'EUR', '873.489326'), ('16', '2021-11-20', '12000', 'ZAR', '735.6', '0.03', 'EUR', '16.313404'), ('48', '2021-11-21', '179472', 'PYG', '23.43', '0.03', 'EUR', '7661.556068'), ('8', '2021-11-21', '840', 'MOP', '94.78', '0.48', 'EUR', '8.862674'), ('31', '2021-11-21', '18042', 'XOF', '27.54', '0.14', 'EUR', '655.347265'), ('18', '2021-11-23', '342', 'TMT', '88.67', '0.45', 'EUR', '3.857137'), ('29', '2021-11-23', '588', 'DKK', '79.11', '0.4', 'EUR', '7.433242'), ('37', '2021-11-23', '90', 'EUR', '90', '0.45', 'EUR', '1'), ('33', '2021-11-23', '858', 'AUD', '580.16', '2.91', 'EUR', '1.478916'), ('51', '2021-11-24', '60000', 'THB', '1624.21', '0.03', 'EUR', '36.941107'), ('8', '2021-11-25', '1176', 'NZD', '741.6', '3.71', 'EUR', '1.585768'), ('10', '2021-11-26', '29568', 'BIF', '13.12', '0.05', 'EUR', '2254.103215'), ('29', '2021-11-26', '708', 'BMD', '641.91', '3.21', 'EUR', '1.102961'), ('15', '2021-11-27', '1008', 'LSL', '61.7', '0.31', 'EUR', '16.337136'), ('12', '2021-11-27', '846', 'EUR', '846', '4.23', 'EUR', '1'), ('45', '2021-11-27', '828', 'SEK', '79.64', '0.4', 'EUR', '10.396958'), ('17', '2021-11-28', '591', 'BHD', '1421.49', '7.11', 'EUR', '0.415761'), ('27', '2021-11-29', '3000000', 'XAF', '4577.73', '0.03', 'EUR', '655.347543'), ('13', '2021-11-29', '470', 'JOD', '601.45', '3.01', 'EUR', '0.781452'), ('8', '2021-12-01', '15996', 'NGN', '34.95', '0.18', 'EUR', '457.789064'), ('9', '2021-12-01', '6690', 'JPY', '50.15', '0.04', 'EUR', '133.408405'), ('44', '2021-12-02', '18318', 'KPW', '18.48', '0.1', 'EUR', '991.624722'), ('28', '2021-12-03', '13752', 'ERN', '832.1', '4.17', 'EUR', '16.526867'), ('35', '2021-12-04', '15132', 'BTN', '180.78', '0.91', 'EUR', '83.704625'), ('40', '2021-12-04', '6702', 'HRK', '885.28', '4.43', 'EUR', '7.570559'), ('44', '2021-12-04', '26352', 'RSD', '224.03', '1.13', 'EUR', '117.629636'), ('33', '2021-12-06', '654', 'TND', '201.57', '1.01', 'EUR', '3.244663'), ('41', '2021-12-07', '1176', 'SCR', '74.05', '0.38', 'EUR', '15.881424'), ('11', '2021-12-08', '696', 'SAR', '168.37', '0.85', 'EUR', '4.133768'), ('30', '2021-12-08', '8730', 'GMD', '148.1', '0.75', 'EUR', '58.946785'), ('50', '2021-12-09', '1284', 'BND', '860.11', '4.31', 'EUR', '1.492847'), ('47', '2021-12-10', '1344', 'SBD', '151.56', '0.76', 'EUR', '8.867908'), ('28', '2021-12-10', '1134', 'BOB', '150.06', '0.76', 'EUR', '7.557202'), ('6', '2021-12-12', '450', 'SGD', '300.51', '1.51', 'EUR', '1.497464'), ('29', '2021-12-12', '330', 'ILS', '93.13', '0.47', 'EUR', '3.543533'), ('18', '2021-12-13', '462', 'IMP', '556.94', '2.79', 'EUR', '0.829536'), ('10', '2021-12-13', '152076', 'IQD', '94.81', '0.05', 'EUR', '1604.167841'), ('46', '2021-12-13', '6042', 'CVE', '54.57', '0.28', 'EUR', '110.731635'), ('15', '2021-12-15', '6114', 'SBD', '689.46', '3.45', 'EUR', '8.867908'), ('43', '2021-12-15', '29166', 'BDT', '307.75', '1.54', 'EUR', '94.772749'), ('31', '2021-12-16', '17778', 'ZWL', '50.11', '0.26', 'EUR', '354.780821'), ('45', '2021-12-18', '4477', 'HRK', '591.37', '2.96', 'EUR', '7.570559'), ('10', '2021-12-18', '930', 'XDR', '1173.5', '0.05', 'EUR', '0.792507'), ('44', '2021-12-19', '21504', 'DZD', '136.79', '0.69', 'EUR', '157.210934'), ('33', '2021-12-20', '6810', 'GHS', '826.06', '4.14', 'EUR', '8.24399'), ('46', '2021-12-20', '702', 'IMP', '846.26', '4.24', 'EUR', '0.829536'), ('39', '2021-12-20', '16002', 'GMD', '271.47', '1.36', 'EUR', '58.946785'), ('6', '2021-12-20', '13104', 'MDL', '647.93', '3.24', 'EUR', '20.224588'), ('28', '2021-12-21', '660', 'EUR', '660', '3.3', 'EUR', '1'), ('2', '2021-12-22', '930', 'CAD', '670.27', '3.36', 'EUR', '1.387511'), ('48', '2021-12-23', '23226', 'MKD', '377.23', '1.89', 'EUR', '61.570877'), ('47', '2021-12-24', '618', 'MOP', '69.74', '0.35', 'EUR', '8.862674'), ('29', '2021-12-25', '28566', 'RSD', '242.85', '1.22', 'EUR', '117.629636'), ('9', '2021-12-26', '28416', 'MDL', '1405.03', '0.04', 'EUR', '20.224588'), ('3', '2021-12-26', '23166', 'SOS', '36.44', '0.19', 'EUR', '635.850516'), ('18', '2021-12-26', '3500', 'MYR', '752.62', '3.77', 'EUR', '4.650478'), ('33', '2021-12-26', '690', 'SEK', '66.37', '0.03', 'EUR', '10.396958'), ('36', '2021-12-27', '66', 'OMR', '155.25', '0.78', 'EUR', '0.425132'), ('26', '2021-12-27', '460', 'GIP', '554.53', '2.78', 'EUR', '0.829546'), ('11', '2021-12-28', '1404', 'EUR', '1404', '7.02', 'EUR', '1'), ('36', '2021-12-29', '8622', 'HTG', '74.74', '0.38', 'EUR', '115.372538'), ('47', '2021-12-30', '28236', 'AMD', '52.59', '0.27', 'EUR', '536.92227'), ('30', '2021-12-30', '190284', 'MGA', '42.82', '0.22', 'EUR', '4443.86488'), ('22', '2021-12-30', '1302', 'EUR', '1302', '6.51', 'EUR', '1'), ('47', '2021-12-31', '1404', 'WST', '489.33', '2.45', 'EUR', '2.869237'), ('50', '2022-01-01', '4614', 'TWD', '146.65', '0.74', 'EUR', '31.464479'), ('45', '2022-01-01', '7798', 'TJS', '545.52', '2.73', 'EUR', '14.294667'), ('2', '2022-01-02', '6396', 'HTG', '55.44', '0.28', 'EUR', '115.372538'), ('43', '2022-01-03', '19044', 'LRD', '112.79', '0.57', 'EUR', '168.852191'), ('4', '2022-01-03', '606', 'MYR', '130.31', '0.66', 'EUR', '4.650478'), ('48', '2022-01-03', '462', 'JOD', '591.21', '2.96', 'EUR', '0.781452'), ('3', '2022-01-03', '22386', 'THB', '606', '3.03', 'EUR', '36.941107'), ('40', '2022-01-04', '234270', 'UGX', '59.23', '0.3', 'EUR', '3955.735797'), ('38', '2022-01-05', '6138', 'NOK', '635.68', '3.18', 'EUR', '9.655857'), ('16', '2022-01-06', '954', 'JOD', '1220.81', '6.11', 'EUR', '0.781452'), ('5', '2022-01-06', '528', 'OMR', '1241.97', '6.21', 'EUR', '0.425132'), ('11', '2022-01-06', '594', 'SBD', '66.99', '0.34', 'EUR', '8.867908'), ('50', '2022-01-06', '9870', 'AMD', '18.39', '0.1', 'EUR', '536.92227'), ('16', '2022-01-08', '23190', 'SCR', '1460.2', '0.03', 'EUR', '15.881424'), ('14', '2022-01-08', '6834', 'SCR', '430.32', '2.16', 'EUR', '15.881424'), ('50', '2022-01-09', '20802', 'XPF', '174.49', '0.88', 'EUR', '119.221126'), ('3', '2022-01-09', '354', 'VES', '74.65', '0.38', 'EUR', '4.74232'), ('4', '2022-01-09', '3048', 'ERN', '184.43', '0.93', 'EUR', '16.526867'), ('27', '2022-01-10', '20196', 'CUP', '711.83', '3.56', 'EUR', '28.372254'), ('21', '2022-01-11', '7200', 'MUR', '148.86', '0.75', 'EUR', '48.369341'), ('31', '2022-01-11', '26052', 'LRD', '154.29', '0.78', 'EUR', '168.852191'), ('28', '2022-01-13', '27480', 'ISK', '193.3', '0.97', 'EUR', '142.166545'), ('48', '2022-01-13', '1362', 'DKK', '183.24', '0.92', 'EUR', '7.433242'), ('38', '2022-01-14', '1392', 'HKD', '161.42', '0.81', 'EUR', '8.623587'), </v>
      </c>
    </row>
    <row r="380" spans="2:22" ht="30" x14ac:dyDescent="0.25">
      <c r="B380">
        <f t="shared" si="50"/>
        <v>2022</v>
      </c>
      <c r="C380">
        <f t="shared" si="51"/>
        <v>1</v>
      </c>
      <c r="D380" t="str">
        <f t="shared" si="52"/>
        <v>2022 1</v>
      </c>
      <c r="E380">
        <v>34</v>
      </c>
      <c r="F380" s="2">
        <v>44575</v>
      </c>
      <c r="G380">
        <v>11094</v>
      </c>
      <c r="H380" t="s">
        <v>163</v>
      </c>
      <c r="I380" s="3">
        <f t="shared" si="53"/>
        <v>157.72999999999999</v>
      </c>
      <c r="J380" s="3">
        <f t="shared" si="54"/>
        <v>0.79</v>
      </c>
      <c r="K380" t="s">
        <v>61</v>
      </c>
      <c r="L380" s="3">
        <f>VLOOKUP(H380,'fx rates'!$A:$B,2,0)</f>
        <v>70.339138000000005</v>
      </c>
      <c r="M380">
        <f>SUMIFS($I$3:$I380,$E$3:$E380,$E380,$D$3:$D380,$D380)</f>
        <v>157.72999999999999</v>
      </c>
      <c r="N380" s="3">
        <f t="shared" si="55"/>
        <v>0.79</v>
      </c>
      <c r="O380" s="3" t="str">
        <f t="shared" si="56"/>
        <v/>
      </c>
      <c r="P380" t="str">
        <f>IFERROR(IF(VLOOKUP($E380,clients_special_commissions!$B:$E,3,0), "yes","no"),"no")</f>
        <v>no</v>
      </c>
      <c r="Q380" s="3" t="str">
        <f>IF($P380="yes", VLOOKUP($E380,clients_special_commissions!$B:$C,2,0),"")</f>
        <v/>
      </c>
      <c r="R380" t="str">
        <f t="shared" si="57"/>
        <v>no</v>
      </c>
      <c r="S380">
        <f>COUNTIFS($E$3:$E379,$E380,$D$3:$D379,$D380,$R$3:$R379,"yes")</f>
        <v>0</v>
      </c>
      <c r="U380" s="1" t="str">
        <f t="shared" si="58"/>
        <v xml:space="preserve">('34', '2022-01-14', '11094', 'MZN', '157.73', '0.79', 'EUR', '70.339138'), </v>
      </c>
      <c r="V380" s="1" t="str">
        <f t="shared" si="59"/>
        <v xml:space="preserve">('42', '2021-06-09', '1338', 'ERN', '80.96', '0.05',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'0.04',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'0.05',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'0.05',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'0.05',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'0.04',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'0.04',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'0.05', 'EUR', '1954.4451'), ('17', '2021-08-25', '20292', 'CLP', '23.24', '0.12', 'EUR', '873.489326'), ('38', '2021-08-25', '174', 'GIP', '209.76', '1.05', 'EUR', '0.829546'), ('39', '2021-08-25', '366', 'MOP', '41.3', '0.21', 'EUR', '8.862674'), ('10', '2021-08-26', '229650', 'MMK', '117.51', '0.05',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'0.04', 'EUR', '1.874163'), ('11', '2021-09-09', '10206', 'UAH', '315.83', '1.58', 'EUR', '32.315341'), ('15', '2021-09-10', '300000', 'VND', '11.91', '0.06', 'EUR', '25207.144586'), ('42', '2021-09-11', '26370', 'XPF', '221.19', '0.05',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('13', '2021-09-27', '4638', 'ETB', '82.2', '0.42', 'EUR', '56.424061'), ('37', '2021-09-29', '612', 'BND', '409.96', '2.05', 'EUR', '1.492847'), ('51', '2021-10-01', '894', 'MOP', '100.88', '0.51', 'EUR', '8.862674'), ('45', '2021-10-02', '1254', 'SCR', '78.97', '0.4', 'EUR', '15.881424'), ('47', '2021-10-02', '212808', 'IRR', '4.57', '0.05', 'EUR', '46606.318821'), ('20', '2021-10-03', '209238', 'VND', '8.31', '0.05', 'EUR', '25207.144586'), ('17', '2021-10-04', '13416', 'AOA', '26.83', '0.14', 'EUR', '500.075352'), ('41', '2021-10-05', '4139', 'GHS', '502.07', '2.52', 'EUR', '8.24399'), ('44', '2021-10-05', '206706', 'CDF', '94.03', '0.48', 'EUR', '2198.419411'), ('50', '2021-10-06', '18666', 'SOS', '29.36', '0.15', 'EUR', '635.850516'), ('7', '2021-10-06', '1026', 'CUC', '930.9', '4.66', 'EUR', '1.102163'), ('21', '2021-10-08', '912', 'MYR', '196.11', '0.99', 'EUR', '4.650478'), ('6', '2021-10-08', '29940', 'HTG', '259.51', '1.3', 'EUR', '115.372538'), ('36', '2021-10-09', '1146', 'QAR', '285.64', '1.43', 'EUR', '4.012181'), ('6', '2021-10-09', '6678', 'ISK', '46.98', '0.24', 'EUR', '142.166545'), ('29', '2021-10-10', '270', 'GIP', '325.48', '1.63', 'EUR', '0.829546'), ('25', '2021-10-10', '14754', 'BDT', '155.68', '0.78', 'EUR', '94.772749'), ('48', '2021-10-12', '15936', 'DZD', '101.37', '0.51', 'EUR', '157.210934'), ('43', '2021-10-13', '10398', 'KMF', '21.11', '0.11', 'EUR', '492.671632'), ('36', '2021-10-15', '29034', 'INR', '346.16', '1.74', 'EUR', '83.874727'), ('45', '2021-10-15', '18042', 'KPW', '18.2', '0.1', 'EUR', '991.624722'), ('18', '2021-10-15', '1236', 'BAM', '632.46', '3.17', 'EUR', '1.954297'), ('30', '2021-10-16', '25494', 'CUP', '898.56', '4.5', 'EUR', '28.372254'), ('10', '2021-10-16', '924', 'BBD', '419.15', '0.05', 'EUR', '2.204495'), ('33', '2021-10-16', '12720', 'NPR', '94.98', '0.48', 'EUR', '133.929141'), ('46', '2021-10-17', '264', 'NZD', '166.49', '0.84', 'EUR', '1.585768'), ('40', '2021-10-17', '1284', 'BND', '860.11', '4.31', 'EUR', '1.492847'), ('6', '2021-10-18', '828', 'HRK', '109.38', '0.55', 'EUR', '7.570559'), ('22', '2021-10-18', '300', 'EUR', '300', '1.5', 'EUR', '1'), ('46', '2021-10-18', '23256', 'ISK', '163.59', '0.82', 'EUR', '142.166545'), ('51', '2021-10-18', '205488', 'UZS', '16.25', '0.09', 'EUR', '12650.208197'), ('5', '2021-10-19', '15168', 'MRU', '378.04', '1.9', 'EUR', '40.122998'), ('18', '2021-10-19', '1068', 'TOP', '428.65', '2.15', 'EUR', '2.491572'), ('14', '2021-10-19', '220', 'BHD', '529.16', '2.65', 'EUR', '0.415761'), ('48', '2021-10-19', '2351', 'MYR', '505.54', '2.53', 'EUR', '4.650478'), ('46', '2021-10-20', '7524', 'RUB', '64.43', '0.33', 'EUR', '116.791701'), ('16', '2021-10-21', '16854', 'VUV', '135.2', '0.68', 'EUR', '124.667135'), ('30', '2021-10-22', '26826', 'NPR', '200.3', '1.01', 'EUR', '133.929141'), ('2', '2021-10-22', '84', 'XDR', '106', '0.53', 'EUR', '0.792507'), ('42', '2021-10-22', '3000', 'BBD', '1360.86', '0.05', 'EUR', '2.204495'), ('42', '2021-10-23', '9000', 'ZMW', '463.25', '0.03', 'EUR', '19.428104'), ('28', '2021-10-23', '3.3', 'EUR', '3.3', '0.05', 'EUR', '1'), ('48', '2021-10-23', '5000', 'GHS', '606.51', '3.04', 'EUR', '8.24399'), ('25', '2021-10-23', '71472', 'TZS', '27.97', '0.14', 'EUR', '2556.186953'), ('3', '2021-10-23', '164184', 'IRR', '3.53', '0.05', 'EUR', '46606.318821'), ('14', '2021-10-24', '1482', 'MOP', '167.22', '0.84', 'EUR', '8.862674'), ('40', '2021-10-24', '800', 'BHD', '1924.19', '9.63', 'EUR', '0.415761'), ('9', '2021-10-24', '27090', 'SDG', '55.07', '0.04', 'EUR', '491.956154'), ('43', '2021-10-24', '18492', 'THB', '500.59', '2.51', 'EUR', '36.941107'), ('35', '2021-10-26', '27588', 'KPW', '27.83', '0.14', 'EUR', '991.624722'), ('25', '2021-10-26', '15246', 'NAD', '932.41', '4.67', 'EUR', '16.351249'), ('46', '2021-10-27', '8000', 'TTD', '1071.62', '5.36', 'EUR', '7.465375'), ('47', '2021-10-27', '154224', 'IQD', '96.14', '0.49', 'EUR', '1604.167841'), ('32', '2021-10-28', '1188', 'PAB', '1077.23', '5.39', 'EUR', '1.102838'), ('17', '2021-10-28', '648', 'CNH', '92.16', '0.47', 'EUR', '7.031894'), ('10', '2021-10-28', '5784', 'NPR', '43.19', '0.05', 'EUR', '133.929141'), ('32', '2021-10-29', '15504', 'MXN', '693.84', '0.03', 'EUR', '22.345389'), ('32', '2021-10-31', '666', 'EUR', '666', '0.03', 'EUR', '1'), ('22', '2021-11-02', '498', 'XDR', '628.39', '3.15', 'EUR', '0.792507'), ('44', '2021-11-02', '324', 'EUR', '324', '1.62', 'EUR', '1'), ('16', '2021-11-02', '430', 'FKP', '518.37', '2.6', 'EUR', '0.82953'), ('7', '2021-11-03', '248', 'BHD', '596.5', '2.99', 'EUR', '0.415761'), ('51', '2021-11-03', '292', 'KWD', '871.43', '4.36', 'EUR', '0.335084'), ('51', '2021-11-03', '6933', 'TWD', '220.35', '1.11', 'EUR', '31.464479'), ('27', '2021-11-03', '23214', 'CZK', '941.82', '4.71', 'EUR', '24.648029'), ('39', '2021-11-04', '492', 'GGP', '592.69', '2.97', 'EUR', '0.830114'), ('3', '2021-11-04', '17076', 'INR', '203.59', '1.02', 'EUR', '83.874727'), ('17', '2021-11-04', '21516', 'MZN', '305.89', '1.53', 'EUR', '70.339138'), ('33', '2021-11-05', '103458', 'BIF', '45.9', '0.23', 'EUR', '2254.103215'), ('31', '2021-11-05', '3876', 'ZAR', '237.6', '1.19', 'EUR', '16.313404'), ('9', '2021-11-06', '1410', 'BSD', '1278.69', '0.04', 'EUR', '1.102693'), ('16', '2021-11-06', '636', 'IMP', '766.7', '3.84', 'EUR', '0.829536'), ('48', '2021-11-07', '564', 'NZD', '355.67', '1.78', 'EUR', '1.585768'), ('13', '2021-11-07', '3246', 'PKR', '16.25', '0.09', 'EUR', '199.753961'), ('30', '2021-11-08', '8940', 'SZL', '547.16', '2.74', 'EUR', '16.339208'), ('41', '2021-11-08', '19338', 'DJF', '98.83', '0.5', 'EUR', '195.674933'), ('47', '2021-11-08', '1488', 'WST', '518.61', '2.6', 'EUR', '2.869237'), ('20', '2021-11-09', '13290', 'MXN', '594.76', '0.05', 'EUR', '22.345389'), ('27', '2021-11-09', '11151', 'GTQ', '1317.54', '6.59', 'EUR', '8.463558'), ('34', '2021-11-09', '19140', 'ETB', '339.22', '1.7', 'EUR', '56.424061'), ('45', '2021-11-10', '450', 'EUR', '450', '2.25', 'EUR', '1'), ('10', '2021-11-10', '1008', 'TND', '310.67', '0.05', 'EUR', '3.244663'), ('48', '2021-11-11', '1182', 'KYD', '1289.54', '6.45', 'EUR', '0.916606'), ('23', '2021-11-11', '210', 'JOD', '268.74', '1.35', 'EUR', '0.781452'), ('2', '2021-11-12', '426', 'BZD', '192.22', '0.97', 'EUR', '2.216262'), ('42', '2021-11-12', '13230', 'AFN', '137.19', '0.05', 'EUR', '96.442519'), ('20', '2021-11-12', '360000', 'STD', '15.24', '0.05', 'EUR', '23626.253177'), ('4', '2021-11-14', '96936', 'LBP', '58.32', '0.3', 'EUR', '1662.155418'), ('17', '2021-11-14', '618', 'MYR', '132.89', '0.67', 'EUR', '4.650478'), ('1', '2021-11-14', '210060', 'BIF', '93.2', '0.47', 'EUR', '2254.103215'), ('4', '2021-11-15', '11958', 'VUV', '95.92', '0.48', 'EUR', '124.667135'), ('38', '2021-11-15', '115626', 'IDR', '7.32', '0.05', 'EUR', '15813.590125'), ('9', '2021-11-17', '29526', 'MXN', '1321.35', '0.03', 'EUR', '22.345389'), ('13', '2021-11-20', '23394', 'CLP', '26.79', '0.14', 'EUR', '873.489326'), ('16', '2021-11-20', '12000', 'ZAR', '735.6', '0.03', 'EUR', '16.313404'), ('48', '2021-11-21', '179472', 'PYG', '23.43', '0.03', 'EUR', '7661.556068'), ('8', '2021-11-21', '840', 'MOP', '94.78', '0.48', 'EUR', '8.862674'), ('31', '2021-11-21', '18042', 'XOF', '27.54', '0.14', 'EUR', '655.347265'), ('18', '2021-11-23', '342', 'TMT', '88.67', '0.45', 'EUR', '3.857137'), ('29', '2021-11-23', '588', 'DKK', '79.11', '0.4', 'EUR', '7.433242'), ('37', '2021-11-23', '90', 'EUR', '90', '0.45', 'EUR', '1'), ('33', '2021-11-23', '858', 'AUD', '580.16', '2.91', 'EUR', '1.478916'), ('51', '2021-11-24', '60000', 'THB', '1624.21', '0.03', 'EUR', '36.941107'), ('8', '2021-11-25', '1176', 'NZD', '741.6', '3.71', 'EUR', '1.585768'), ('10', '2021-11-26', '29568', 'BIF', '13.12', '0.05', 'EUR', '2254.103215'), ('29', '2021-11-26', '708', 'BMD', '641.91', '3.21', 'EUR', '1.102961'), ('15', '2021-11-27', '1008', 'LSL', '61.7', '0.31', 'EUR', '16.337136'), ('12', '2021-11-27', '846', 'EUR', '846', '4.23', 'EUR', '1'), ('45', '2021-11-27', '828', 'SEK', '79.64', '0.4', 'EUR', '10.396958'), ('17', '2021-11-28', '591', 'BHD', '1421.49', '7.11', 'EUR', '0.415761'), ('27', '2021-11-29', '3000000', 'XAF', '4577.73', '0.03', 'EUR', '655.347543'), ('13', '2021-11-29', '470', 'JOD', '601.45', '3.01', 'EUR', '0.781452'), ('8', '2021-12-01', '15996', 'NGN', '34.95', '0.18', 'EUR', '457.789064'), ('9', '2021-12-01', '6690', 'JPY', '50.15', '0.04', 'EUR', '133.408405'), ('44', '2021-12-02', '18318', 'KPW', '18.48', '0.1', 'EUR', '991.624722'), ('28', '2021-12-03', '13752', 'ERN', '832.1', '4.17', 'EUR', '16.526867'), ('35', '2021-12-04', '15132', 'BTN', '180.78', '0.91', 'EUR', '83.704625'), ('40', '2021-12-04', '6702', 'HRK', '885.28', '4.43', 'EUR', '7.570559'), ('44', '2021-12-04', '26352', 'RSD', '224.03', '1.13', 'EUR', '117.629636'), ('33', '2021-12-06', '654', 'TND', '201.57', '1.01', 'EUR', '3.244663'), ('41', '2021-12-07', '1176', 'SCR', '74.05', '0.38', 'EUR', '15.881424'), ('11', '2021-12-08', '696', 'SAR', '168.37', '0.85', 'EUR', '4.133768'), ('30', '2021-12-08', '8730', 'GMD', '148.1', '0.75', 'EUR', '58.946785'), ('50', '2021-12-09', '1284', 'BND', '860.11', '4.31', 'EUR', '1.492847'), ('47', '2021-12-10', '1344', 'SBD', '151.56', '0.76', 'EUR', '8.867908'), ('28', '2021-12-10', '1134', 'BOB', '150.06', '0.76', 'EUR', '7.557202'), ('6', '2021-12-12', '450', 'SGD', '300.51', '1.51', 'EUR', '1.497464'), ('29', '2021-12-12', '330', 'ILS', '93.13', '0.47', 'EUR', '3.543533'), ('18', '2021-12-13', '462', 'IMP', '556.94', '2.79', 'EUR', '0.829536'), ('10', '2021-12-13', '152076', 'IQD', '94.81', '0.05', 'EUR', '1604.167841'), ('46', '2021-12-13', '6042', 'CVE', '54.57', '0.28', 'EUR', '110.731635'), ('15', '2021-12-15', '6114', 'SBD', '689.46', '3.45', 'EUR', '8.867908'), ('43', '2021-12-15', '29166', 'BDT', '307.75', '1.54', 'EUR', '94.772749'), ('31', '2021-12-16', '17778', 'ZWL', '50.11', '0.26', 'EUR', '354.780821'), ('45', '2021-12-18', '4477', 'HRK', '591.37', '2.96', 'EUR', '7.570559'), ('10', '2021-12-18', '930', 'XDR', '1173.5', '0.05', 'EUR', '0.792507'), ('44', '2021-12-19', '21504', 'DZD', '136.79', '0.69', 'EUR', '157.210934'), ('33', '2021-12-20', '6810', 'GHS', '826.06', '4.14', 'EUR', '8.24399'), ('46', '2021-12-20', '702', 'IMP', '846.26', '4.24', 'EUR', '0.829536'), ('39', '2021-12-20', '16002', 'GMD', '271.47', '1.36', 'EUR', '58.946785'), ('6', '2021-12-20', '13104', 'MDL', '647.93', '3.24', 'EUR', '20.224588'), ('28', '2021-12-21', '660', 'EUR', '660', '3.3', 'EUR', '1'), ('2', '2021-12-22', '930', 'CAD', '670.27', '3.36', 'EUR', '1.387511'), ('48', '2021-12-23', '23226', 'MKD', '377.23', '1.89', 'EUR', '61.570877'), ('47', '2021-12-24', '618', 'MOP', '69.74', '0.35', 'EUR', '8.862674'), ('29', '2021-12-25', '28566', 'RSD', '242.85', '1.22', 'EUR', '117.629636'), ('9', '2021-12-26', '28416', 'MDL', '1405.03', '0.04', 'EUR', '20.224588'), ('3', '2021-12-26', '23166', 'SOS', '36.44', '0.19', 'EUR', '635.850516'), ('18', '2021-12-26', '3500', 'MYR', '752.62', '3.77', 'EUR', '4.650478'), ('33', '2021-12-26', '690', 'SEK', '66.37', '0.03', 'EUR', '10.396958'), ('36', '2021-12-27', '66', 'OMR', '155.25', '0.78', 'EUR', '0.425132'), ('26', '2021-12-27', '460', 'GIP', '554.53', '2.78', 'EUR', '0.829546'), ('11', '2021-12-28', '1404', 'EUR', '1404', '7.02', 'EUR', '1'), ('36', '2021-12-29', '8622', 'HTG', '74.74', '0.38', 'EUR', '115.372538'), ('47', '2021-12-30', '28236', 'AMD', '52.59', '0.27', 'EUR', '536.92227'), ('30', '2021-12-30', '190284', 'MGA', '42.82', '0.22', 'EUR', '4443.86488'), ('22', '2021-12-30', '1302', 'EUR', '1302', '6.51', 'EUR', '1'), ('47', '2021-12-31', '1404', 'WST', '489.33', '2.45', 'EUR', '2.869237'), ('50', '2022-01-01', '4614', 'TWD', '146.65', '0.74', 'EUR', '31.464479'), ('45', '2022-01-01', '7798', 'TJS', '545.52', '2.73', 'EUR', '14.294667'), ('2', '2022-01-02', '6396', 'HTG', '55.44', '0.28', 'EUR', '115.372538'), ('43', '2022-01-03', '19044', 'LRD', '112.79', '0.57', 'EUR', '168.852191'), ('4', '2022-01-03', '606', 'MYR', '130.31', '0.66', 'EUR', '4.650478'), ('48', '2022-01-03', '462', 'JOD', '591.21', '2.96', 'EUR', '0.781452'), ('3', '2022-01-03', '22386', 'THB', '606', '3.03', 'EUR', '36.941107'), ('40', '2022-01-04', '234270', 'UGX', '59.23', '0.3', 'EUR', '3955.735797'), ('38', '2022-01-05', '6138', 'NOK', '635.68', '3.18', 'EUR', '9.655857'), ('16', '2022-01-06', '954', 'JOD', '1220.81', '6.11', 'EUR', '0.781452'), ('5', '2022-01-06', '528', 'OMR', '1241.97', '6.21', 'EUR', '0.425132'), ('11', '2022-01-06', '594', 'SBD', '66.99', '0.34', 'EUR', '8.867908'), ('50', '2022-01-06', '9870', 'AMD', '18.39', '0.1', 'EUR', '536.92227'), ('16', '2022-01-08', '23190', 'SCR', '1460.2', '0.03', 'EUR', '15.881424'), ('14', '2022-01-08', '6834', 'SCR', '430.32', '2.16', 'EUR', '15.881424'), ('50', '2022-01-09', '20802', 'XPF', '174.49', '0.88', 'EUR', '119.221126'), ('3', '2022-01-09', '354', 'VES', '74.65', '0.38', 'EUR', '4.74232'), ('4', '2022-01-09', '3048', 'ERN', '184.43', '0.93', 'EUR', '16.526867'), ('27', '2022-01-10', '20196', 'CUP', '711.83', '3.56', 'EUR', '28.372254'), ('21', '2022-01-11', '7200', 'MUR', '148.86', '0.75', 'EUR', '48.369341'), ('31', '2022-01-11', '26052', 'LRD', '154.29', '0.78', 'EUR', '168.852191'), ('28', '2022-01-13', '27480', 'ISK', '193.3', '0.97', 'EUR', '142.166545'), ('48', '2022-01-13', '1362', 'DKK', '183.24', '0.92', 'EUR', '7.433242'), ('38', '2022-01-14', '1392', 'HKD', '161.42', '0.81', 'EUR', '8.623587'), ('34', '2022-01-14', '11094', 'MZN', '157.73', '0.79', 'EUR', '70.339138'), </v>
      </c>
    </row>
    <row r="381" spans="2:22" ht="30" x14ac:dyDescent="0.25">
      <c r="B381">
        <f t="shared" si="50"/>
        <v>2022</v>
      </c>
      <c r="C381">
        <f t="shared" si="51"/>
        <v>1</v>
      </c>
      <c r="D381" t="str">
        <f t="shared" si="52"/>
        <v>2022 1</v>
      </c>
      <c r="E381">
        <v>4</v>
      </c>
      <c r="F381" s="2">
        <v>44576</v>
      </c>
      <c r="G381">
        <v>19374</v>
      </c>
      <c r="H381" t="s">
        <v>139</v>
      </c>
      <c r="I381" s="3">
        <f t="shared" si="53"/>
        <v>19.540000000000003</v>
      </c>
      <c r="J381" s="3">
        <f t="shared" si="54"/>
        <v>9.9999999999999992E-2</v>
      </c>
      <c r="K381" t="s">
        <v>61</v>
      </c>
      <c r="L381" s="3">
        <f>VLOOKUP(H381,'fx rates'!$A:$B,2,0)</f>
        <v>991.62472200000002</v>
      </c>
      <c r="M381">
        <f>SUMIFS($I$3:$I381,$E$3:$E381,$E381,$D$3:$D381,$D381)</f>
        <v>334.28000000000003</v>
      </c>
      <c r="N381" s="3">
        <f t="shared" si="55"/>
        <v>9.9999999999999992E-2</v>
      </c>
      <c r="O381" s="3" t="str">
        <f t="shared" si="56"/>
        <v/>
      </c>
      <c r="P381" t="str">
        <f>IFERROR(IF(VLOOKUP($E381,clients_special_commissions!$B:$E,3,0), "yes","no"),"no")</f>
        <v>no</v>
      </c>
      <c r="Q381" s="3" t="str">
        <f>IF($P381="yes", VLOOKUP($E381,clients_special_commissions!$B:$C,2,0),"")</f>
        <v/>
      </c>
      <c r="R381" t="str">
        <f t="shared" si="57"/>
        <v>no</v>
      </c>
      <c r="S381">
        <f>COUNTIFS($E$3:$E380,$E381,$D$3:$D380,$D381,$R$3:$R380,"yes")</f>
        <v>0</v>
      </c>
      <c r="U381" s="1" t="str">
        <f t="shared" si="58"/>
        <v xml:space="preserve">('4', '2022-01-15', '19374', 'KPW', '19.54', '0.1', 'EUR', '991.624722'), </v>
      </c>
      <c r="V381" s="1" t="str">
        <f t="shared" si="59"/>
        <v xml:space="preserve">('42', '2021-06-09', '1338', 'ERN', '80.96', '0.05',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'0.04',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'0.05',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'0.05',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'0.05',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'0.04',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'0.04',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'0.05', 'EUR', '1954.4451'), ('17', '2021-08-25', '20292', 'CLP', '23.24', '0.12', 'EUR', '873.489326'), ('38', '2021-08-25', '174', 'GIP', '209.76', '1.05', 'EUR', '0.829546'), ('39', '2021-08-25', '366', 'MOP', '41.3', '0.21', 'EUR', '8.862674'), ('10', '2021-08-26', '229650', 'MMK', '117.51', '0.05',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'0.04', 'EUR', '1.874163'), ('11', '2021-09-09', '10206', 'UAH', '315.83', '1.58', 'EUR', '32.315341'), ('15', '2021-09-10', '300000', 'VND', '11.91', '0.06', 'EUR', '25207.144586'), ('42', '2021-09-11', '26370', 'XPF', '221.19', '0.05',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('13', '2021-09-27', '4638', 'ETB', '82.2', '0.42', 'EUR', '56.424061'), ('37', '2021-09-29', '612', 'BND', '409.96', '2.05', 'EUR', '1.492847'), ('51', '2021-10-01', '894', 'MOP', '100.88', '0.51', 'EUR', '8.862674'), ('45', '2021-10-02', '1254', 'SCR', '78.97', '0.4', 'EUR', '15.881424'), ('47', '2021-10-02', '212808', 'IRR', '4.57', '0.05', 'EUR', '46606.318821'), ('20', '2021-10-03', '209238', 'VND', '8.31', '0.05', 'EUR', '25207.144586'), ('17', '2021-10-04', '13416', 'AOA', '26.83', '0.14', 'EUR', '500.075352'), ('41', '2021-10-05', '4139', 'GHS', '502.07', '2.52', 'EUR', '8.24399'), ('44', '2021-10-05', '206706', 'CDF', '94.03', '0.48', 'EUR', '2198.419411'), ('50', '2021-10-06', '18666', 'SOS', '29.36', '0.15', 'EUR', '635.850516'), ('7', '2021-10-06', '1026', 'CUC', '930.9', '4.66', 'EUR', '1.102163'), ('21', '2021-10-08', '912', 'MYR', '196.11', '0.99', 'EUR', '4.650478'), ('6', '2021-10-08', '29940', 'HTG', '259.51', '1.3', 'EUR', '115.372538'), ('36', '2021-10-09', '1146', 'QAR', '285.64', '1.43', 'EUR', '4.012181'), ('6', '2021-10-09', '6678', 'ISK', '46.98', '0.24', 'EUR', '142.166545'), ('29', '2021-10-10', '270', 'GIP', '325.48', '1.63', 'EUR', '0.829546'), ('25', '2021-10-10', '14754', 'BDT', '155.68', '0.78', 'EUR', '94.772749'), ('48', '2021-10-12', '15936', 'DZD', '101.37', '0.51', 'EUR', '157.210934'), ('43', '2021-10-13', '10398', 'KMF', '21.11', '0.11', 'EUR', '492.671632'), ('36', '2021-10-15', '29034', 'INR', '346.16', '1.74', 'EUR', '83.874727'), ('45', '2021-10-15', '18042', 'KPW', '18.2', '0.1', 'EUR', '991.624722'), ('18', '2021-10-15', '1236', 'BAM', '632.46', '3.17', 'EUR', '1.954297'), ('30', '2021-10-16', '25494', 'CUP', '898.56', '4.5', 'EUR', '28.372254'), ('10', '2021-10-16', '924', 'BBD', '419.15', '0.05', 'EUR', '2.204495'), ('33', '2021-10-16', '12720', 'NPR', '94.98', '0.48', 'EUR', '133.929141'), ('46', '2021-10-17', '264', 'NZD', '166.49', '0.84', 'EUR', '1.585768'), ('40', '2021-10-17', '1284', 'BND', '860.11', '4.31', 'EUR', '1.492847'), ('6', '2021-10-18', '828', 'HRK', '109.38', '0.55', 'EUR', '7.570559'), ('22', '2021-10-18', '300', 'EUR', '300', '1.5', 'EUR', '1'), ('46', '2021-10-18', '23256', 'ISK', '163.59', '0.82', 'EUR', '142.166545'), ('51', '2021-10-18', '205488', 'UZS', '16.25', '0.09', 'EUR', '12650.208197'), ('5', '2021-10-19', '15168', 'MRU', '378.04', '1.9', 'EUR', '40.122998'), ('18', '2021-10-19', '1068', 'TOP', '428.65', '2.15', 'EUR', '2.491572'), ('14', '2021-10-19', '220', 'BHD', '529.16', '2.65', 'EUR', '0.415761'), ('48', '2021-10-19', '2351', 'MYR', '505.54', '2.53', 'EUR', '4.650478'), ('46', '2021-10-20', '7524', 'RUB', '64.43', '0.33', 'EUR', '116.791701'), ('16', '2021-10-21', '16854', 'VUV', '135.2', '0.68', 'EUR', '124.667135'), ('30', '2021-10-22', '26826', 'NPR', '200.3', '1.01', 'EUR', '133.929141'), ('2', '2021-10-22', '84', 'XDR', '106', '0.53', 'EUR', '0.792507'), ('42', '2021-10-22', '3000', 'BBD', '1360.86', '0.05', 'EUR', '2.204495'), ('42', '2021-10-23', '9000', 'ZMW', '463.25', '0.03', 'EUR', '19.428104'), ('28', '2021-10-23', '3.3', 'EUR', '3.3', '0.05', 'EUR', '1'), ('48', '2021-10-23', '5000', 'GHS', '606.51', '3.04', 'EUR', '8.24399'), ('25', '2021-10-23', '71472', 'TZS', '27.97', '0.14', 'EUR', '2556.186953'), ('3', '2021-10-23', '164184', 'IRR', '3.53', '0.05', 'EUR', '46606.318821'), ('14', '2021-10-24', '1482', 'MOP', '167.22', '0.84', 'EUR', '8.862674'), ('40', '2021-10-24', '800', 'BHD', '1924.19', '9.63', 'EUR', '0.415761'), ('9', '2021-10-24', '27090', 'SDG', '55.07', '0.04', 'EUR', '491.956154'), ('43', '2021-10-24', '18492', 'THB', '500.59', '2.51', 'EUR', '36.941107'), ('35', '2021-10-26', '27588', 'KPW', '27.83', '0.14', 'EUR', '991.624722'), ('25', '2021-10-26', '15246', 'NAD', '932.41', '4.67', 'EUR', '16.351249'), ('46', '2021-10-27', '8000', 'TTD', '1071.62', '5.36', 'EUR', '7.465375'), ('47', '2021-10-27', '154224', 'IQD', '96.14', '0.49', 'EUR', '1604.167841'), ('32', '2021-10-28', '1188', 'PAB', '1077.23', '5.39', 'EUR', '1.102838'), ('17', '2021-10-28', '648', 'CNH', '92.16', '0.47', 'EUR', '7.031894'), ('10', '2021-10-28', '5784', 'NPR', '43.19', '0.05', 'EUR', '133.929141'), ('32', '2021-10-29', '15504', 'MXN', '693.84', '0.03', 'EUR', '22.345389'), ('32', '2021-10-31', '666', 'EUR', '666', '0.03', 'EUR', '1'), ('22', '2021-11-02', '498', 'XDR', '628.39', '3.15', 'EUR', '0.792507'), ('44', '2021-11-02', '324', 'EUR', '324', '1.62', 'EUR', '1'), ('16', '2021-11-02', '430', 'FKP', '518.37', '2.6', 'EUR', '0.82953'), ('7', '2021-11-03', '248', 'BHD', '596.5', '2.99', 'EUR', '0.415761'), ('51', '2021-11-03', '292', 'KWD', '871.43', '4.36', 'EUR', '0.335084'), ('51', '2021-11-03', '6933', 'TWD', '220.35', '1.11', 'EUR', '31.464479'), ('27', '2021-11-03', '23214', 'CZK', '941.82', '4.71', 'EUR', '24.648029'), ('39', '2021-11-04', '492', 'GGP', '592.69', '2.97', 'EUR', '0.830114'), ('3', '2021-11-04', '17076', 'INR', '203.59', '1.02', 'EUR', '83.874727'), ('17', '2021-11-04', '21516', 'MZN', '305.89', '1.53', 'EUR', '70.339138'), ('33', '2021-11-05', '103458', 'BIF', '45.9', '0.23', 'EUR', '2254.103215'), ('31', '2021-11-05', '3876', 'ZAR', '237.6', '1.19', 'EUR', '16.313404'), ('9', '2021-11-06', '1410', 'BSD', '1278.69', '0.04', 'EUR', '1.102693'), ('16', '2021-11-06', '636', 'IMP', '766.7', '3.84', 'EUR', '0.829536'), ('48', '2021-11-07', '564', 'NZD', '355.67', '1.78', 'EUR', '1.585768'), ('13', '2021-11-07', '3246', 'PKR', '16.25', '0.09', 'EUR', '199.753961'), ('30', '2021-11-08', '8940', 'SZL', '547.16', '2.74', 'EUR', '16.339208'), ('41', '2021-11-08', '19338', 'DJF', '98.83', '0.5', 'EUR', '195.674933'), ('47', '2021-11-08', '1488', 'WST', '518.61', '2.6', 'EUR', '2.869237'), ('20', '2021-11-09', '13290', 'MXN', '594.76', '0.05', 'EUR', '22.345389'), ('27', '2021-11-09', '11151', 'GTQ', '1317.54', '6.59', 'EUR', '8.463558'), ('34', '2021-11-09', '19140', 'ETB', '339.22', '1.7', 'EUR', '56.424061'), ('45', '2021-11-10', '450', 'EUR', '450', '2.25', 'EUR', '1'), ('10', '2021-11-10', '1008', 'TND', '310.67', '0.05', 'EUR', '3.244663'), ('48', '2021-11-11', '1182', 'KYD', '1289.54', '6.45', 'EUR', '0.916606'), ('23', '2021-11-11', '210', 'JOD', '268.74', '1.35', 'EUR', '0.781452'), ('2', '2021-11-12', '426', 'BZD', '192.22', '0.97', 'EUR', '2.216262'), ('42', '2021-11-12', '13230', 'AFN', '137.19', '0.05', 'EUR', '96.442519'), ('20', '2021-11-12', '360000', 'STD', '15.24', '0.05', 'EUR', '23626.253177'), ('4', '2021-11-14', '96936', 'LBP', '58.32', '0.3', 'EUR', '1662.155418'), ('17', '2021-11-14', '618', 'MYR', '132.89', '0.67', 'EUR', '4.650478'), ('1', '2021-11-14', '210060', 'BIF', '93.2', '0.47', 'EUR', '2254.103215'), ('4', '2021-11-15', '11958', 'VUV', '95.92', '0.48', 'EUR', '124.667135'), ('38', '2021-11-15', '115626', 'IDR', '7.32', '0.05', 'EUR', '15813.590125'), ('9', '2021-11-17', '29526', 'MXN', '1321.35', '0.03', 'EUR', '22.345389'), ('13', '2021-11-20', '23394', 'CLP', '26.79', '0.14', 'EUR', '873.489326'), ('16', '2021-11-20', '12000', 'ZAR', '735.6', '0.03', 'EUR', '16.313404'), ('48', '2021-11-21', '179472', 'PYG', '23.43', '0.03', 'EUR', '7661.556068'), ('8', '2021-11-21', '840', 'MOP', '94.78', '0.48', 'EUR', '8.862674'), ('31', '2021-11-21', '18042', 'XOF', '27.54', '0.14', 'EUR', '655.347265'), ('18', '2021-11-23', '342', 'TMT', '88.67', '0.45', 'EUR', '3.857137'), ('29', '2021-11-23', '588', 'DKK', '79.11', '0.4', 'EUR', '7.433242'), ('37', '2021-11-23', '90', 'EUR', '90', '0.45', 'EUR', '1'), ('33', '2021-11-23', '858', 'AUD', '580.16', '2.91', 'EUR', '1.478916'), ('51', '2021-11-24', '60000', 'THB', '1624.21', '0.03', 'EUR', '36.941107'), ('8', '2021-11-25', '1176', 'NZD', '741.6', '3.71', 'EUR', '1.585768'), ('10', '2021-11-26', '29568', 'BIF', '13.12', '0.05', 'EUR', '2254.103215'), ('29', '2021-11-26', '708', 'BMD', '641.91', '3.21', 'EUR', '1.102961'), ('15', '2021-11-27', '1008', 'LSL', '61.7', '0.31', 'EUR', '16.337136'), ('12', '2021-11-27', '846', 'EUR', '846', '4.23', 'EUR', '1'), ('45', '2021-11-27', '828', 'SEK', '79.64', '0.4', 'EUR', '10.396958'), ('17', '2021-11-28', '591', 'BHD', '1421.49', '7.11', 'EUR', '0.415761'), ('27', '2021-11-29', '3000000', 'XAF', '4577.73', '0.03', 'EUR', '655.347543'), ('13', '2021-11-29', '470', 'JOD', '601.45', '3.01', 'EUR', '0.781452'), ('8', '2021-12-01', '15996', 'NGN', '34.95', '0.18', 'EUR', '457.789064'), ('9', '2021-12-01', '6690', 'JPY', '50.15', '0.04', 'EUR', '133.408405'), ('44', '2021-12-02', '18318', 'KPW', '18.48', '0.1', 'EUR', '991.624722'), ('28', '2021-12-03', '13752', 'ERN', '832.1', '4.17', 'EUR', '16.526867'), ('35', '2021-12-04', '15132', 'BTN', '180.78', '0.91', 'EUR', '83.704625'), ('40', '2021-12-04', '6702', 'HRK', '885.28', '4.43', 'EUR', '7.570559'), ('44', '2021-12-04', '26352', 'RSD', '224.03', '1.13', 'EUR', '117.629636'), ('33', '2021-12-06', '654', 'TND', '201.57', '1.01', 'EUR', '3.244663'), ('41', '2021-12-07', '1176', 'SCR', '74.05', '0.38', 'EUR', '15.881424'), ('11', '2021-12-08', '696', 'SAR', '168.37', '0.85', 'EUR', '4.133768'), ('30', '2021-12-08', '8730', 'GMD', '148.1', '0.75', 'EUR', '58.946785'), ('50', '2021-12-09', '1284', 'BND', '860.11', '4.31', 'EUR', '1.492847'), ('47', '2021-12-10', '1344', 'SBD', '151.56', '0.76', 'EUR', '8.867908'), ('28', '2021-12-10', '1134', 'BOB', '150.06', '0.76', 'EUR', '7.557202'), ('6', '2021-12-12', '450', 'SGD', '300.51', '1.51', 'EUR', '1.497464'), ('29', '2021-12-12', '330', 'ILS', '93.13', '0.47', 'EUR', '3.543533'), ('18', '2021-12-13', '462', 'IMP', '556.94', '2.79', 'EUR', '0.829536'), ('10', '2021-12-13', '152076', 'IQD', '94.81', '0.05', 'EUR', '1604.167841'), ('46', '2021-12-13', '6042', 'CVE', '54.57', '0.28', 'EUR', '110.731635'), ('15', '2021-12-15', '6114', 'SBD', '689.46', '3.45', 'EUR', '8.867908'), ('43', '2021-12-15', '29166', 'BDT', '307.75', '1.54', 'EUR', '94.772749'), ('31', '2021-12-16', '17778', 'ZWL', '50.11', '0.26', 'EUR', '354.780821'), ('45', '2021-12-18', '4477', 'HRK', '591.37', '2.96', 'EUR', '7.570559'), ('10', '2021-12-18', '930', 'XDR', '1173.5', '0.05', 'EUR', '0.792507'), ('44', '2021-12-19', '21504', 'DZD', '136.79', '0.69', 'EUR', '157.210934'), ('33', '2021-12-20', '6810', 'GHS', '826.06', '4.14', 'EUR', '8.24399'), ('46', '2021-12-20', '702', 'IMP', '846.26', '4.24', 'EUR', '0.829536'), ('39', '2021-12-20', '16002', 'GMD', '271.47', '1.36', 'EUR', '58.946785'), ('6', '2021-12-20', '13104', 'MDL', '647.93', '3.24', 'EUR', '20.224588'), ('28', '2021-12-21', '660', 'EUR', '660', '3.3', 'EUR', '1'), ('2', '2021-12-22', '930', 'CAD', '670.27', '3.36', 'EUR', '1.387511'), ('48', '2021-12-23', '23226', 'MKD', '377.23', '1.89', 'EUR', '61.570877'), ('47', '2021-12-24', '618', 'MOP', '69.74', '0.35', 'EUR', '8.862674'), ('29', '2021-12-25', '28566', 'RSD', '242.85', '1.22', 'EUR', '117.629636'), ('9', '2021-12-26', '28416', 'MDL', '1405.03', '0.04', 'EUR', '20.224588'), ('3', '2021-12-26', '23166', 'SOS', '36.44', '0.19', 'EUR', '635.850516'), ('18', '2021-12-26', '3500', 'MYR', '752.62', '3.77', 'EUR', '4.650478'), ('33', '2021-12-26', '690', 'SEK', '66.37', '0.03', 'EUR', '10.396958'), ('36', '2021-12-27', '66', 'OMR', '155.25', '0.78', 'EUR', '0.425132'), ('26', '2021-12-27', '460', 'GIP', '554.53', '2.78', 'EUR', '0.829546'), ('11', '2021-12-28', '1404', 'EUR', '1404', '7.02', 'EUR', '1'), ('36', '2021-12-29', '8622', 'HTG', '74.74', '0.38', 'EUR', '115.372538'), ('47', '2021-12-30', '28236', 'AMD', '52.59', '0.27', 'EUR', '536.92227'), ('30', '2021-12-30', '190284', 'MGA', '42.82', '0.22', 'EUR', '4443.86488'), ('22', '2021-12-30', '1302', 'EUR', '1302', '6.51', 'EUR', '1'), ('47', '2021-12-31', '1404', 'WST', '489.33', '2.45', 'EUR', '2.869237'), ('50', '2022-01-01', '4614', 'TWD', '146.65', '0.74', 'EUR', '31.464479'), ('45', '2022-01-01', '7798', 'TJS', '545.52', '2.73', 'EUR', '14.294667'), ('2', '2022-01-02', '6396', 'HTG', '55.44', '0.28', 'EUR', '115.372538'), ('43', '2022-01-03', '19044', 'LRD', '112.79', '0.57', 'EUR', '168.852191'), ('4', '2022-01-03', '606', 'MYR', '130.31', '0.66', 'EUR', '4.650478'), ('48', '2022-01-03', '462', 'JOD', '591.21', '2.96', 'EUR', '0.781452'), ('3', '2022-01-03', '22386', 'THB', '606', '3.03', 'EUR', '36.941107'), ('40', '2022-01-04', '234270', 'UGX', '59.23', '0.3', 'EUR', '3955.735797'), ('38', '2022-01-05', '6138', 'NOK', '635.68', '3.18', 'EUR', '9.655857'), ('16', '2022-01-06', '954', 'JOD', '1220.81', '6.11', 'EUR', '0.781452'), ('5', '2022-01-06', '528', 'OMR', '1241.97', '6.21', 'EUR', '0.425132'), ('11', '2022-01-06', '594', 'SBD', '66.99', '0.34', 'EUR', '8.867908'), ('50', '2022-01-06', '9870', 'AMD', '18.39', '0.1', 'EUR', '536.92227'), ('16', '2022-01-08', '23190', 'SCR', '1460.2', '0.03', 'EUR', '15.881424'), ('14', '2022-01-08', '6834', 'SCR', '430.32', '2.16', 'EUR', '15.881424'), ('50', '2022-01-09', '20802', 'XPF', '174.49', '0.88', 'EUR', '119.221126'), ('3', '2022-01-09', '354', 'VES', '74.65', '0.38', 'EUR', '4.74232'), ('4', '2022-01-09', '3048', 'ERN', '184.43', '0.93', 'EUR', '16.526867'), ('27', '2022-01-10', '20196', 'CUP', '711.83', '3.56', 'EUR', '28.372254'), ('21', '2022-01-11', '7200', 'MUR', '148.86', '0.75', 'EUR', '48.369341'), ('31', '2022-01-11', '26052', 'LRD', '154.29', '0.78', 'EUR', '168.852191'), ('28', '2022-01-13', '27480', 'ISK', '193.3', '0.97', 'EUR', '142.166545'), ('48', '2022-01-13', '1362', 'DKK', '183.24', '0.92', 'EUR', '7.433242'), ('38', '2022-01-14', '1392', 'HKD', '161.42', '0.81', 'EUR', '8.623587'), ('34', '2022-01-14', '11094', 'MZN', '157.73', '0.79', 'EUR', '70.339138'), ('4', '2022-01-15', '19374', 'KPW', '19.54', '0.1', 'EUR', '991.624722'), </v>
      </c>
    </row>
    <row r="382" spans="2:22" ht="30" x14ac:dyDescent="0.25">
      <c r="B382">
        <f t="shared" si="50"/>
        <v>2022</v>
      </c>
      <c r="C382">
        <f t="shared" si="51"/>
        <v>1</v>
      </c>
      <c r="D382" t="str">
        <f t="shared" si="52"/>
        <v>2022 1</v>
      </c>
      <c r="E382">
        <v>30</v>
      </c>
      <c r="F382" s="2">
        <v>44576</v>
      </c>
      <c r="G382">
        <v>22686</v>
      </c>
      <c r="H382" t="s">
        <v>100</v>
      </c>
      <c r="I382" s="3">
        <f t="shared" si="53"/>
        <v>920.4</v>
      </c>
      <c r="J382" s="3">
        <f t="shared" si="54"/>
        <v>4.6099999999999994</v>
      </c>
      <c r="K382" t="s">
        <v>61</v>
      </c>
      <c r="L382" s="3">
        <f>VLOOKUP(H382,'fx rates'!$A:$B,2,0)</f>
        <v>24.648029000000001</v>
      </c>
      <c r="M382">
        <f>SUMIFS($I$3:$I382,$E$3:$E382,$E382,$D$3:$D382,$D382)</f>
        <v>920.4</v>
      </c>
      <c r="N382" s="3">
        <f t="shared" si="55"/>
        <v>4.6099999999999994</v>
      </c>
      <c r="O382" s="3" t="str">
        <f t="shared" si="56"/>
        <v/>
      </c>
      <c r="P382" t="str">
        <f>IFERROR(IF(VLOOKUP($E382,clients_special_commissions!$B:$E,3,0), "yes","no"),"no")</f>
        <v>no</v>
      </c>
      <c r="Q382" s="3" t="str">
        <f>IF($P382="yes", VLOOKUP($E382,clients_special_commissions!$B:$C,2,0),"")</f>
        <v/>
      </c>
      <c r="R382" t="str">
        <f t="shared" si="57"/>
        <v>no</v>
      </c>
      <c r="S382">
        <f>COUNTIFS($E$3:$E381,$E382,$D$3:$D381,$D382,$R$3:$R381,"yes")</f>
        <v>0</v>
      </c>
      <c r="U382" s="1" t="str">
        <f t="shared" si="58"/>
        <v xml:space="preserve">('30', '2022-01-15', '22686', 'CZK', '920.4', '4.61', 'EUR', '24.648029'), </v>
      </c>
      <c r="V382" s="1" t="str">
        <f t="shared" si="59"/>
        <v xml:space="preserve">('42', '2021-06-09', '1338', 'ERN', '80.96', '0.05',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'0.04',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'0.05',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'0.05',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'0.05',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'0.04',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'0.04',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'0.05', 'EUR', '1954.4451'), ('17', '2021-08-25', '20292', 'CLP', '23.24', '0.12', 'EUR', '873.489326'), ('38', '2021-08-25', '174', 'GIP', '209.76', '1.05', 'EUR', '0.829546'), ('39', '2021-08-25', '366', 'MOP', '41.3', '0.21', 'EUR', '8.862674'), ('10', '2021-08-26', '229650', 'MMK', '117.51', '0.05',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'0.04', 'EUR', '1.874163'), ('11', '2021-09-09', '10206', 'UAH', '315.83', '1.58', 'EUR', '32.315341'), ('15', '2021-09-10', '300000', 'VND', '11.91', '0.06', 'EUR', '25207.144586'), ('42', '2021-09-11', '26370', 'XPF', '221.19', '0.05',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('13', '2021-09-27', '4638', 'ETB', '82.2', '0.42', 'EUR', '56.424061'), ('37', '2021-09-29', '612', 'BND', '409.96', '2.05', 'EUR', '1.492847'), ('51', '2021-10-01', '894', 'MOP', '100.88', '0.51', 'EUR', '8.862674'), ('45', '2021-10-02', '1254', 'SCR', '78.97', '0.4', 'EUR', '15.881424'), ('47', '2021-10-02', '212808', 'IRR', '4.57', '0.05', 'EUR', '46606.318821'), ('20', '2021-10-03', '209238', 'VND', '8.31', '0.05', 'EUR', '25207.144586'), ('17', '2021-10-04', '13416', 'AOA', '26.83', '0.14', 'EUR', '500.075352'), ('41', '2021-10-05', '4139', 'GHS', '502.07', '2.52', 'EUR', '8.24399'), ('44', '2021-10-05', '206706', 'CDF', '94.03', '0.48', 'EUR', '2198.419411'), ('50', '2021-10-06', '18666', 'SOS', '29.36', '0.15', 'EUR', '635.850516'), ('7', '2021-10-06', '1026', 'CUC', '930.9', '4.66', 'EUR', '1.102163'), ('21', '2021-10-08', '912', 'MYR', '196.11', '0.99', 'EUR', '4.650478'), ('6', '2021-10-08', '29940', 'HTG', '259.51', '1.3', 'EUR', '115.372538'), ('36', '2021-10-09', '1146', 'QAR', '285.64', '1.43', 'EUR', '4.012181'), ('6', '2021-10-09', '6678', 'ISK', '46.98', '0.24', 'EUR', '142.166545'), ('29', '2021-10-10', '270', 'GIP', '325.48', '1.63', 'EUR', '0.829546'), ('25', '2021-10-10', '14754', 'BDT', '155.68', '0.78', 'EUR', '94.772749'), ('48', '2021-10-12', '15936', 'DZD', '101.37', '0.51', 'EUR', '157.210934'), ('43', '2021-10-13', '10398', 'KMF', '21.11', '0.11', 'EUR', '492.671632'), ('36', '2021-10-15', '29034', 'INR', '346.16', '1.74', 'EUR', '83.874727'), ('45', '2021-10-15', '18042', 'KPW', '18.2', '0.1', 'EUR', '991.624722'), ('18', '2021-10-15', '1236', 'BAM', '632.46', '3.17', 'EUR', '1.954297'), ('30', '2021-10-16', '25494', 'CUP', '898.56', '4.5', 'EUR', '28.372254'), ('10', '2021-10-16', '924', 'BBD', '419.15', '0.05', 'EUR', '2.204495'), ('33', '2021-10-16', '12720', 'NPR', '94.98', '0.48', 'EUR', '133.929141'), ('46', '2021-10-17', '264', 'NZD', '166.49', '0.84', 'EUR', '1.585768'), ('40', '2021-10-17', '1284', 'BND', '860.11', '4.31', 'EUR', '1.492847'), ('6', '2021-10-18', '828', 'HRK', '109.38', '0.55', 'EUR', '7.570559'), ('22', '2021-10-18', '300', 'EUR', '300', '1.5', 'EUR', '1'), ('46', '2021-10-18', '23256', 'ISK', '163.59', '0.82', 'EUR', '142.166545'), ('51', '2021-10-18', '205488', 'UZS', '16.25', '0.09', 'EUR', '12650.208197'), ('5', '2021-10-19', '15168', 'MRU', '378.04', '1.9', 'EUR', '40.122998'), ('18', '2021-10-19', '1068', 'TOP', '428.65', '2.15', 'EUR', '2.491572'), ('14', '2021-10-19', '220', 'BHD', '529.16', '2.65', 'EUR', '0.415761'), ('48', '2021-10-19', '2351', 'MYR', '505.54', '2.53', 'EUR', '4.650478'), ('46', '2021-10-20', '7524', 'RUB', '64.43', '0.33', 'EUR', '116.791701'), ('16', '2021-10-21', '16854', 'VUV', '135.2', '0.68', 'EUR', '124.667135'), ('30', '2021-10-22', '26826', 'NPR', '200.3', '1.01', 'EUR', '133.929141'), ('2', '2021-10-22', '84', 'XDR', '106', '0.53', 'EUR', '0.792507'), ('42', '2021-10-22', '3000', 'BBD', '1360.86', '0.05', 'EUR', '2.204495'), ('42', '2021-10-23', '9000', 'ZMW', '463.25', '0.03', 'EUR', '19.428104'), ('28', '2021-10-23', '3.3', 'EUR', '3.3', '0.05', 'EUR', '1'), ('48', '2021-10-23', '5000', 'GHS', '606.51', '3.04', 'EUR', '8.24399'), ('25', '2021-10-23', '71472', 'TZS', '27.97', '0.14', 'EUR', '2556.186953'), ('3', '2021-10-23', '164184', 'IRR', '3.53', '0.05', 'EUR', '46606.318821'), ('14', '2021-10-24', '1482', 'MOP', '167.22', '0.84', 'EUR', '8.862674'), ('40', '2021-10-24', '800', 'BHD', '1924.19', '9.63', 'EUR', '0.415761'), ('9', '2021-10-24', '27090', 'SDG', '55.07', '0.04', 'EUR', '491.956154'), ('43', '2021-10-24', '18492', 'THB', '500.59', '2.51', 'EUR', '36.941107'), ('35', '2021-10-26', '27588', 'KPW', '27.83', '0.14', 'EUR', '991.624722'), ('25', '2021-10-26', '15246', 'NAD', '932.41', '4.67', 'EUR', '16.351249'), ('46', '2021-10-27', '8000', 'TTD', '1071.62', '5.36', 'EUR', '7.465375'), ('47', '2021-10-27', '154224', 'IQD', '96.14', '0.49', 'EUR', '1604.167841'), ('32', '2021-10-28', '1188', 'PAB', '1077.23', '5.39', 'EUR', '1.102838'), ('17', '2021-10-28', '648', 'CNH', '92.16', '0.47', 'EUR', '7.031894'), ('10', '2021-10-28', '5784', 'NPR', '43.19', '0.05', 'EUR', '133.929141'), ('32', '2021-10-29', '15504', 'MXN', '693.84', '0.03', 'EUR', '22.345389'), ('32', '2021-10-31', '666', 'EUR', '666', '0.03', 'EUR', '1'), ('22', '2021-11-02', '498', 'XDR', '628.39', '3.15', 'EUR', '0.792507'), ('44', '2021-11-02', '324', 'EUR', '324', '1.62', 'EUR', '1'), ('16', '2021-11-02', '430', 'FKP', '518.37', '2.6', 'EUR', '0.82953'), ('7', '2021-11-03', '248', 'BHD', '596.5', '2.99', 'EUR', '0.415761'), ('51', '2021-11-03', '292', 'KWD', '871.43', '4.36', 'EUR', '0.335084'), ('51', '2021-11-03', '6933', 'TWD', '220.35', '1.11', 'EUR', '31.464479'), ('27', '2021-11-03', '23214', 'CZK', '941.82', '4.71', 'EUR', '24.648029'), ('39', '2021-11-04', '492', 'GGP', '592.69', '2.97', 'EUR', '0.830114'), ('3', '2021-11-04', '17076', 'INR', '203.59', '1.02', 'EUR', '83.874727'), ('17', '2021-11-04', '21516', 'MZN', '305.89', '1.53', 'EUR', '70.339138'), ('33', '2021-11-05', '103458', 'BIF', '45.9', '0.23', 'EUR', '2254.103215'), ('31', '2021-11-05', '3876', 'ZAR', '237.6', '1.19', 'EUR', '16.313404'), ('9', '2021-11-06', '1410', 'BSD', '1278.69', '0.04', 'EUR', '1.102693'), ('16', '2021-11-06', '636', 'IMP', '766.7', '3.84', 'EUR', '0.829536'), ('48', '2021-11-07', '564', 'NZD', '355.67', '1.78', 'EUR', '1.585768'), ('13', '2021-11-07', '3246', 'PKR', '16.25', '0.09', 'EUR', '199.753961'), ('30', '2021-11-08', '8940', 'SZL', '547.16', '2.74', 'EUR', '16.339208'), ('41', '2021-11-08', '19338', 'DJF', '98.83', '0.5', 'EUR', '195.674933'), ('47', '2021-11-08', '1488', 'WST', '518.61', '2.6', 'EUR', '2.869237'), ('20', '2021-11-09', '13290', 'MXN', '594.76', '0.05', 'EUR', '22.345389'), ('27', '2021-11-09', '11151', 'GTQ', '1317.54', '6.59', 'EUR', '8.463558'), ('34', '2021-11-09', '19140', 'ETB', '339.22', '1.7', 'EUR', '56.424061'), ('45', '2021-11-10', '450', 'EUR', '450', '2.25', 'EUR', '1'), ('10', '2021-11-10', '1008', 'TND', '310.67', '0.05', 'EUR', '3.244663'), ('48', '2021-11-11', '1182', 'KYD', '1289.54', '6.45', 'EUR', '0.916606'), ('23', '2021-11-11', '210', 'JOD', '268.74', '1.35', 'EUR', '0.781452'), ('2', '2021-11-12', '426', 'BZD', '192.22', '0.97', 'EUR', '2.216262'), ('42', '2021-11-12', '13230', 'AFN', '137.19', '0.05', 'EUR', '96.442519'), ('20', '2021-11-12', '360000', 'STD', '15.24', '0.05', 'EUR', '23626.253177'), ('4', '2021-11-14', '96936', 'LBP', '58.32', '0.3', 'EUR', '1662.155418'), ('17', '2021-11-14', '618', 'MYR', '132.89', '0.67', 'EUR', '4.650478'), ('1', '2021-11-14', '210060', 'BIF', '93.2', '0.47', 'EUR', '2254.103215'), ('4', '2021-11-15', '11958', 'VUV', '95.92', '0.48', 'EUR', '124.667135'), ('38', '2021-11-15', '115626', 'IDR', '7.32', '0.05', 'EUR', '15813.590125'), ('9', '2021-11-17', '29526', 'MXN', '1321.35', '0.03', 'EUR', '22.345389'), ('13', '2021-11-20', '23394', 'CLP', '26.79', '0.14', 'EUR', '873.489326'), ('16', '2021-11-20', '12000', 'ZAR', '735.6', '0.03', 'EUR', '16.313404'), ('48', '2021-11-21', '179472', 'PYG', '23.43', '0.03', 'EUR', '7661.556068'), ('8', '2021-11-21', '840', 'MOP', '94.78', '0.48', 'EUR', '8.862674'), ('31', '2021-11-21', '18042', 'XOF', '27.54', '0.14', 'EUR', '655.347265'), ('18', '2021-11-23', '342', 'TMT', '88.67', '0.45', 'EUR', '3.857137'), ('29', '2021-11-23', '588', 'DKK', '79.11', '0.4', 'EUR', '7.433242'), ('37', '2021-11-23', '90', 'EUR', '90', '0.45', 'EUR', '1'), ('33', '2021-11-23', '858', 'AUD', '580.16', '2.91', 'EUR', '1.478916'), ('51', '2021-11-24', '60000', 'THB', '1624.21', '0.03', 'EUR', '36.941107'), ('8', '2021-11-25', '1176', 'NZD', '741.6', '3.71', 'EUR', '1.585768'), ('10', '2021-11-26', '29568', 'BIF', '13.12', '0.05', 'EUR', '2254.103215'), ('29', '2021-11-26', '708', 'BMD', '641.91', '3.21', 'EUR', '1.102961'), ('15', '2021-11-27', '1008', 'LSL', '61.7', '0.31', 'EUR', '16.337136'), ('12', '2021-11-27', '846', 'EUR', '846', '4.23', 'EUR', '1'), ('45', '2021-11-27', '828', 'SEK', '79.64', '0.4', 'EUR', '10.396958'), ('17', '2021-11-28', '591', 'BHD', '1421.49', '7.11', 'EUR', '0.415761'), ('27', '2021-11-29', '3000000', 'XAF', '4577.73', '0.03', 'EUR', '655.347543'), ('13', '2021-11-29', '470', 'JOD', '601.45', '3.01', 'EUR', '0.781452'), ('8', '2021-12-01', '15996', 'NGN', '34.95', '0.18', 'EUR', '457.789064'), ('9', '2021-12-01', '6690', 'JPY', '50.15', '0.04', 'EUR', '133.408405'), ('44', '2021-12-02', '18318', 'KPW', '18.48', '0.1', 'EUR', '991.624722'), ('28', '2021-12-03', '13752', 'ERN', '832.1', '4.17', 'EUR', '16.526867'), ('35', '2021-12-04', '15132', 'BTN', '180.78', '0.91', 'EUR', '83.704625'), ('40', '2021-12-04', '6702', 'HRK', '885.28', '4.43', 'EUR', '7.570559'), ('44', '2021-12-04', '26352', 'RSD', '224.03', '1.13', 'EUR', '117.629636'), ('33', '2021-12-06', '654', 'TND', '201.57', '1.01', 'EUR', '3.244663'), ('41', '2021-12-07', '1176', 'SCR', '74.05', '0.38', 'EUR', '15.881424'), ('11', '2021-12-08', '696', 'SAR', '168.37', '0.85', 'EUR', '4.133768'), ('30', '2021-12-08', '8730', 'GMD', '148.1', '0.75', 'EUR', '58.946785'), ('50', '2021-12-09', '1284', 'BND', '860.11', '4.31', 'EUR', '1.492847'), ('47', '2021-12-10', '1344', 'SBD', '151.56', '0.76', 'EUR', '8.867908'), ('28', '2021-12-10', '1134', 'BOB', '150.06', '0.76', 'EUR', '7.557202'), ('6', '2021-12-12', '450', 'SGD', '300.51', '1.51', 'EUR', '1.497464'), ('29', '2021-12-12', '330', 'ILS', '93.13', '0.47', 'EUR', '3.543533'), ('18', '2021-12-13', '462', 'IMP', '556.94', '2.79', 'EUR', '0.829536'), ('10', '2021-12-13', '152076', 'IQD', '94.81', '0.05', 'EUR', '1604.167841'), ('46', '2021-12-13', '6042', 'CVE', '54.57', '0.28', 'EUR', '110.731635'), ('15', '2021-12-15', '6114', 'SBD', '689.46', '3.45', 'EUR', '8.867908'), ('43', '2021-12-15', '29166', 'BDT', '307.75', '1.54', 'EUR', '94.772749'), ('31', '2021-12-16', '17778', 'ZWL', '50.11', '0.26', 'EUR', '354.780821'), ('45', '2021-12-18', '4477', 'HRK', '591.37', '2.96', 'EUR', '7.570559'), ('10', '2021-12-18', '930', 'XDR', '1173.5', '0.05', 'EUR', '0.792507'), ('44', '2021-12-19', '21504', 'DZD', '136.79', '0.69', 'EUR', '157.210934'), ('33', '2021-12-20', '6810', 'GHS', '826.06', '4.14', 'EUR', '8.24399'), ('46', '2021-12-20', '702', 'IMP', '846.26', '4.24', 'EUR', '0.829536'), ('39', '2021-12-20', '16002', 'GMD', '271.47', '1.36', 'EUR', '58.946785'), ('6', '2021-12-20', '13104', 'MDL', '647.93', '3.24', 'EUR', '20.224588'), ('28', '2021-12-21', '660', 'EUR', '660', '3.3', 'EUR', '1'), ('2', '2021-12-22', '930', 'CAD', '670.27', '3.36', 'EUR', '1.387511'), ('48', '2021-12-23', '23226', 'MKD', '377.23', '1.89', 'EUR', '61.570877'), ('47', '2021-12-24', '618', 'MOP', '69.74', '0.35', 'EUR', '8.862674'), ('29', '2021-12-25', '28566', 'RSD', '242.85', '1.22', 'EUR', '117.629636'), ('9', '2021-12-26', '28416', 'MDL', '1405.03', '0.04', 'EUR', '20.224588'), ('3', '2021-12-26', '23166', 'SOS', '36.44', '0.19', 'EUR', '635.850516'), ('18', '2021-12-26', '3500', 'MYR', '752.62', '3.77', 'EUR', '4.650478'), ('33', '2021-12-26', '690', 'SEK', '66.37', '0.03', 'EUR', '10.396958'), ('36', '2021-12-27', '66', 'OMR', '155.25', '0.78', 'EUR', '0.425132'), ('26', '2021-12-27', '460', 'GIP', '554.53', '2.78', 'EUR', '0.829546'), ('11', '2021-12-28', '1404', 'EUR', '1404', '7.02', 'EUR', '1'), ('36', '2021-12-29', '8622', 'HTG', '74.74', '0.38', 'EUR', '115.372538'), ('47', '2021-12-30', '28236', 'AMD', '52.59', '0.27', 'EUR', '536.92227'), ('30', '2021-12-30', '190284', 'MGA', '42.82', '0.22', 'EUR', '4443.86488'), ('22', '2021-12-30', '1302', 'EUR', '1302', '6.51', 'EUR', '1'), ('47', '2021-12-31', '1404', 'WST', '489.33', '2.45', 'EUR', '2.869237'), ('50', '2022-01-01', '4614', 'TWD', '146.65', '0.74', 'EUR', '31.464479'), ('45', '2022-01-01', '7798', 'TJS', '545.52', '2.73', 'EUR', '14.294667'), ('2', '2022-01-02', '6396', 'HTG', '55.44', '0.28', 'EUR', '115.372538'), ('43', '2022-01-03', '19044', 'LRD', '112.79', '0.57', 'EUR', '168.852191'), ('4', '2022-01-03', '606', 'MYR', '130.31', '0.66', 'EUR', '4.650478'), ('48', '2022-01-03', '462', 'JOD', '591.21', '2.96', 'EUR', '0.781452'), ('3', '2022-01-03', '22386', 'THB', '606', '3.03', 'EUR', '36.941107'), ('40', '2022-01-04', '234270', 'UGX', '59.23', '0.3', 'EUR', '3955.735797'), ('38', '2022-01-05', '6138', 'NOK', '635.68', '3.18', 'EUR', '9.655857'), ('16', '2022-01-06', '954', 'JOD', '1220.81', '6.11', 'EUR', '0.781452'), ('5', '2022-01-06', '528', 'OMR', '1241.97', '6.21', 'EUR', '0.425132'), ('11', '2022-01-06', '594', 'SBD', '66.99', '0.34', 'EUR', '8.867908'), ('50', '2022-01-06', '9870', 'AMD', '18.39', '0.1', 'EUR', '536.92227'), ('16', '2022-01-08', '23190', 'SCR', '1460.2', '0.03', 'EUR', '15.881424'), ('14', '2022-01-08', '6834', 'SCR', '430.32', '2.16', 'EUR', '15.881424'), ('50', '2022-01-09', '20802', 'XPF', '174.49', '0.88', 'EUR', '119.221126'), ('3', '2022-01-09', '354', 'VES', '74.65', '0.38', 'EUR', '4.74232'), ('4', '2022-01-09', '3048', 'ERN', '184.43', '0.93', 'EUR', '16.526867'), ('27', '2022-01-10', '20196', 'CUP', '711.83', '3.56', 'EUR', '28.372254'), ('21', '2022-01-11', '7200', 'MUR', '148.86', '0.75', 'EUR', '48.369341'), ('31', '2022-01-11', '26052', 'LRD', '154.29', '0.78', 'EUR', '168.852191'), ('28', '2022-01-13', '27480', 'ISK', '193.3', '0.97', 'EUR', '142.166545'), ('48', '2022-01-13', '1362', 'DKK', '183.24', '0.92', 'EUR', '7.433242'), ('38', '2022-01-14', '1392', 'HKD', '161.42', '0.81', 'EUR', '8.623587'), ('34', '2022-01-14', '11094', 'MZN', '157.73', '0.79', 'EUR', '70.339138'), ('4', '2022-01-15', '19374', 'KPW', '19.54', '0.1', 'EUR', '991.624722'), ('30', '2022-01-15', '22686', 'CZK', '920.4', '4.61', 'EUR', '24.648029'), </v>
      </c>
    </row>
    <row r="383" spans="2:22" ht="30" x14ac:dyDescent="0.25">
      <c r="B383">
        <f t="shared" si="50"/>
        <v>2022</v>
      </c>
      <c r="C383">
        <f t="shared" si="51"/>
        <v>1</v>
      </c>
      <c r="D383" t="str">
        <f t="shared" si="52"/>
        <v>2022 1</v>
      </c>
      <c r="E383">
        <v>14</v>
      </c>
      <c r="F383" s="2">
        <v>44579</v>
      </c>
      <c r="G383">
        <v>21360</v>
      </c>
      <c r="H383" t="s">
        <v>140</v>
      </c>
      <c r="I383" s="3">
        <f t="shared" si="53"/>
        <v>16</v>
      </c>
      <c r="J383" s="3">
        <f t="shared" si="54"/>
        <v>0.08</v>
      </c>
      <c r="K383" t="s">
        <v>61</v>
      </c>
      <c r="L383" s="3">
        <f>VLOOKUP(H383,'fx rates'!$A:$B,2,0)</f>
        <v>1335.6387279999999</v>
      </c>
      <c r="M383">
        <f>SUMIFS($I$3:$I383,$E$3:$E383,$E383,$D$3:$D383,$D383)</f>
        <v>446.32</v>
      </c>
      <c r="N383" s="3">
        <f t="shared" si="55"/>
        <v>0.08</v>
      </c>
      <c r="O383" s="3" t="str">
        <f t="shared" si="56"/>
        <v/>
      </c>
      <c r="P383" t="str">
        <f>IFERROR(IF(VLOOKUP($E383,clients_special_commissions!$B:$E,3,0), "yes","no"),"no")</f>
        <v>no</v>
      </c>
      <c r="Q383" s="3" t="str">
        <f>IF($P383="yes", VLOOKUP($E383,clients_special_commissions!$B:$C,2,0),"")</f>
        <v/>
      </c>
      <c r="R383" t="str">
        <f t="shared" si="57"/>
        <v>no</v>
      </c>
      <c r="S383">
        <f>COUNTIFS($E$3:$E382,$E383,$D$3:$D382,$D383,$R$3:$R382,"yes")</f>
        <v>0</v>
      </c>
      <c r="U383" s="1" t="str">
        <f t="shared" si="58"/>
        <v xml:space="preserve">('14', '2022-01-18', '21360', 'KRW', '16', '0.08', 'EUR', '1335.638728'), </v>
      </c>
      <c r="V383" s="1" t="str">
        <f t="shared" si="59"/>
        <v xml:space="preserve">('42', '2021-06-09', '1338', 'ERN', '80.96', '0.05',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'0.04',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'0.05',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'0.05',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'0.05',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'0.04',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'0.04',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'0.05', 'EUR', '1954.4451'), ('17', '2021-08-25', '20292', 'CLP', '23.24', '0.12', 'EUR', '873.489326'), ('38', '2021-08-25', '174', 'GIP', '209.76', '1.05', 'EUR', '0.829546'), ('39', '2021-08-25', '366', 'MOP', '41.3', '0.21', 'EUR', '8.862674'), ('10', '2021-08-26', '229650', 'MMK', '117.51', '0.05',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'0.04', 'EUR', '1.874163'), ('11', '2021-09-09', '10206', 'UAH', '315.83', '1.58', 'EUR', '32.315341'), ('15', '2021-09-10', '300000', 'VND', '11.91', '0.06', 'EUR', '25207.144586'), ('42', '2021-09-11', '26370', 'XPF', '221.19', '0.05',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('13', '2021-09-27', '4638', 'ETB', '82.2', '0.42', 'EUR', '56.424061'), ('37', '2021-09-29', '612', 'BND', '409.96', '2.05', 'EUR', '1.492847'), ('51', '2021-10-01', '894', 'MOP', '100.88', '0.51', 'EUR', '8.862674'), ('45', '2021-10-02', '1254', 'SCR', '78.97', '0.4', 'EUR', '15.881424'), ('47', '2021-10-02', '212808', 'IRR', '4.57', '0.05', 'EUR', '46606.318821'), ('20', '2021-10-03', '209238', 'VND', '8.31', '0.05', 'EUR', '25207.144586'), ('17', '2021-10-04', '13416', 'AOA', '26.83', '0.14', 'EUR', '500.075352'), ('41', '2021-10-05', '4139', 'GHS', '502.07', '2.52', 'EUR', '8.24399'), ('44', '2021-10-05', '206706', 'CDF', '94.03', '0.48', 'EUR', '2198.419411'), ('50', '2021-10-06', '18666', 'SOS', '29.36', '0.15', 'EUR', '635.850516'), ('7', '2021-10-06', '1026', 'CUC', '930.9', '4.66', 'EUR', '1.102163'), ('21', '2021-10-08', '912', 'MYR', '196.11', '0.99', 'EUR', '4.650478'), ('6', '2021-10-08', '29940', 'HTG', '259.51', '1.3', 'EUR', '115.372538'), ('36', '2021-10-09', '1146', 'QAR', '285.64', '1.43', 'EUR', '4.012181'), ('6', '2021-10-09', '6678', 'ISK', '46.98', '0.24', 'EUR', '142.166545'), ('29', '2021-10-10', '270', 'GIP', '325.48', '1.63', 'EUR', '0.829546'), ('25', '2021-10-10', '14754', 'BDT', '155.68', '0.78', 'EUR', '94.772749'), ('48', '2021-10-12', '15936', 'DZD', '101.37', '0.51', 'EUR', '157.210934'), ('43', '2021-10-13', '10398', 'KMF', '21.11', '0.11', 'EUR', '492.671632'), ('36', '2021-10-15', '29034', 'INR', '346.16', '1.74', 'EUR', '83.874727'), ('45', '2021-10-15', '18042', 'KPW', '18.2', '0.1', 'EUR', '991.624722'), ('18', '2021-10-15', '1236', 'BAM', '632.46', '3.17', 'EUR', '1.954297'), ('30', '2021-10-16', '25494', 'CUP', '898.56', '4.5', 'EUR', '28.372254'), ('10', '2021-10-16', '924', 'BBD', '419.15', '0.05', 'EUR', '2.204495'), ('33', '2021-10-16', '12720', 'NPR', '94.98', '0.48', 'EUR', '133.929141'), ('46', '2021-10-17', '264', 'NZD', '166.49', '0.84', 'EUR', '1.585768'), ('40', '2021-10-17', '1284', 'BND', '860.11', '4.31', 'EUR', '1.492847'), ('6', '2021-10-18', '828', 'HRK', '109.38', '0.55', 'EUR', '7.570559'), ('22', '2021-10-18', '300', 'EUR', '300', '1.5', 'EUR', '1'), ('46', '2021-10-18', '23256', 'ISK', '163.59', '0.82', 'EUR', '142.166545'), ('51', '2021-10-18', '205488', 'UZS', '16.25', '0.09', 'EUR', '12650.208197'), ('5', '2021-10-19', '15168', 'MRU', '378.04', '1.9', 'EUR', '40.122998'), ('18', '2021-10-19', '1068', 'TOP', '428.65', '2.15', 'EUR', '2.491572'), ('14', '2021-10-19', '220', 'BHD', '529.16', '2.65', 'EUR', '0.415761'), ('48', '2021-10-19', '2351', 'MYR', '505.54', '2.53', 'EUR', '4.650478'), ('46', '2021-10-20', '7524', 'RUB', '64.43', '0.33', 'EUR', '116.791701'), ('16', '2021-10-21', '16854', 'VUV', '135.2', '0.68', 'EUR', '124.667135'), ('30', '2021-10-22', '26826', 'NPR', '200.3', '1.01', 'EUR', '133.929141'), ('2', '2021-10-22', '84', 'XDR', '106', '0.53', 'EUR', '0.792507'), ('42', '2021-10-22', '3000', 'BBD', '1360.86', '0.05', 'EUR', '2.204495'), ('42', '2021-10-23', '9000', 'ZMW', '463.25', '0.03', 'EUR', '19.428104'), ('28', '2021-10-23', '3.3', 'EUR', '3.3', '0.05', 'EUR', '1'), ('48', '2021-10-23', '5000', 'GHS', '606.51', '3.04', 'EUR', '8.24399'), ('25', '2021-10-23', '71472', 'TZS', '27.97', '0.14', 'EUR', '2556.186953'), ('3', '2021-10-23', '164184', 'IRR', '3.53', '0.05', 'EUR', '46606.318821'), ('14', '2021-10-24', '1482', 'MOP', '167.22', '0.84', 'EUR', '8.862674'), ('40', '2021-10-24', '800', 'BHD', '1924.19', '9.63', 'EUR', '0.415761'), ('9', '2021-10-24', '27090', 'SDG', '55.07', '0.04', 'EUR', '491.956154'), ('43', '2021-10-24', '18492', 'THB', '500.59', '2.51', 'EUR', '36.941107'), ('35', '2021-10-26', '27588', 'KPW', '27.83', '0.14', 'EUR', '991.624722'), ('25', '2021-10-26', '15246', 'NAD', '932.41', '4.67', 'EUR', '16.351249'), ('46', '2021-10-27', '8000', 'TTD', '1071.62', '5.36', 'EUR', '7.465375'), ('47', '2021-10-27', '154224', 'IQD', '96.14', '0.49', 'EUR', '1604.167841'), ('32', '2021-10-28', '1188', 'PAB', '1077.23', '5.39', 'EUR', '1.102838'), ('17', '2021-10-28', '648', 'CNH', '92.16', '0.47', 'EUR', '7.031894'), ('10', '2021-10-28', '5784', 'NPR', '43.19', '0.05', 'EUR', '133.929141'), ('32', '2021-10-29', '15504', 'MXN', '693.84', '0.03', 'EUR', '22.345389'), ('32', '2021-10-31', '666', 'EUR', '666', '0.03', 'EUR', '1'), ('22', '2021-11-02', '498', 'XDR', '628.39', '3.15', 'EUR', '0.792507'), ('44', '2021-11-02', '324', 'EUR', '324', '1.62', 'EUR', '1'), ('16', '2021-11-02', '430', 'FKP', '518.37', '2.6', 'EUR', '0.82953'), ('7', '2021-11-03', '248', 'BHD', '596.5', '2.99', 'EUR', '0.415761'), ('51', '2021-11-03', '292', 'KWD', '871.43', '4.36', 'EUR', '0.335084'), ('51', '2021-11-03', '6933', 'TWD', '220.35', '1.11', 'EUR', '31.464479'), ('27', '2021-11-03', '23214', 'CZK', '941.82', '4.71', 'EUR', '24.648029'), ('39', '2021-11-04', '492', 'GGP', '592.69', '2.97', 'EUR', '0.830114'), ('3', '2021-11-04', '17076', 'INR', '203.59', '1.02', 'EUR', '83.874727'), ('17', '2021-11-04', '21516', 'MZN', '305.89', '1.53', 'EUR', '70.339138'), ('33', '2021-11-05', '103458', 'BIF', '45.9', '0.23', 'EUR', '2254.103215'), ('31', '2021-11-05', '3876', 'ZAR', '237.6', '1.19', 'EUR', '16.313404'), ('9', '2021-11-06', '1410', 'BSD', '1278.69', '0.04', 'EUR', '1.102693'), ('16', '2021-11-06', '636', 'IMP', '766.7', '3.84', 'EUR', '0.829536'), ('48', '2021-11-07', '564', 'NZD', '355.67', '1.78', 'EUR', '1.585768'), ('13', '2021-11-07', '3246', 'PKR', '16.25', '0.09', 'EUR', '199.753961'), ('30', '2021-11-08', '8940', 'SZL', '547.16', '2.74', 'EUR', '16.339208'), ('41', '2021-11-08', '19338', 'DJF', '98.83', '0.5', 'EUR', '195.674933'), ('47', '2021-11-08', '1488', 'WST', '518.61', '2.6', 'EUR', '2.869237'), ('20', '2021-11-09', '13290', 'MXN', '594.76', '0.05', 'EUR', '22.345389'), ('27', '2021-11-09', '11151', 'GTQ', '1317.54', '6.59', 'EUR', '8.463558'), ('34', '2021-11-09', '19140', 'ETB', '339.22', '1.7', 'EUR', '56.424061'), ('45', '2021-11-10', '450', 'EUR', '450', '2.25', 'EUR', '1'), ('10', '2021-11-10', '1008', 'TND', '310.67', '0.05', 'EUR', '3.244663'), ('48', '2021-11-11', '1182', 'KYD', '1289.54', '6.45', 'EUR', '0.916606'), ('23', '2021-11-11', '210', 'JOD', '268.74', '1.35', 'EUR', '0.781452'), ('2', '2021-11-12', '426', 'BZD', '192.22', '0.97', 'EUR', '2.216262'), ('42', '2021-11-12', '13230', 'AFN', '137.19', '0.05', 'EUR', '96.442519'), ('20', '2021-11-12', '360000', 'STD', '15.24', '0.05', 'EUR', '23626.253177'), ('4', '2021-11-14', '96936', 'LBP', '58.32', '0.3', 'EUR', '1662.155418'), ('17', '2021-11-14', '618', 'MYR', '132.89', '0.67', 'EUR', '4.650478'), ('1', '2021-11-14', '210060', 'BIF', '93.2', '0.47', 'EUR', '2254.103215'), ('4', '2021-11-15', '11958', 'VUV', '95.92', '0.48', 'EUR', '124.667135'), ('38', '2021-11-15', '115626', 'IDR', '7.32', '0.05', 'EUR', '15813.590125'), ('9', '2021-11-17', '29526', 'MXN', '1321.35', '0.03', 'EUR', '22.345389'), ('13', '2021-11-20', '23394', 'CLP', '26.79', '0.14', 'EUR', '873.489326'), ('16', '2021-11-20', '12000', 'ZAR', '735.6', '0.03', 'EUR', '16.313404'), ('48', '2021-11-21', '179472', 'PYG', '23.43', '0.03', 'EUR', '7661.556068'), ('8', '2021-11-21', '840', 'MOP', '94.78', '0.48', 'EUR', '8.862674'), ('31', '2021-11-21', '18042', 'XOF', '27.54', '0.14', 'EUR', '655.347265'), ('18', '2021-11-23', '342', 'TMT', '88.67', '0.45', 'EUR', '3.857137'), ('29', '2021-11-23', '588', 'DKK', '79.11', '0.4', 'EUR', '7.433242'), ('37', '2021-11-23', '90', 'EUR', '90', '0.45', 'EUR', '1'), ('33', '2021-11-23', '858', 'AUD', '580.16', '2.91', 'EUR', '1.478916'), ('51', '2021-11-24', '60000', 'THB', '1624.21', '0.03', 'EUR', '36.941107'), ('8', '2021-11-25', '1176', 'NZD', '741.6', '3.71', 'EUR', '1.585768'), ('10', '2021-11-26', '29568', 'BIF', '13.12', '0.05', 'EUR', '2254.103215'), ('29', '2021-11-26', '708', 'BMD', '641.91', '3.21', 'EUR', '1.102961'), ('15', '2021-11-27', '1008', 'LSL', '61.7', '0.31', 'EUR', '16.337136'), ('12', '2021-11-27', '846', 'EUR', '846', '4.23', 'EUR', '1'), ('45', '2021-11-27', '828', 'SEK', '79.64', '0.4', 'EUR', '10.396958'), ('17', '2021-11-28', '591', 'BHD', '1421.49', '7.11', 'EUR', '0.415761'), ('27', '2021-11-29', '3000000', 'XAF', '4577.73', '0.03', 'EUR', '655.347543'), ('13', '2021-11-29', '470', 'JOD', '601.45', '3.01', 'EUR', '0.781452'), ('8', '2021-12-01', '15996', 'NGN', '34.95', '0.18', 'EUR', '457.789064'), ('9', '2021-12-01', '6690', 'JPY', '50.15', '0.04', 'EUR', '133.408405'), ('44', '2021-12-02', '18318', 'KPW', '18.48', '0.1', 'EUR', '991.624722'), ('28', '2021-12-03', '13752', 'ERN', '832.1', '4.17', 'EUR', '16.526867'), ('35', '2021-12-04', '15132', 'BTN', '180.78', '0.91', 'EUR', '83.704625'), ('40', '2021-12-04', '6702', 'HRK', '885.28', '4.43', 'EUR', '7.570559'), ('44', '2021-12-04', '26352', 'RSD', '224.03', '1.13', 'EUR', '117.629636'), ('33', '2021-12-06', '654', 'TND', '201.57', '1.01', 'EUR', '3.244663'), ('41', '2021-12-07', '1176', 'SCR', '74.05', '0.38', 'EUR', '15.881424'), ('11', '2021-12-08', '696', 'SAR', '168.37', '0.85', 'EUR', '4.133768'), ('30', '2021-12-08', '8730', 'GMD', '148.1', '0.75', 'EUR', '58.946785'), ('50', '2021-12-09', '1284', 'BND', '860.11', '4.31', 'EUR', '1.492847'), ('47', '2021-12-10', '1344', 'SBD', '151.56', '0.76', 'EUR', '8.867908'), ('28', '2021-12-10', '1134', 'BOB', '150.06', '0.76', 'EUR', '7.557202'), ('6', '2021-12-12', '450', 'SGD', '300.51', '1.51', 'EUR', '1.497464'), ('29', '2021-12-12', '330', 'ILS', '93.13', '0.47', 'EUR', '3.543533'), ('18', '2021-12-13', '462', 'IMP', '556.94', '2.79', 'EUR', '0.829536'), ('10', '2021-12-13', '152076', 'IQD', '94.81', '0.05', 'EUR', '1604.167841'), ('46', '2021-12-13', '6042', 'CVE', '54.57', '0.28', 'EUR', '110.731635'), ('15', '2021-12-15', '6114', 'SBD', '689.46', '3.45', 'EUR', '8.867908'), ('43', '2021-12-15', '29166', 'BDT', '307.75', '1.54', 'EUR', '94.772749'), ('31', '2021-12-16', '17778', 'ZWL', '50.11', '0.26', 'EUR', '354.780821'), ('45', '2021-12-18', '4477', 'HRK', '591.37', '2.96', 'EUR', '7.570559'), ('10', '2021-12-18', '930', 'XDR', '1173.5', '0.05', 'EUR', '0.792507'), ('44', '2021-12-19', '21504', 'DZD', '136.79', '0.69', 'EUR', '157.210934'), ('33', '2021-12-20', '6810', 'GHS', '826.06', '4.14', 'EUR', '8.24399'), ('46', '2021-12-20', '702', 'IMP', '846.26', '4.24', 'EUR', '0.829536'), ('39', '2021-12-20', '16002', 'GMD', '271.47', '1.36', 'EUR', '58.946785'), ('6', '2021-12-20', '13104', 'MDL', '647.93', '3.24', 'EUR', '20.224588'), ('28', '2021-12-21', '660', 'EUR', '660', '3.3', 'EUR', '1'), ('2', '2021-12-22', '930', 'CAD', '670.27', '3.36', 'EUR', '1.387511'), ('48', '2021-12-23', '23226', 'MKD', '377.23', '1.89', 'EUR', '61.570877'), ('47', '2021-12-24', '618', 'MOP', '69.74', '0.35', 'EUR', '8.862674'), ('29', '2021-12-25', '28566', 'RSD', '242.85', '1.22', 'EUR', '117.629636'), ('9', '2021-12-26', '28416', 'MDL', '1405.03', '0.04', 'EUR', '20.224588'), ('3', '2021-12-26', '23166', 'SOS', '36.44', '0.19', 'EUR', '635.850516'), ('18', '2021-12-26', '3500', 'MYR', '752.62', '3.77', 'EUR', '4.650478'), ('33', '2021-12-26', '690', 'SEK', '66.37', '0.03', 'EUR', '10.396958'), ('36', '2021-12-27', '66', 'OMR', '155.25', '0.78', 'EUR', '0.425132'), ('26', '2021-12-27', '460', 'GIP', '554.53', '2.78', 'EUR', '0.829546'), ('11', '2021-12-28', '1404', 'EUR', '1404', '7.02', 'EUR', '1'), ('36', '2021-12-29', '8622', 'HTG', '74.74', '0.38', 'EUR', '115.372538'), ('47', '2021-12-30', '28236', 'AMD', '52.59', '0.27', 'EUR', '536.92227'), ('30', '2021-12-30', '190284', 'MGA', '42.82', '0.22', 'EUR', '4443.86488'), ('22', '2021-12-30', '1302', 'EUR', '1302', '6.51', 'EUR', '1'), ('47', '2021-12-31', '1404', 'WST', '489.33', '2.45', 'EUR', '2.869237'), ('50', '2022-01-01', '4614', 'TWD', '146.65', '0.74', 'EUR', '31.464479'), ('45', '2022-01-01', '7798', 'TJS', '545.52', '2.73', 'EUR', '14.294667'), ('2', '2022-01-02', '6396', 'HTG', '55.44', '0.28', 'EUR', '115.372538'), ('43', '2022-01-03', '19044', 'LRD', '112.79', '0.57', 'EUR', '168.852191'), ('4', '2022-01-03', '606', 'MYR', '130.31', '0.66', 'EUR', '4.650478'), ('48', '2022-01-03', '462', 'JOD', '591.21', '2.96', 'EUR', '0.781452'), ('3', '2022-01-03', '22386', 'THB', '606', '3.03', 'EUR', '36.941107'), ('40', '2022-01-04', '234270', 'UGX', '59.23', '0.3', 'EUR', '3955.735797'), ('38', '2022-01-05', '6138', 'NOK', '635.68', '3.18', 'EUR', '9.655857'), ('16', '2022-01-06', '954', 'JOD', '1220.81', '6.11', 'EUR', '0.781452'), ('5', '2022-01-06', '528', 'OMR', '1241.97', '6.21', 'EUR', '0.425132'), ('11', '2022-01-06', '594', 'SBD', '66.99', '0.34', 'EUR', '8.867908'), ('50', '2022-01-06', '9870', 'AMD', '18.39', '0.1', 'EUR', '536.92227'), ('16', '2022-01-08', '23190', 'SCR', '1460.2', '0.03', 'EUR', '15.881424'), ('14', '2022-01-08', '6834', 'SCR', '430.32', '2.16', 'EUR', '15.881424'), ('50', '2022-01-09', '20802', 'XPF', '174.49', '0.88', 'EUR', '119.221126'), ('3', '2022-01-09', '354', 'VES', '74.65', '0.38', 'EUR', '4.74232'), ('4', '2022-01-09', '3048', 'ERN', '184.43', '0.93', 'EUR', '16.526867'), ('27', '2022-01-10', '20196', 'CUP', '711.83', '3.56', 'EUR', '28.372254'), ('21', '2022-01-11', '7200', 'MUR', '148.86', '0.75', 'EUR', '48.369341'), ('31', '2022-01-11', '26052', 'LRD', '154.29', '0.78', 'EUR', '168.852191'), ('28', '2022-01-13', '27480', 'ISK', '193.3', '0.97', 'EUR', '142.166545'), ('48', '2022-01-13', '1362', 'DKK', '183.24', '0.92', 'EUR', '7.433242'), ('38', '2022-01-14', '1392', 'HKD', '161.42', '0.81', 'EUR', '8.623587'), ('34', '2022-01-14', '11094', 'MZN', '157.73', '0.79', 'EUR', '70.339138'), ('4', '2022-01-15', '19374', 'KPW', '19.54', '0.1', 'EUR', '991.624722'), ('30', '2022-01-15', '22686', 'CZK', '920.4', '4.61', 'EUR', '24.648029'), ('14', '2022-01-18', '21360', 'KRW', '16', '0.08', 'EUR', '1335.638728'), </v>
      </c>
    </row>
    <row r="384" spans="2:22" ht="30" x14ac:dyDescent="0.25">
      <c r="B384">
        <f t="shared" si="50"/>
        <v>2022</v>
      </c>
      <c r="C384">
        <f t="shared" si="51"/>
        <v>1</v>
      </c>
      <c r="D384" t="str">
        <f t="shared" si="52"/>
        <v>2022 1</v>
      </c>
      <c r="E384">
        <v>3</v>
      </c>
      <c r="F384" s="2">
        <v>44579</v>
      </c>
      <c r="G384">
        <v>15240</v>
      </c>
      <c r="H384" t="s">
        <v>160</v>
      </c>
      <c r="I384" s="3">
        <f t="shared" si="53"/>
        <v>16.98</v>
      </c>
      <c r="J384" s="3">
        <f t="shared" si="54"/>
        <v>0.09</v>
      </c>
      <c r="K384" t="s">
        <v>61</v>
      </c>
      <c r="L384" s="3">
        <f>VLOOKUP(H384,'fx rates'!$A:$B,2,0)</f>
        <v>897.95754999999997</v>
      </c>
      <c r="M384">
        <f>SUMIFS($I$3:$I384,$E$3:$E384,$E384,$D$3:$D384,$D384)</f>
        <v>697.63</v>
      </c>
      <c r="N384" s="3">
        <f t="shared" si="55"/>
        <v>0.09</v>
      </c>
      <c r="O384" s="3" t="str">
        <f t="shared" si="56"/>
        <v/>
      </c>
      <c r="P384" t="str">
        <f>IFERROR(IF(VLOOKUP($E384,clients_special_commissions!$B:$E,3,0), "yes","no"),"no")</f>
        <v>no</v>
      </c>
      <c r="Q384" s="3" t="str">
        <f>IF($P384="yes", VLOOKUP($E384,clients_special_commissions!$B:$C,2,0),"")</f>
        <v/>
      </c>
      <c r="R384" t="str">
        <f t="shared" si="57"/>
        <v>no</v>
      </c>
      <c r="S384">
        <f>COUNTIFS($E$3:$E383,$E384,$D$3:$D383,$D384,$R$3:$R383,"yes")</f>
        <v>0</v>
      </c>
      <c r="U384" s="1" t="str">
        <f t="shared" si="58"/>
        <v xml:space="preserve">('3', '2022-01-18', '15240', 'MWK', '16.98', '0.09', 'EUR', '897.95755'), </v>
      </c>
      <c r="V384" s="1" t="str">
        <f t="shared" si="59"/>
        <v xml:space="preserve">('42', '2021-06-09', '1338', 'ERN', '80.96', '0.05',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'0.04',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'0.05',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'0.05',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'0.05',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'0.04',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'0.04',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'0.05', 'EUR', '1954.4451'), ('17', '2021-08-25', '20292', 'CLP', '23.24', '0.12', 'EUR', '873.489326'), ('38', '2021-08-25', '174', 'GIP', '209.76', '1.05', 'EUR', '0.829546'), ('39', '2021-08-25', '366', 'MOP', '41.3', '0.21', 'EUR', '8.862674'), ('10', '2021-08-26', '229650', 'MMK', '117.51', '0.05',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'0.04', 'EUR', '1.874163'), ('11', '2021-09-09', '10206', 'UAH', '315.83', '1.58', 'EUR', '32.315341'), ('15', '2021-09-10', '300000', 'VND', '11.91', '0.06', 'EUR', '25207.144586'), ('42', '2021-09-11', '26370', 'XPF', '221.19', '0.05',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('13', '2021-09-27', '4638', 'ETB', '82.2', '0.42', 'EUR', '56.424061'), ('37', '2021-09-29', '612', 'BND', '409.96', '2.05', 'EUR', '1.492847'), ('51', '2021-10-01', '894', 'MOP', '100.88', '0.51', 'EUR', '8.862674'), ('45', '2021-10-02', '1254', 'SCR', '78.97', '0.4', 'EUR', '15.881424'), ('47', '2021-10-02', '212808', 'IRR', '4.57', '0.05', 'EUR', '46606.318821'), ('20', '2021-10-03', '209238', 'VND', '8.31', '0.05', 'EUR', '25207.144586'), ('17', '2021-10-04', '13416', 'AOA', '26.83', '0.14', 'EUR', '500.075352'), ('41', '2021-10-05', '4139', 'GHS', '502.07', '2.52', 'EUR', '8.24399'), ('44', '2021-10-05', '206706', 'CDF', '94.03', '0.48', 'EUR', '2198.419411'), ('50', '2021-10-06', '18666', 'SOS', '29.36', '0.15', 'EUR', '635.850516'), ('7', '2021-10-06', '1026', 'CUC', '930.9', '4.66', 'EUR', '1.102163'), ('21', '2021-10-08', '912', 'MYR', '196.11', '0.99', 'EUR', '4.650478'), ('6', '2021-10-08', '29940', 'HTG', '259.51', '1.3', 'EUR', '115.372538'), ('36', '2021-10-09', '1146', 'QAR', '285.64', '1.43', 'EUR', '4.012181'), ('6', '2021-10-09', '6678', 'ISK', '46.98', '0.24', 'EUR', '142.166545'), ('29', '2021-10-10', '270', 'GIP', '325.48', '1.63', 'EUR', '0.829546'), ('25', '2021-10-10', '14754', 'BDT', '155.68', '0.78', 'EUR', '94.772749'), ('48', '2021-10-12', '15936', 'DZD', '101.37', '0.51', 'EUR', '157.210934'), ('43', '2021-10-13', '10398', 'KMF', '21.11', '0.11', 'EUR', '492.671632'), ('36', '2021-10-15', '29034', 'INR', '346.16', '1.74', 'EUR', '83.874727'), ('45', '2021-10-15', '18042', 'KPW', '18.2', '0.1', 'EUR', '991.624722'), ('18', '2021-10-15', '1236', 'BAM', '632.46', '3.17', 'EUR', '1.954297'), ('30', '2021-10-16', '25494', 'CUP', '898.56', '4.5', 'EUR', '28.372254'), ('10', '2021-10-16', '924', 'BBD', '419.15', '0.05', 'EUR', '2.204495'), ('33', '2021-10-16', '12720', 'NPR', '94.98', '0.48', 'EUR', '133.929141'), ('46', '2021-10-17', '264', 'NZD', '166.49', '0.84', 'EUR', '1.585768'), ('40', '2021-10-17', '1284', 'BND', '860.11', '4.31', 'EUR', '1.492847'), ('6', '2021-10-18', '828', 'HRK', '109.38', '0.55', 'EUR', '7.570559'), ('22', '2021-10-18', '300', 'EUR', '300', '1.5', 'EUR', '1'), ('46', '2021-10-18', '23256', 'ISK', '163.59', '0.82', 'EUR', '142.166545'), ('51', '2021-10-18', '205488', 'UZS', '16.25', '0.09', 'EUR', '12650.208197'), ('5', '2021-10-19', '15168', 'MRU', '378.04', '1.9', 'EUR', '40.122998'), ('18', '2021-10-19', '1068', 'TOP', '428.65', '2.15', 'EUR', '2.491572'), ('14', '2021-10-19', '220', 'BHD', '529.16', '2.65', 'EUR', '0.415761'), ('48', '2021-10-19', '2351', 'MYR', '505.54', '2.53', 'EUR', '4.650478'), ('46', '2021-10-20', '7524', 'RUB', '64.43', '0.33', 'EUR', '116.791701'), ('16', '2021-10-21', '16854', 'VUV', '135.2', '0.68', 'EUR', '124.667135'), ('30', '2021-10-22', '26826', 'NPR', '200.3', '1.01', 'EUR', '133.929141'), ('2', '2021-10-22', '84', 'XDR', '106', '0.53', 'EUR', '0.792507'), ('42', '2021-10-22', '3000', 'BBD', '1360.86', '0.05', 'EUR', '2.204495'), ('42', '2021-10-23', '9000', 'ZMW', '463.25', '0.03', 'EUR', '19.428104'), ('28', '2021-10-23', '3.3', 'EUR', '3.3', '0.05', 'EUR', '1'), ('48', '2021-10-23', '5000', 'GHS', '606.51', '3.04', 'EUR', '8.24399'), ('25', '2021-10-23', '71472', 'TZS', '27.97', '0.14', 'EUR', '2556.186953'), ('3', '2021-10-23', '164184', 'IRR', '3.53', '0.05', 'EUR', '46606.318821'), ('14', '2021-10-24', '1482', 'MOP', '167.22', '0.84', 'EUR', '8.862674'), ('40', '2021-10-24', '800', 'BHD', '1924.19', '9.63', 'EUR', '0.415761'), ('9', '2021-10-24', '27090', 'SDG', '55.07', '0.04', 'EUR', '491.956154'), ('43', '2021-10-24', '18492', 'THB', '500.59', '2.51', 'EUR', '36.941107'), ('35', '2021-10-26', '27588', 'KPW', '27.83', '0.14', 'EUR', '991.624722'), ('25', '2021-10-26', '15246', 'NAD', '932.41', '4.67', 'EUR', '16.351249'), ('46', '2021-10-27', '8000', 'TTD', '1071.62', '5.36', 'EUR', '7.465375'), ('47', '2021-10-27', '154224', 'IQD', '96.14', '0.49', 'EUR', '1604.167841'), ('32', '2021-10-28', '1188', 'PAB', '1077.23', '5.39', 'EUR', '1.102838'), ('17', '2021-10-28', '648', 'CNH', '92.16', '0.47', 'EUR', '7.031894'), ('10', '2021-10-28', '5784', 'NPR', '43.19', '0.05', 'EUR', '133.929141'), ('32', '2021-10-29', '15504', 'MXN', '693.84', '0.03', 'EUR', '22.345389'), ('32', '2021-10-31', '666', 'EUR', '666', '0.03', 'EUR', '1'), ('22', '2021-11-02', '498', 'XDR', '628.39', '3.15', 'EUR', '0.792507'), ('44', '2021-11-02', '324', 'EUR', '324', '1.62', 'EUR', '1'), ('16', '2021-11-02', '430', 'FKP', '518.37', '2.6', 'EUR', '0.82953'), ('7', '2021-11-03', '248', 'BHD', '596.5', '2.99', 'EUR', '0.415761'), ('51', '2021-11-03', '292', 'KWD', '871.43', '4.36', 'EUR', '0.335084'), ('51', '2021-11-03', '6933', 'TWD', '220.35', '1.11', 'EUR', '31.464479'), ('27', '2021-11-03', '23214', 'CZK', '941.82', '4.71', 'EUR', '24.648029'), ('39', '2021-11-04', '492', 'GGP', '592.69', '2.97', 'EUR', '0.830114'), ('3', '2021-11-04', '17076', 'INR', '203.59', '1.02', 'EUR', '83.874727'), ('17', '2021-11-04', '21516', 'MZN', '305.89', '1.53', 'EUR', '70.339138'), ('33', '2021-11-05', '103458', 'BIF', '45.9', '0.23', 'EUR', '2254.103215'), ('31', '2021-11-05', '3876', 'ZAR', '237.6', '1.19', 'EUR', '16.313404'), ('9', '2021-11-06', '1410', 'BSD', '1278.69', '0.04', 'EUR', '1.102693'), ('16', '2021-11-06', '636', 'IMP', '766.7', '3.84', 'EUR', '0.829536'), ('48', '2021-11-07', '564', 'NZD', '355.67', '1.78', 'EUR', '1.585768'), ('13', '2021-11-07', '3246', 'PKR', '16.25', '0.09', 'EUR', '199.753961'), ('30', '2021-11-08', '8940', 'SZL', '547.16', '2.74', 'EUR', '16.339208'), ('41', '2021-11-08', '19338', 'DJF', '98.83', '0.5', 'EUR', '195.674933'), ('47', '2021-11-08', '1488', 'WST', '518.61', '2.6', 'EUR', '2.869237'), ('20', '2021-11-09', '13290', 'MXN', '594.76', '0.05', 'EUR', '22.345389'), ('27', '2021-11-09', '11151', 'GTQ', '1317.54', '6.59', 'EUR', '8.463558'), ('34', '2021-11-09', '19140', 'ETB', '339.22', '1.7', 'EUR', '56.424061'), ('45', '2021-11-10', '450', 'EUR', '450', '2.25', 'EUR', '1'), ('10', '2021-11-10', '1008', 'TND', '310.67', '0.05', 'EUR', '3.244663'), ('48', '2021-11-11', '1182', 'KYD', '1289.54', '6.45', 'EUR', '0.916606'), ('23', '2021-11-11', '210', 'JOD', '268.74', '1.35', 'EUR', '0.781452'), ('2', '2021-11-12', '426', 'BZD', '192.22', '0.97', 'EUR', '2.216262'), ('42', '2021-11-12', '13230', 'AFN', '137.19', '0.05', 'EUR', '96.442519'), ('20', '2021-11-12', '360000', 'STD', '15.24', '0.05', 'EUR', '23626.253177'), ('4', '2021-11-14', '96936', 'LBP', '58.32', '0.3', 'EUR', '1662.155418'), ('17', '2021-11-14', '618', 'MYR', '132.89', '0.67', 'EUR', '4.650478'), ('1', '2021-11-14', '210060', 'BIF', '93.2', '0.47', 'EUR', '2254.103215'), ('4', '2021-11-15', '11958', 'VUV', '95.92', '0.48', 'EUR', '124.667135'), ('38', '2021-11-15', '115626', 'IDR', '7.32', '0.05', 'EUR', '15813.590125'), ('9', '2021-11-17', '29526', 'MXN', '1321.35', '0.03', 'EUR', '22.345389'), ('13', '2021-11-20', '23394', 'CLP', '26.79', '0.14', 'EUR', '873.489326'), ('16', '2021-11-20', '12000', 'ZAR', '735.6', '0.03', 'EUR', '16.313404'), ('48', '2021-11-21', '179472', 'PYG', '23.43', '0.03', 'EUR', '7661.556068'), ('8', '2021-11-21', '840', 'MOP', '94.78', '0.48', 'EUR', '8.862674'), ('31', '2021-11-21', '18042', 'XOF', '27.54', '0.14', 'EUR', '655.347265'), ('18', '2021-11-23', '342', 'TMT', '88.67', '0.45', 'EUR', '3.857137'), ('29', '2021-11-23', '588', 'DKK', '79.11', '0.4', 'EUR', '7.433242'), ('37', '2021-11-23', '90', 'EUR', '90', '0.45', 'EUR', '1'), ('33', '2021-11-23', '858', 'AUD', '580.16', '2.91', 'EUR', '1.478916'), ('51', '2021-11-24', '60000', 'THB', '1624.21', '0.03', 'EUR', '36.941107'), ('8', '2021-11-25', '1176', 'NZD', '741.6', '3.71', 'EUR', '1.585768'), ('10', '2021-11-26', '29568', 'BIF', '13.12', '0.05', 'EUR', '2254.103215'), ('29', '2021-11-26', '708', 'BMD', '641.91', '3.21', 'EUR', '1.102961'), ('15', '2021-11-27', '1008', 'LSL', '61.7', '0.31', 'EUR', '16.337136'), ('12', '2021-11-27', '846', 'EUR', '846', '4.23', 'EUR', '1'), ('45', '2021-11-27', '828', 'SEK', '79.64', '0.4', 'EUR', '10.396958'), ('17', '2021-11-28', '591', 'BHD', '1421.49', '7.11', 'EUR', '0.415761'), ('27', '2021-11-29', '3000000', 'XAF', '4577.73', '0.03', 'EUR', '655.347543'), ('13', '2021-11-29', '470', 'JOD', '601.45', '3.01', 'EUR', '0.781452'), ('8', '2021-12-01', '15996', 'NGN', '34.95', '0.18', 'EUR', '457.789064'), ('9', '2021-12-01', '6690', 'JPY', '50.15', '0.04', 'EUR', '133.408405'), ('44', '2021-12-02', '18318', 'KPW', '18.48', '0.1', 'EUR', '991.624722'), ('28', '2021-12-03', '13752', 'ERN', '832.1', '4.17', 'EUR', '16.526867'), ('35', '2021-12-04', '15132', 'BTN', '180.78', '0.91', 'EUR', '83.704625'), ('40', '2021-12-04', '6702', 'HRK', '885.28', '4.43', 'EUR', '7.570559'), ('44', '2021-12-04', '26352', 'RSD', '224.03', '1.13', 'EUR', '117.629636'), ('33', '2021-12-06', '654', 'TND', '201.57', '1.01', 'EUR', '3.244663'), ('41', '2021-12-07', '1176', 'SCR', '74.05', '0.38', 'EUR', '15.881424'), ('11', '2021-12-08', '696', 'SAR', '168.37', '0.85', 'EUR', '4.133768'), ('30', '2021-12-08', '8730', 'GMD', '148.1', '0.75', 'EUR', '58.946785'), ('50', '2021-12-09', '1284', 'BND', '860.11', '4.31', 'EUR', '1.492847'), ('47', '2021-12-10', '1344', 'SBD', '151.56', '0.76', 'EUR', '8.867908'), ('28', '2021-12-10', '1134', 'BOB', '150.06', '0.76', 'EUR', '7.557202'), ('6', '2021-12-12', '450', 'SGD', '300.51', '1.51', 'EUR', '1.497464'), ('29', '2021-12-12', '330', 'ILS', '93.13', '0.47', 'EUR', '3.543533'), ('18', '2021-12-13', '462', 'IMP', '556.94', '2.79', 'EUR', '0.829536'), ('10', '2021-12-13', '152076', 'IQD', '94.81', '0.05', 'EUR', '1604.167841'), ('46', '2021-12-13', '6042', 'CVE', '54.57', '0.28', 'EUR', '110.731635'), ('15', '2021-12-15', '6114', 'SBD', '689.46', '3.45', 'EUR', '8.867908'), ('43', '2021-12-15', '29166', 'BDT', '307.75', '1.54', 'EUR', '94.772749'), ('31', '2021-12-16', '17778', 'ZWL', '50.11', '0.26', 'EUR', '354.780821'), ('45', '2021-12-18', '4477', 'HRK', '591.37', '2.96', 'EUR', '7.570559'), ('10', '2021-12-18', '930', 'XDR', '1173.5', '0.05', 'EUR', '0.792507'), ('44', '2021-12-19', '21504', 'DZD', '136.79', '0.69', 'EUR', '157.210934'), ('33', '2021-12-20', '6810', 'GHS', '826.06', '4.14', 'EUR', '8.24399'), ('46', '2021-12-20', '702', 'IMP', '846.26', '4.24', 'EUR', '0.829536'), ('39', '2021-12-20', '16002', 'GMD', '271.47', '1.36', 'EUR', '58.946785'), ('6', '2021-12-20', '13104', 'MDL', '647.93', '3.24', 'EUR', '20.224588'), ('28', '2021-12-21', '660', 'EUR', '660', '3.3', 'EUR', '1'), ('2', '2021-12-22', '930', 'CAD', '670.27', '3.36', 'EUR', '1.387511'), ('48', '2021-12-23', '23226', 'MKD', '377.23', '1.89', 'EUR', '61.570877'), ('47', '2021-12-24', '618', 'MOP', '69.74', '0.35', 'EUR', '8.862674'), ('29', '2021-12-25', '28566', 'RSD', '242.85', '1.22', 'EUR', '117.629636'), ('9', '2021-12-26', '28416', 'MDL', '1405.03', '0.04', 'EUR', '20.224588'), ('3', '2021-12-26', '23166', 'SOS', '36.44', '0.19', 'EUR', '635.850516'), ('18', '2021-12-26', '3500', 'MYR', '752.62', '3.77', 'EUR', '4.650478'), ('33', '2021-12-26', '690', 'SEK', '66.37', '0.03', 'EUR', '10.396958'), ('36', '2021-12-27', '66', 'OMR', '155.25', '0.78', 'EUR', '0.425132'), ('26', '2021-12-27', '460', 'GIP', '554.53', '2.78', 'EUR', '0.829546'), ('11', '2021-12-28', '1404', 'EUR', '1404', '7.02', 'EUR', '1'), ('36', '2021-12-29', '8622', 'HTG', '74.74', '0.38', 'EUR', '115.372538'), ('47', '2021-12-30', '28236', 'AMD', '52.59', '0.27', 'EUR', '536.92227'), ('30', '2021-12-30', '190284', 'MGA', '42.82', '0.22', 'EUR', '4443.86488'), ('22', '2021-12-30', '1302', 'EUR', '1302', '6.51', 'EUR', '1'), ('47', '2021-12-31', '1404', 'WST', '489.33', '2.45', 'EUR', '2.869237'), ('50', '2022-01-01', '4614', 'TWD', '146.65', '0.74', 'EUR', '31.464479'), ('45', '2022-01-01', '7798', 'TJS', '545.52', '2.73', 'EUR', '14.294667'), ('2', '2022-01-02', '6396', 'HTG', '55.44', '0.28', 'EUR', '115.372538'), ('43', '2022-01-03', '19044', 'LRD', '112.79', '0.57', 'EUR', '168.852191'), ('4', '2022-01-03', '606', 'MYR', '130.31', '0.66', 'EUR', '4.650478'), ('48', '2022-01-03', '462', 'JOD', '591.21', '2.96', 'EUR', '0.781452'), ('3', '2022-01-03', '22386', 'THB', '606', '3.03', 'EUR', '36.941107'), ('40', '2022-01-04', '234270', 'UGX', '59.23', '0.3', 'EUR', '3955.735797'), ('38', '2022-01-05', '6138', 'NOK', '635.68', '3.18', 'EUR', '9.655857'), ('16', '2022-01-06', '954', 'JOD', '1220.81', '6.11', 'EUR', '0.781452'), ('5', '2022-01-06', '528', 'OMR', '1241.97', '6.21', 'EUR', '0.425132'), ('11', '2022-01-06', '594', 'SBD', '66.99', '0.34', 'EUR', '8.867908'), ('50', '2022-01-06', '9870', 'AMD', '18.39', '0.1', 'EUR', '536.92227'), ('16', '2022-01-08', '23190', 'SCR', '1460.2', '0.03', 'EUR', '15.881424'), ('14', '2022-01-08', '6834', 'SCR', '430.32', '2.16', 'EUR', '15.881424'), ('50', '2022-01-09', '20802', 'XPF', '174.49', '0.88', 'EUR', '119.221126'), ('3', '2022-01-09', '354', 'VES', '74.65', '0.38', 'EUR', '4.74232'), ('4', '2022-01-09', '3048', 'ERN', '184.43', '0.93', 'EUR', '16.526867'), ('27', '2022-01-10', '20196', 'CUP', '711.83', '3.56', 'EUR', '28.372254'), ('21', '2022-01-11', '7200', 'MUR', '148.86', '0.75', 'EUR', '48.369341'), ('31', '2022-01-11', '26052', 'LRD', '154.29', '0.78', 'EUR', '168.852191'), ('28', '2022-01-13', '27480', 'ISK', '193.3', '0.97', 'EUR', '142.166545'), ('48', '2022-01-13', '1362', 'DKK', '183.24', '0.92', 'EUR', '7.433242'), ('38', '2022-01-14', '1392', 'HKD', '161.42', '0.81', 'EUR', '8.623587'), ('34', '2022-01-14', '11094', 'MZN', '157.73', '0.79', 'EUR', '70.339138'), ('4', '2022-01-15', '19374', 'KPW', '19.54', '0.1', 'EUR', '991.624722'), ('30', '2022-01-15', '22686', 'CZK', '920.4', '4.61', 'EUR', '24.648029'), ('14', '2022-01-18', '21360', 'KRW', '16', '0.08', 'EUR', '1335.638728'), ('3', '2022-01-18', '15240', 'MWK', '16.98', '0.09', 'EUR', '897.95755'), </v>
      </c>
    </row>
    <row r="385" spans="2:22" ht="30" x14ac:dyDescent="0.25">
      <c r="B385">
        <f t="shared" si="50"/>
        <v>2022</v>
      </c>
      <c r="C385">
        <f t="shared" si="51"/>
        <v>1</v>
      </c>
      <c r="D385" t="str">
        <f t="shared" si="52"/>
        <v>2022 1</v>
      </c>
      <c r="E385">
        <v>33</v>
      </c>
      <c r="F385" s="2">
        <v>44581</v>
      </c>
      <c r="G385">
        <v>1410</v>
      </c>
      <c r="H385" t="s">
        <v>125</v>
      </c>
      <c r="I385" s="3">
        <f t="shared" si="53"/>
        <v>397.90999999999997</v>
      </c>
      <c r="J385" s="3">
        <f t="shared" si="54"/>
        <v>1.99</v>
      </c>
      <c r="K385" t="s">
        <v>61</v>
      </c>
      <c r="L385" s="3">
        <f>VLOOKUP(H385,'fx rates'!$A:$B,2,0)</f>
        <v>3.543533</v>
      </c>
      <c r="M385">
        <f>SUMIFS($I$3:$I385,$E$3:$E385,$E385,$D$3:$D385,$D385)</f>
        <v>397.90999999999997</v>
      </c>
      <c r="N385" s="3">
        <f t="shared" si="55"/>
        <v>1.99</v>
      </c>
      <c r="O385" s="3" t="str">
        <f t="shared" si="56"/>
        <v/>
      </c>
      <c r="P385" t="str">
        <f>IFERROR(IF(VLOOKUP($E385,clients_special_commissions!$B:$E,3,0), "yes","no"),"no")</f>
        <v>no</v>
      </c>
      <c r="Q385" s="3" t="str">
        <f>IF($P385="yes", VLOOKUP($E385,clients_special_commissions!$B:$C,2,0),"")</f>
        <v/>
      </c>
      <c r="R385" t="str">
        <f t="shared" si="57"/>
        <v>no</v>
      </c>
      <c r="S385">
        <f>COUNTIFS($E$3:$E384,$E385,$D$3:$D384,$D385,$R$3:$R384,"yes")</f>
        <v>0</v>
      </c>
      <c r="U385" s="1" t="str">
        <f t="shared" si="58"/>
        <v xml:space="preserve">('33', '2022-01-20', '1410', 'ILS', '397.91', '1.99', 'EUR', '3.543533'), </v>
      </c>
      <c r="V385" s="1" t="str">
        <f t="shared" si="59"/>
        <v xml:space="preserve">('42', '2021-06-09', '1338', 'ERN', '80.96', '0.05',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'0.04',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'0.05',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'0.05',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'0.05',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'0.04',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'0.04',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'0.05', 'EUR', '1954.4451'), ('17', '2021-08-25', '20292', 'CLP', '23.24', '0.12', 'EUR', '873.489326'), ('38', '2021-08-25', '174', 'GIP', '209.76', '1.05', 'EUR', '0.829546'), ('39', '2021-08-25', '366', 'MOP', '41.3', '0.21', 'EUR', '8.862674'), ('10', '2021-08-26', '229650', 'MMK', '117.51', '0.05',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'0.04', 'EUR', '1.874163'), ('11', '2021-09-09', '10206', 'UAH', '315.83', '1.58', 'EUR', '32.315341'), ('15', '2021-09-10', '300000', 'VND', '11.91', '0.06', 'EUR', '25207.144586'), ('42', '2021-09-11', '26370', 'XPF', '221.19', '0.05',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('13', '2021-09-27', '4638', 'ETB', '82.2', '0.42', 'EUR', '56.424061'), ('37', '2021-09-29', '612', 'BND', '409.96', '2.05', 'EUR', '1.492847'), ('51', '2021-10-01', '894', 'MOP', '100.88', '0.51', 'EUR', '8.862674'), ('45', '2021-10-02', '1254', 'SCR', '78.97', '0.4', 'EUR', '15.881424'), ('47', '2021-10-02', '212808', 'IRR', '4.57', '0.05', 'EUR', '46606.318821'), ('20', '2021-10-03', '209238', 'VND', '8.31', '0.05', 'EUR', '25207.144586'), ('17', '2021-10-04', '13416', 'AOA', '26.83', '0.14', 'EUR', '500.075352'), ('41', '2021-10-05', '4139', 'GHS', '502.07', '2.52', 'EUR', '8.24399'), ('44', '2021-10-05', '206706', 'CDF', '94.03', '0.48', 'EUR', '2198.419411'), ('50', '2021-10-06', '18666', 'SOS', '29.36', '0.15', 'EUR', '635.850516'), ('7', '2021-10-06', '1026', 'CUC', '930.9', '4.66', 'EUR', '1.102163'), ('21', '2021-10-08', '912', 'MYR', '196.11', '0.99', 'EUR', '4.650478'), ('6', '2021-10-08', '29940', 'HTG', '259.51', '1.3', 'EUR', '115.372538'), ('36', '2021-10-09', '1146', 'QAR', '285.64', '1.43', 'EUR', '4.012181'), ('6', '2021-10-09', '6678', 'ISK', '46.98', '0.24', 'EUR', '142.166545'), ('29', '2021-10-10', '270', 'GIP', '325.48', '1.63', 'EUR', '0.829546'), ('25', '2021-10-10', '14754', 'BDT', '155.68', '0.78', 'EUR', '94.772749'), ('48', '2021-10-12', '15936', 'DZD', '101.37', '0.51', 'EUR', '157.210934'), ('43', '2021-10-13', '10398', 'KMF', '21.11', '0.11', 'EUR', '492.671632'), ('36', '2021-10-15', '29034', 'INR', '346.16', '1.74', 'EUR', '83.874727'), ('45', '2021-10-15', '18042', 'KPW', '18.2', '0.1', 'EUR', '991.624722'), ('18', '2021-10-15', '1236', 'BAM', '632.46', '3.17', 'EUR', '1.954297'), ('30', '2021-10-16', '25494', 'CUP', '898.56', '4.5', 'EUR', '28.372254'), ('10', '2021-10-16', '924', 'BBD', '419.15', '0.05', 'EUR', '2.204495'), ('33', '2021-10-16', '12720', 'NPR', '94.98', '0.48', 'EUR', '133.929141'), ('46', '2021-10-17', '264', 'NZD', '166.49', '0.84', 'EUR', '1.585768'), ('40', '2021-10-17', '1284', 'BND', '860.11', '4.31', 'EUR', '1.492847'), ('6', '2021-10-18', '828', 'HRK', '109.38', '0.55', 'EUR', '7.570559'), ('22', '2021-10-18', '300', 'EUR', '300', '1.5', 'EUR', '1'), ('46', '2021-10-18', '23256', 'ISK', '163.59', '0.82', 'EUR', '142.166545'), ('51', '2021-10-18', '205488', 'UZS', '16.25', '0.09', 'EUR', '12650.208197'), ('5', '2021-10-19', '15168', 'MRU', '378.04', '1.9', 'EUR', '40.122998'), ('18', '2021-10-19', '1068', 'TOP', '428.65', '2.15', 'EUR', '2.491572'), ('14', '2021-10-19', '220', 'BHD', '529.16', '2.65', 'EUR', '0.415761'), ('48', '2021-10-19', '2351', 'MYR', '505.54', '2.53', 'EUR', '4.650478'), ('46', '2021-10-20', '7524', 'RUB', '64.43', '0.33', 'EUR', '116.791701'), ('16', '2021-10-21', '16854', 'VUV', '135.2', '0.68', 'EUR', '124.667135'), ('30', '2021-10-22', '26826', 'NPR', '200.3', '1.01', 'EUR', '133.929141'), ('2', '2021-10-22', '84', 'XDR', '106', '0.53', 'EUR', '0.792507'), ('42', '2021-10-22', '3000', 'BBD', '1360.86', '0.05', 'EUR', '2.204495'), ('42', '2021-10-23', '9000', 'ZMW', '463.25', '0.03', 'EUR', '19.428104'), ('28', '2021-10-23', '3.3', 'EUR', '3.3', '0.05', 'EUR', '1'), ('48', '2021-10-23', '5000', 'GHS', '606.51', '3.04', 'EUR', '8.24399'), ('25', '2021-10-23', '71472', 'TZS', '27.97', '0.14', 'EUR', '2556.186953'), ('3', '2021-10-23', '164184', 'IRR', '3.53', '0.05', 'EUR', '46606.318821'), ('14', '2021-10-24', '1482', 'MOP', '167.22', '0.84', 'EUR', '8.862674'), ('40', '2021-10-24', '800', 'BHD', '1924.19', '9.63', 'EUR', '0.415761'), ('9', '2021-10-24', '27090', 'SDG', '55.07', '0.04', 'EUR', '491.956154'), ('43', '2021-10-24', '18492', 'THB', '500.59', '2.51', 'EUR', '36.941107'), ('35', '2021-10-26', '27588', 'KPW', '27.83', '0.14', 'EUR', '991.624722'), ('25', '2021-10-26', '15246', 'NAD', '932.41', '4.67', 'EUR', '16.351249'), ('46', '2021-10-27', '8000', 'TTD', '1071.62', '5.36', 'EUR', '7.465375'), ('47', '2021-10-27', '154224', 'IQD', '96.14', '0.49', 'EUR', '1604.167841'), ('32', '2021-10-28', '1188', 'PAB', '1077.23', '5.39', 'EUR', '1.102838'), ('17', '2021-10-28', '648', 'CNH', '92.16', '0.47', 'EUR', '7.031894'), ('10', '2021-10-28', '5784', 'NPR', '43.19', '0.05', 'EUR', '133.929141'), ('32', '2021-10-29', '15504', 'MXN', '693.84', '0.03', 'EUR', '22.345389'), ('32', '2021-10-31', '666', 'EUR', '666', '0.03', 'EUR', '1'), ('22', '2021-11-02', '498', 'XDR', '628.39', '3.15', 'EUR', '0.792507'), ('44', '2021-11-02', '324', 'EUR', '324', '1.62', 'EUR', '1'), ('16', '2021-11-02', '430', 'FKP', '518.37', '2.6', 'EUR', '0.82953'), ('7', '2021-11-03', '248', 'BHD', '596.5', '2.99', 'EUR', '0.415761'), ('51', '2021-11-03', '292', 'KWD', '871.43', '4.36', 'EUR', '0.335084'), ('51', '2021-11-03', '6933', 'TWD', '220.35', '1.11', 'EUR', '31.464479'), ('27', '2021-11-03', '23214', 'CZK', '941.82', '4.71', 'EUR', '24.648029'), ('39', '2021-11-04', '492', 'GGP', '592.69', '2.97', 'EUR', '0.830114'), ('3', '2021-11-04', '17076', 'INR', '203.59', '1.02', 'EUR', '83.874727'), ('17', '2021-11-04', '21516', 'MZN', '305.89', '1.53', 'EUR', '70.339138'), ('33', '2021-11-05', '103458', 'BIF', '45.9', '0.23', 'EUR', '2254.103215'), ('31', '2021-11-05', '3876', 'ZAR', '237.6', '1.19', 'EUR', '16.313404'), ('9', '2021-11-06', '1410', 'BSD', '1278.69', '0.04', 'EUR', '1.102693'), ('16', '2021-11-06', '636', 'IMP', '766.7', '3.84', 'EUR', '0.829536'), ('48', '2021-11-07', '564', 'NZD', '355.67', '1.78', 'EUR', '1.585768'), ('13', '2021-11-07', '3246', 'PKR', '16.25', '0.09', 'EUR', '199.753961'), ('30', '2021-11-08', '8940', 'SZL', '547.16', '2.74', 'EUR', '16.339208'), ('41', '2021-11-08', '19338', 'DJF', '98.83', '0.5', 'EUR', '195.674933'), ('47', '2021-11-08', '1488', 'WST', '518.61', '2.6', 'EUR', '2.869237'), ('20', '2021-11-09', '13290', 'MXN', '594.76', '0.05', 'EUR', '22.345389'), ('27', '2021-11-09', '11151', 'GTQ', '1317.54', '6.59', 'EUR', '8.463558'), ('34', '2021-11-09', '19140', 'ETB', '339.22', '1.7', 'EUR', '56.424061'), ('45', '2021-11-10', '450', 'EUR', '450', '2.25', 'EUR', '1'), ('10', '2021-11-10', '1008', 'TND', '310.67', '0.05', 'EUR', '3.244663'), ('48', '2021-11-11', '1182', 'KYD', '1289.54', '6.45', 'EUR', '0.916606'), ('23', '2021-11-11', '210', 'JOD', '268.74', '1.35', 'EUR', '0.781452'), ('2', '2021-11-12', '426', 'BZD', '192.22', '0.97', 'EUR', '2.216262'), ('42', '2021-11-12', '13230', 'AFN', '137.19', '0.05', 'EUR', '96.442519'), ('20', '2021-11-12', '360000', 'STD', '15.24', '0.05', 'EUR', '23626.253177'), ('4', '2021-11-14', '96936', 'LBP', '58.32', '0.3', 'EUR', '1662.155418'), ('17', '2021-11-14', '618', 'MYR', '132.89', '0.67', 'EUR', '4.650478'), ('1', '2021-11-14', '210060', 'BIF', '93.2', '0.47', 'EUR', '2254.103215'), ('4', '2021-11-15', '11958', 'VUV', '95.92', '0.48', 'EUR', '124.667135'), ('38', '2021-11-15', '115626', 'IDR', '7.32', '0.05', 'EUR', '15813.590125'), ('9', '2021-11-17', '29526', 'MXN', '1321.35', '0.03', 'EUR', '22.345389'), ('13', '2021-11-20', '23394', 'CLP', '26.79', '0.14', 'EUR', '873.489326'), ('16', '2021-11-20', '12000', 'ZAR', '735.6', '0.03', 'EUR', '16.313404'), ('48', '2021-11-21', '179472', 'PYG', '23.43', '0.03', 'EUR', '7661.556068'), ('8', '2021-11-21', '840', 'MOP', '94.78', '0.48', 'EUR', '8.862674'), ('31', '2021-11-21', '18042', 'XOF', '27.54', '0.14', 'EUR', '655.347265'), ('18', '2021-11-23', '342', 'TMT', '88.67', '0.45', 'EUR', '3.857137'), ('29', '2021-11-23', '588', 'DKK', '79.11', '0.4', 'EUR', '7.433242'), ('37', '2021-11-23', '90', 'EUR', '90', '0.45', 'EUR', '1'), ('33', '2021-11-23', '858', 'AUD', '580.16', '2.91', 'EUR', '1.478916'), ('51', '2021-11-24', '60000', 'THB', '1624.21', '0.03', 'EUR', '36.941107'), ('8', '2021-11-25', '1176', 'NZD', '741.6', '3.71', 'EUR', '1.585768'), ('10', '2021-11-26', '29568', 'BIF', '13.12', '0.05', 'EUR', '2254.103215'), ('29', '2021-11-26', '708', 'BMD', '641.91', '3.21', 'EUR', '1.102961'), ('15', '2021-11-27', '1008', 'LSL', '61.7', '0.31', 'EUR', '16.337136'), ('12', '2021-11-27', '846', 'EUR', '846', '4.23', 'EUR', '1'), ('45', '2021-11-27', '828', 'SEK', '79.64', '0.4', 'EUR', '10.396958'), ('17', '2021-11-28', '591', 'BHD', '1421.49', '7.11', 'EUR', '0.415761'), ('27', '2021-11-29', '3000000', 'XAF', '4577.73', '0.03', 'EUR', '655.347543'), ('13', '2021-11-29', '470', 'JOD', '601.45', '3.01', 'EUR', '0.781452'), ('8', '2021-12-01', '15996', 'NGN', '34.95', '0.18', 'EUR', '457.789064'), ('9', '2021-12-01', '6690', 'JPY', '50.15', '0.04', 'EUR', '133.408405'), ('44', '2021-12-02', '18318', 'KPW', '18.48', '0.1', 'EUR', '991.624722'), ('28', '2021-12-03', '13752', 'ERN', '832.1', '4.17', 'EUR', '16.526867'), ('35', '2021-12-04', '15132', 'BTN', '180.78', '0.91', 'EUR', '83.704625'), ('40', '2021-12-04', '6702', 'HRK', '885.28', '4.43', 'EUR', '7.570559'), ('44', '2021-12-04', '26352', 'RSD', '224.03', '1.13', 'EUR', '117.629636'), ('33', '2021-12-06', '654', 'TND', '201.57', '1.01', 'EUR', '3.244663'), ('41', '2021-12-07', '1176', 'SCR', '74.05', '0.38', 'EUR', '15.881424'), ('11', '2021-12-08', '696', 'SAR', '168.37', '0.85', 'EUR', '4.133768'), ('30', '2021-12-08', '8730', 'GMD', '148.1', '0.75', 'EUR', '58.946785'), ('50', '2021-12-09', '1284', 'BND', '860.11', '4.31', 'EUR', '1.492847'), ('47', '2021-12-10', '1344', 'SBD', '151.56', '0.76', 'EUR', '8.867908'), ('28', '2021-12-10', '1134', 'BOB', '150.06', '0.76', 'EUR', '7.557202'), ('6', '2021-12-12', '450', 'SGD', '300.51', '1.51', 'EUR', '1.497464'), ('29', '2021-12-12', '330', 'ILS', '93.13', '0.47', 'EUR', '3.543533'), ('18', '2021-12-13', '462', 'IMP', '556.94', '2.79', 'EUR', '0.829536'), ('10', '2021-12-13', '152076', 'IQD', '94.81', '0.05', 'EUR', '1604.167841'), ('46', '2021-12-13', '6042', 'CVE', '54.57', '0.28', 'EUR', '110.731635'), ('15', '2021-12-15', '6114', 'SBD', '689.46', '3.45', 'EUR', '8.867908'), ('43', '2021-12-15', '29166', 'BDT', '307.75', '1.54', 'EUR', '94.772749'), ('31', '2021-12-16', '17778', 'ZWL', '50.11', '0.26', 'EUR', '354.780821'), ('45', '2021-12-18', '4477', 'HRK', '591.37', '2.96', 'EUR', '7.570559'), ('10', '2021-12-18', '930', 'XDR', '1173.5', '0.05', 'EUR', '0.792507'), ('44', '2021-12-19', '21504', 'DZD', '136.79', '0.69', 'EUR', '157.210934'), ('33', '2021-12-20', '6810', 'GHS', '826.06', '4.14', 'EUR', '8.24399'), ('46', '2021-12-20', '702', 'IMP', '846.26', '4.24', 'EUR', '0.829536'), ('39', '2021-12-20', '16002', 'GMD', '271.47', '1.36', 'EUR', '58.946785'), ('6', '2021-12-20', '13104', 'MDL', '647.93', '3.24', 'EUR', '20.224588'), ('28', '2021-12-21', '660', 'EUR', '660', '3.3', 'EUR', '1'), ('2', '2021-12-22', '930', 'CAD', '670.27', '3.36', 'EUR', '1.387511'), ('48', '2021-12-23', '23226', 'MKD', '377.23', '1.89', 'EUR', '61.570877'), ('47', '2021-12-24', '618', 'MOP', '69.74', '0.35', 'EUR', '8.862674'), ('29', '2021-12-25', '28566', 'RSD', '242.85', '1.22', 'EUR', '117.629636'), ('9', '2021-12-26', '28416', 'MDL', '1405.03', '0.04', 'EUR', '20.224588'), ('3', '2021-12-26', '23166', 'SOS', '36.44', '0.19', 'EUR', '635.850516'), ('18', '2021-12-26', '3500', 'MYR', '752.62', '3.77', 'EUR', '4.650478'), ('33', '2021-12-26', '690', 'SEK', '66.37', '0.03', 'EUR', '10.396958'), ('36', '2021-12-27', '66', 'OMR', '155.25', '0.78', 'EUR', '0.425132'), ('26', '2021-12-27', '460', 'GIP', '554.53', '2.78', 'EUR', '0.829546'), ('11', '2021-12-28', '1404', 'EUR', '1404', '7.02', 'EUR', '1'), ('36', '2021-12-29', '8622', 'HTG', '74.74', '0.38', 'EUR', '115.372538'), ('47', '2021-12-30', '28236', 'AMD', '52.59', '0.27', 'EUR', '536.92227'), ('30', '2021-12-30', '190284', 'MGA', '42.82', '0.22', 'EUR', '4443.86488'), ('22', '2021-12-30', '1302', 'EUR', '1302', '6.51', 'EUR', '1'), ('47', '2021-12-31', '1404', 'WST', '489.33', '2.45', 'EUR', '2.869237'), ('50', '2022-01-01', '4614', 'TWD', '146.65', '0.74', 'EUR', '31.464479'), ('45', '2022-01-01', '7798', 'TJS', '545.52', '2.73', 'EUR', '14.294667'), ('2', '2022-01-02', '6396', 'HTG', '55.44', '0.28', 'EUR', '115.372538'), ('43', '2022-01-03', '19044', 'LRD', '112.79', '0.57', 'EUR', '168.852191'), ('4', '2022-01-03', '606', 'MYR', '130.31', '0.66', 'EUR', '4.650478'), ('48', '2022-01-03', '462', 'JOD', '591.21', '2.96', 'EUR', '0.781452'), ('3', '2022-01-03', '22386', 'THB', '606', '3.03', 'EUR', '36.941107'), ('40', '2022-01-04', '234270', 'UGX', '59.23', '0.3', 'EUR', '3955.735797'), ('38', '2022-01-05', '6138', 'NOK', '635.68', '3.18', 'EUR', '9.655857'), ('16', '2022-01-06', '954', 'JOD', '1220.81', '6.11', 'EUR', '0.781452'), ('5', '2022-01-06', '528', 'OMR', '1241.97', '6.21', 'EUR', '0.425132'), ('11', '2022-01-06', '594', 'SBD', '66.99', '0.34', 'EUR', '8.867908'), ('50', '2022-01-06', '9870', 'AMD', '18.39', '0.1', 'EUR', '536.92227'), ('16', '2022-01-08', '23190', 'SCR', '1460.2', '0.03', 'EUR', '15.881424'), ('14', '2022-01-08', '6834', 'SCR', '430.32', '2.16', 'EUR', '15.881424'), ('50', '2022-01-09', '20802', 'XPF', '174.49', '0.88', 'EUR', '119.221126'), ('3', '2022-01-09', '354', 'VES', '74.65', '0.38', 'EUR', '4.74232'), ('4', '2022-01-09', '3048', 'ERN', '184.43', '0.93', 'EUR', '16.526867'), ('27', '2022-01-10', '20196', 'CUP', '711.83', '3.56', 'EUR', '28.372254'), ('21', '2022-01-11', '7200', 'MUR', '148.86', '0.75', 'EUR', '48.369341'), ('31', '2022-01-11', '26052', 'LRD', '154.29', '0.78', 'EUR', '168.852191'), ('28', '2022-01-13', '27480', 'ISK', '193.3', '0.97', 'EUR', '142.166545'), ('48', '2022-01-13', '1362', 'DKK', '183.24', '0.92', 'EUR', '7.433242'), ('38', '2022-01-14', '1392', 'HKD', '161.42', '0.81', 'EUR', '8.623587'), ('34', '2022-01-14', '11094', 'MZN', '157.73', '0.79', 'EUR', '70.339138'), ('4', '2022-01-15', '19374', 'KPW', '19.54', '0.1', 'EUR', '991.624722'), ('30', '2022-01-15', '22686', 'CZK', '920.4', '4.61', 'EUR', '24.648029'), ('14', '2022-01-18', '21360', 'KRW', '16', '0.08', 'EUR', '1335.638728'), ('3', '2022-01-18', '15240', 'MWK', '16.98', '0.09', 'EUR', '897.95755'), ('33', '2022-01-20', '1410', 'ILS', '397.91', '1.99', 'EUR', '3.543533'), </v>
      </c>
    </row>
    <row r="386" spans="2:22" ht="30" x14ac:dyDescent="0.25">
      <c r="B386">
        <f t="shared" si="50"/>
        <v>2022</v>
      </c>
      <c r="C386">
        <f t="shared" si="51"/>
        <v>1</v>
      </c>
      <c r="D386" t="str">
        <f t="shared" si="52"/>
        <v>2022 1</v>
      </c>
      <c r="E386">
        <v>30</v>
      </c>
      <c r="F386" s="2">
        <v>44581</v>
      </c>
      <c r="G386">
        <v>642</v>
      </c>
      <c r="H386" t="s">
        <v>133</v>
      </c>
      <c r="I386" s="3">
        <f t="shared" si="53"/>
        <v>821.55</v>
      </c>
      <c r="J386" s="3">
        <f t="shared" si="54"/>
        <v>4.1099999999999994</v>
      </c>
      <c r="K386" t="s">
        <v>61</v>
      </c>
      <c r="L386" s="3">
        <f>VLOOKUP(H386,'fx rates'!$A:$B,2,0)</f>
        <v>0.78145200000000004</v>
      </c>
      <c r="M386">
        <f>SUMIFS($I$3:$I386,$E$3:$E386,$E386,$D$3:$D386,$D386)</f>
        <v>1741.9499999999998</v>
      </c>
      <c r="N386" s="3">
        <f t="shared" si="55"/>
        <v>4.1099999999999994</v>
      </c>
      <c r="O386" s="3" t="str">
        <f t="shared" si="56"/>
        <v/>
      </c>
      <c r="P386" t="str">
        <f>IFERROR(IF(VLOOKUP($E386,clients_special_commissions!$B:$E,3,0), "yes","no"),"no")</f>
        <v>no</v>
      </c>
      <c r="Q386" s="3" t="str">
        <f>IF($P386="yes", VLOOKUP($E386,clients_special_commissions!$B:$C,2,0),"")</f>
        <v/>
      </c>
      <c r="R386" t="str">
        <f t="shared" si="57"/>
        <v>yes</v>
      </c>
      <c r="S386">
        <f>COUNTIFS($E$3:$E385,$E386,$D$3:$D385,$D386,$R$3:$R385,"yes")</f>
        <v>0</v>
      </c>
      <c r="U386" s="1" t="str">
        <f t="shared" si="58"/>
        <v xml:space="preserve">('30', '2022-01-20', '642', 'JOD', '821.55', '4.11', 'EUR', '0.781452'), </v>
      </c>
      <c r="V386" s="1" t="str">
        <f t="shared" si="59"/>
        <v xml:space="preserve">('42', '2021-06-09', '1338', 'ERN', '80.96', '0.05',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'0.04',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'0.05',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'0.05',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'0.05',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'0.04',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'0.04',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'0.05', 'EUR', '1954.4451'), ('17', '2021-08-25', '20292', 'CLP', '23.24', '0.12', 'EUR', '873.489326'), ('38', '2021-08-25', '174', 'GIP', '209.76', '1.05', 'EUR', '0.829546'), ('39', '2021-08-25', '366', 'MOP', '41.3', '0.21', 'EUR', '8.862674'), ('10', '2021-08-26', '229650', 'MMK', '117.51', '0.05',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'0.04', 'EUR', '1.874163'), ('11', '2021-09-09', '10206', 'UAH', '315.83', '1.58', 'EUR', '32.315341'), ('15', '2021-09-10', '300000', 'VND', '11.91', '0.06', 'EUR', '25207.144586'), ('42', '2021-09-11', '26370', 'XPF', '221.19', '0.05',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('13', '2021-09-27', '4638', 'ETB', '82.2', '0.42', 'EUR', '56.424061'), ('37', '2021-09-29', '612', 'BND', '409.96', '2.05', 'EUR', '1.492847'), ('51', '2021-10-01', '894', 'MOP', '100.88', '0.51', 'EUR', '8.862674'), ('45', '2021-10-02', '1254', 'SCR', '78.97', '0.4', 'EUR', '15.881424'), ('47', '2021-10-02', '212808', 'IRR', '4.57', '0.05', 'EUR', '46606.318821'), ('20', '2021-10-03', '209238', 'VND', '8.31', '0.05', 'EUR', '25207.144586'), ('17', '2021-10-04', '13416', 'AOA', '26.83', '0.14', 'EUR', '500.075352'), ('41', '2021-10-05', '4139', 'GHS', '502.07', '2.52', 'EUR', '8.24399'), ('44', '2021-10-05', '206706', 'CDF', '94.03', '0.48', 'EUR', '2198.419411'), ('50', '2021-10-06', '18666', 'SOS', '29.36', '0.15', 'EUR', '635.850516'), ('7', '2021-10-06', '1026', 'CUC', '930.9', '4.66', 'EUR', '1.102163'), ('21', '2021-10-08', '912', 'MYR', '196.11', '0.99', 'EUR', '4.650478'), ('6', '2021-10-08', '29940', 'HTG', '259.51', '1.3', 'EUR', '115.372538'), ('36', '2021-10-09', '1146', 'QAR', '285.64', '1.43', 'EUR', '4.012181'), ('6', '2021-10-09', '6678', 'ISK', '46.98', '0.24', 'EUR', '142.166545'), ('29', '2021-10-10', '270', 'GIP', '325.48', '1.63', 'EUR', '0.829546'), ('25', '2021-10-10', '14754', 'BDT', '155.68', '0.78', 'EUR', '94.772749'), ('48', '2021-10-12', '15936', 'DZD', '101.37', '0.51', 'EUR', '157.210934'), ('43', '2021-10-13', '10398', 'KMF', '21.11', '0.11', 'EUR', '492.671632'), ('36', '2021-10-15', '29034', 'INR', '346.16', '1.74', 'EUR', '83.874727'), ('45', '2021-10-15', '18042', 'KPW', '18.2', '0.1', 'EUR', '991.624722'), ('18', '2021-10-15', '1236', 'BAM', '632.46', '3.17', 'EUR', '1.954297'), ('30', '2021-10-16', '25494', 'CUP', '898.56', '4.5', 'EUR', '28.372254'), ('10', '2021-10-16', '924', 'BBD', '419.15', '0.05', 'EUR', '2.204495'), ('33', '2021-10-16', '12720', 'NPR', '94.98', '0.48', 'EUR', '133.929141'), ('46', '2021-10-17', '264', 'NZD', '166.49', '0.84', 'EUR', '1.585768'), ('40', '2021-10-17', '1284', 'BND', '860.11', '4.31', 'EUR', '1.492847'), ('6', '2021-10-18', '828', 'HRK', '109.38', '0.55', 'EUR', '7.570559'), ('22', '2021-10-18', '300', 'EUR', '300', '1.5', 'EUR', '1'), ('46', '2021-10-18', '23256', 'ISK', '163.59', '0.82', 'EUR', '142.166545'), ('51', '2021-10-18', '205488', 'UZS', '16.25', '0.09', 'EUR', '12650.208197'), ('5', '2021-10-19', '15168', 'MRU', '378.04', '1.9', 'EUR', '40.122998'), ('18', '2021-10-19', '1068', 'TOP', '428.65', '2.15', 'EUR', '2.491572'), ('14', '2021-10-19', '220', 'BHD', '529.16', '2.65', 'EUR', '0.415761'), ('48', '2021-10-19', '2351', 'MYR', '505.54', '2.53', 'EUR', '4.650478'), ('46', '2021-10-20', '7524', 'RUB', '64.43', '0.33', 'EUR', '116.791701'), ('16', '2021-10-21', '16854', 'VUV', '135.2', '0.68', 'EUR', '124.667135'), ('30', '2021-10-22', '26826', 'NPR', '200.3', '1.01', 'EUR', '133.929141'), ('2', '2021-10-22', '84', 'XDR', '106', '0.53', 'EUR', '0.792507'), ('42', '2021-10-22', '3000', 'BBD', '1360.86', '0.05', 'EUR', '2.204495'), ('42', '2021-10-23', '9000', 'ZMW', '463.25', '0.03', 'EUR', '19.428104'), ('28', '2021-10-23', '3.3', 'EUR', '3.3', '0.05', 'EUR', '1'), ('48', '2021-10-23', '5000', 'GHS', '606.51', '3.04', 'EUR', '8.24399'), ('25', '2021-10-23', '71472', 'TZS', '27.97', '0.14', 'EUR', '2556.186953'), ('3', '2021-10-23', '164184', 'IRR', '3.53', '0.05', 'EUR', '46606.318821'), ('14', '2021-10-24', '1482', 'MOP', '167.22', '0.84', 'EUR', '8.862674'), ('40', '2021-10-24', '800', 'BHD', '1924.19', '9.63', 'EUR', '0.415761'), ('9', '2021-10-24', '27090', 'SDG', '55.07', '0.04', 'EUR', '491.956154'), ('43', '2021-10-24', '18492', 'THB', '500.59', '2.51', 'EUR', '36.941107'), ('35', '2021-10-26', '27588', 'KPW', '27.83', '0.14', 'EUR', '991.624722'), ('25', '2021-10-26', '15246', 'NAD', '932.41', '4.67', 'EUR', '16.351249'), ('46', '2021-10-27', '8000', 'TTD', '1071.62', '5.36', 'EUR', '7.465375'), ('47', '2021-10-27', '154224', 'IQD', '96.14', '0.49', 'EUR', '1604.167841'), ('32', '2021-10-28', '1188', 'PAB', '1077.23', '5.39', 'EUR', '1.102838'), ('17', '2021-10-28', '648', 'CNH', '92.16', '0.47', 'EUR', '7.031894'), ('10', '2021-10-28', '5784', 'NPR', '43.19', '0.05', 'EUR', '133.929141'), ('32', '2021-10-29', '15504', 'MXN', '693.84', '0.03', 'EUR', '22.345389'), ('32', '2021-10-31', '666', 'EUR', '666', '0.03', 'EUR', '1'), ('22', '2021-11-02', '498', 'XDR', '628.39', '3.15', 'EUR', '0.792507'), ('44', '2021-11-02', '324', 'EUR', '324', '1.62', 'EUR', '1'), ('16', '2021-11-02', '430', 'FKP', '518.37', '2.6', 'EUR', '0.82953'), ('7', '2021-11-03', '248', 'BHD', '596.5', '2.99', 'EUR', '0.415761'), ('51', '2021-11-03', '292', 'KWD', '871.43', '4.36', 'EUR', '0.335084'), ('51', '2021-11-03', '6933', 'TWD', '220.35', '1.11', 'EUR', '31.464479'), ('27', '2021-11-03', '23214', 'CZK', '941.82', '4.71', 'EUR', '24.648029'), ('39', '2021-11-04', '492', 'GGP', '592.69', '2.97', 'EUR', '0.830114'), ('3', '2021-11-04', '17076', 'INR', '203.59', '1.02', 'EUR', '83.874727'), ('17', '2021-11-04', '21516', 'MZN', '305.89', '1.53', 'EUR', '70.339138'), ('33', '2021-11-05', '103458', 'BIF', '45.9', '0.23', 'EUR', '2254.103215'), ('31', '2021-11-05', '3876', 'ZAR', '237.6', '1.19', 'EUR', '16.313404'), ('9', '2021-11-06', '1410', 'BSD', '1278.69', '0.04', 'EUR', '1.102693'), ('16', '2021-11-06', '636', 'IMP', '766.7', '3.84', 'EUR', '0.829536'), ('48', '2021-11-07', '564', 'NZD', '355.67', '1.78', 'EUR', '1.585768'), ('13', '2021-11-07', '3246', 'PKR', '16.25', '0.09', 'EUR', '199.753961'), ('30', '2021-11-08', '8940', 'SZL', '547.16', '2.74', 'EUR', '16.339208'), ('41', '2021-11-08', '19338', 'DJF', '98.83', '0.5', 'EUR', '195.674933'), ('47', '2021-11-08', '1488', 'WST', '518.61', '2.6', 'EUR', '2.869237'), ('20', '2021-11-09', '13290', 'MXN', '594.76', '0.05', 'EUR', '22.345389'), ('27', '2021-11-09', '11151', 'GTQ', '1317.54', '6.59', 'EUR', '8.463558'), ('34', '2021-11-09', '19140', 'ETB', '339.22', '1.7', 'EUR', '56.424061'), ('45', '2021-11-10', '450', 'EUR', '450', '2.25', 'EUR', '1'), ('10', '2021-11-10', '1008', 'TND', '310.67', '0.05', 'EUR', '3.244663'), ('48', '2021-11-11', '1182', 'KYD', '1289.54', '6.45', 'EUR', '0.916606'), ('23', '2021-11-11', '210', 'JOD', '268.74', '1.35', 'EUR', '0.781452'), ('2', '2021-11-12', '426', 'BZD', '192.22', '0.97', 'EUR', '2.216262'), ('42', '2021-11-12', '13230', 'AFN', '137.19', '0.05', 'EUR', '96.442519'), ('20', '2021-11-12', '360000', 'STD', '15.24', '0.05', 'EUR', '23626.253177'), ('4', '2021-11-14', '96936', 'LBP', '58.32', '0.3', 'EUR', '1662.155418'), ('17', '2021-11-14', '618', 'MYR', '132.89', '0.67', 'EUR', '4.650478'), ('1', '2021-11-14', '210060', 'BIF', '93.2', '0.47', 'EUR', '2254.103215'), ('4', '2021-11-15', '11958', 'VUV', '95.92', '0.48', 'EUR', '124.667135'), ('38', '2021-11-15', '115626', 'IDR', '7.32', '0.05', 'EUR', '15813.590125'), ('9', '2021-11-17', '29526', 'MXN', '1321.35', '0.03', 'EUR', '22.345389'), ('13', '2021-11-20', '23394', 'CLP', '26.79', '0.14', 'EUR', '873.489326'), ('16', '2021-11-20', '12000', 'ZAR', '735.6', '0.03', 'EUR', '16.313404'), ('48', '2021-11-21', '179472', 'PYG', '23.43', '0.03', 'EUR', '7661.556068'), ('8', '2021-11-21', '840', 'MOP', '94.78', '0.48', 'EUR', '8.862674'), ('31', '2021-11-21', '18042', 'XOF', '27.54', '0.14', 'EUR', '655.347265'), ('18', '2021-11-23', '342', 'TMT', '88.67', '0.45', 'EUR', '3.857137'), ('29', '2021-11-23', '588', 'DKK', '79.11', '0.4', 'EUR', '7.433242'), ('37', '2021-11-23', '90', 'EUR', '90', '0.45', 'EUR', '1'), ('33', '2021-11-23', '858', 'AUD', '580.16', '2.91', 'EUR', '1.478916'), ('51', '2021-11-24', '60000', 'THB', '1624.21', '0.03', 'EUR', '36.941107'), ('8', '2021-11-25', '1176', 'NZD', '741.6', '3.71', 'EUR', '1.585768'), ('10', '2021-11-26', '29568', 'BIF', '13.12', '0.05', 'EUR', '2254.103215'), ('29', '2021-11-26', '708', 'BMD', '641.91', '3.21', 'EUR', '1.102961'), ('15', '2021-11-27', '1008', 'LSL', '61.7', '0.31', 'EUR', '16.337136'), ('12', '2021-11-27', '846', 'EUR', '846', '4.23', 'EUR', '1'), ('45', '2021-11-27', '828', 'SEK', '79.64', '0.4', 'EUR', '10.396958'), ('17', '2021-11-28', '591', 'BHD', '1421.49', '7.11', 'EUR', '0.415761'), ('27', '2021-11-29', '3000000', 'XAF', '4577.73', '0.03', 'EUR', '655.347543'), ('13', '2021-11-29', '470', 'JOD', '601.45', '3.01', 'EUR', '0.781452'), ('8', '2021-12-01', '15996', 'NGN', '34.95', '0.18', 'EUR', '457.789064'), ('9', '2021-12-01', '6690', 'JPY', '50.15', '0.04', 'EUR', '133.408405'), ('44', '2021-12-02', '18318', 'KPW', '18.48', '0.1', 'EUR', '991.624722'), ('28', '2021-12-03', '13752', 'ERN', '832.1', '4.17', 'EUR', '16.526867'), ('35', '2021-12-04', '15132', 'BTN', '180.78', '0.91', 'EUR', '83.704625'), ('40', '2021-12-04', '6702', 'HRK', '885.28', '4.43', 'EUR', '7.570559'), ('44', '2021-12-04', '26352', 'RSD', '224.03', '1.13', 'EUR', '117.629636'), ('33', '2021-12-06', '654', 'TND', '201.57', '1.01', 'EUR', '3.244663'), ('41', '2021-12-07', '1176', 'SCR', '74.05', '0.38', 'EUR', '15.881424'), ('11', '2021-12-08', '696', 'SAR', '168.37', '0.85', 'EUR', '4.133768'), ('30', '2021-12-08', '8730', 'GMD', '148.1', '0.75', 'EUR', '58.946785'), ('50', '2021-12-09', '1284', 'BND', '860.11', '4.31', 'EUR', '1.492847'), ('47', '2021-12-10', '1344', 'SBD', '151.56', '0.76', 'EUR', '8.867908'), ('28', '2021-12-10', '1134', 'BOB', '150.06', '0.76', 'EUR', '7.557202'), ('6', '2021-12-12', '450', 'SGD', '300.51', '1.51', 'EUR', '1.497464'), ('29', '2021-12-12', '330', 'ILS', '93.13', '0.47', 'EUR', '3.543533'), ('18', '2021-12-13', '462', 'IMP', '556.94', '2.79', 'EUR', '0.829536'), ('10', '2021-12-13', '152076', 'IQD', '94.81', '0.05', 'EUR', '1604.167841'), ('46', '2021-12-13', '6042', 'CVE', '54.57', '0.28', 'EUR', '110.731635'), ('15', '2021-12-15', '6114', 'SBD', '689.46', '3.45', 'EUR', '8.867908'), ('43', '2021-12-15', '29166', 'BDT', '307.75', '1.54', 'EUR', '94.772749'), ('31', '2021-12-16', '17778', 'ZWL', '50.11', '0.26', 'EUR', '354.780821'), ('45', '2021-12-18', '4477', 'HRK', '591.37', '2.96', 'EUR', '7.570559'), ('10', '2021-12-18', '930', 'XDR', '1173.5', '0.05', 'EUR', '0.792507'), ('44', '2021-12-19', '21504', 'DZD', '136.79', '0.69', 'EUR', '157.210934'), ('33', '2021-12-20', '6810', 'GHS', '826.06', '4.14', 'EUR', '8.24399'), ('46', '2021-12-20', '702', 'IMP', '846.26', '4.24', 'EUR', '0.829536'), ('39', '2021-12-20', '16002', 'GMD', '271.47', '1.36', 'EUR', '58.946785'), ('6', '2021-12-20', '13104', 'MDL', '647.93', '3.24', 'EUR', '20.224588'), ('28', '2021-12-21', '660', 'EUR', '660', '3.3', 'EUR', '1'), ('2', '2021-12-22', '930', 'CAD', '670.27', '3.36', 'EUR', '1.387511'), ('48', '2021-12-23', '23226', 'MKD', '377.23', '1.89', 'EUR', '61.570877'), ('47', '2021-12-24', '618', 'MOP', '69.74', '0.35', 'EUR', '8.862674'), ('29', '2021-12-25', '28566', 'RSD', '242.85', '1.22', 'EUR', '117.629636'), ('9', '2021-12-26', '28416', 'MDL', '1405.03', '0.04', 'EUR', '20.224588'), ('3', '2021-12-26', '23166', 'SOS', '36.44', '0.19', 'EUR', '635.850516'), ('18', '2021-12-26', '3500', 'MYR', '752.62', '3.77', 'EUR', '4.650478'), ('33', '2021-12-26', '690', 'SEK', '66.37', '0.03', 'EUR', '10.396958'), ('36', '2021-12-27', '66', 'OMR', '155.25', '0.78', 'EUR', '0.425132'), ('26', '2021-12-27', '460', 'GIP', '554.53', '2.78', 'EUR', '0.829546'), ('11', '2021-12-28', '1404', 'EUR', '1404', '7.02', 'EUR', '1'), ('36', '2021-12-29', '8622', 'HTG', '74.74', '0.38', 'EUR', '115.372538'), ('47', '2021-12-30', '28236', 'AMD', '52.59', '0.27', 'EUR', '536.92227'), ('30', '2021-12-30', '190284', 'MGA', '42.82', '0.22', 'EUR', '4443.86488'), ('22', '2021-12-30', '1302', 'EUR', '1302', '6.51', 'EUR', '1'), ('47', '2021-12-31', '1404', 'WST', '489.33', '2.45', 'EUR', '2.869237'), ('50', '2022-01-01', '4614', 'TWD', '146.65', '0.74', 'EUR', '31.464479'), ('45', '2022-01-01', '7798', 'TJS', '545.52', '2.73', 'EUR', '14.294667'), ('2', '2022-01-02', '6396', 'HTG', '55.44', '0.28', 'EUR', '115.372538'), ('43', '2022-01-03', '19044', 'LRD', '112.79', '0.57', 'EUR', '168.852191'), ('4', '2022-01-03', '606', 'MYR', '130.31', '0.66', 'EUR', '4.650478'), ('48', '2022-01-03', '462', 'JOD', '591.21', '2.96', 'EUR', '0.781452'), ('3', '2022-01-03', '22386', 'THB', '606', '3.03', 'EUR', '36.941107'), ('40', '2022-01-04', '234270', 'UGX', '59.23', '0.3', 'EUR', '3955.735797'), ('38', '2022-01-05', '6138', 'NOK', '635.68', '3.18', 'EUR', '9.655857'), ('16', '2022-01-06', '954', 'JOD', '1220.81', '6.11', 'EUR', '0.781452'), ('5', '2022-01-06', '528', 'OMR', '1241.97', '6.21', 'EUR', '0.425132'), ('11', '2022-01-06', '594', 'SBD', '66.99', '0.34', 'EUR', '8.867908'), ('50', '2022-01-06', '9870', 'AMD', '18.39', '0.1', 'EUR', '536.92227'), ('16', '2022-01-08', '23190', 'SCR', '1460.2', '0.03', 'EUR', '15.881424'), ('14', '2022-01-08', '6834', 'SCR', '430.32', '2.16', 'EUR', '15.881424'), ('50', '2022-01-09', '20802', 'XPF', '174.49', '0.88', 'EUR', '119.221126'), ('3', '2022-01-09', '354', 'VES', '74.65', '0.38', 'EUR', '4.74232'), ('4', '2022-01-09', '3048', 'ERN', '184.43', '0.93', 'EUR', '16.526867'), ('27', '2022-01-10', '20196', 'CUP', '711.83', '3.56', 'EUR', '28.372254'), ('21', '2022-01-11', '7200', 'MUR', '148.86', '0.75', 'EUR', '48.369341'), ('31', '2022-01-11', '26052', 'LRD', '154.29', '0.78', 'EUR', '168.852191'), ('28', '2022-01-13', '27480', 'ISK', '193.3', '0.97', 'EUR', '142.166545'), ('48', '2022-01-13', '1362', 'DKK', '183.24', '0.92', 'EUR', '7.433242'), ('38', '2022-01-14', '1392', 'HKD', '161.42', '0.81', 'EUR', '8.623587'), ('34', '2022-01-14', '11094', 'MZN', '157.73', '0.79', 'EUR', '70.339138'), ('4', '2022-01-15', '19374', 'KPW', '19.54', '0.1', 'EUR', '991.624722'), ('30', '2022-01-15', '22686', 'CZK', '920.4', '4.61', 'EUR', '24.648029'), ('14', '2022-01-18', '21360', 'KRW', '16', '0.08', 'EUR', '1335.638728'), ('3', '2022-01-18', '15240', 'MWK', '16.98', '0.09', 'EUR', '897.95755'), ('33', '2022-01-20', '1410', 'ILS', '397.91', '1.99', 'EUR', '3.543533'), ('30', '2022-01-20', '642', 'JOD', '821.55', '4.11', 'EUR', '0.781452'), </v>
      </c>
    </row>
    <row r="387" spans="2:22" ht="30" x14ac:dyDescent="0.25">
      <c r="B387">
        <f t="shared" si="50"/>
        <v>2022</v>
      </c>
      <c r="C387">
        <f t="shared" si="51"/>
        <v>1</v>
      </c>
      <c r="D387" t="str">
        <f t="shared" si="52"/>
        <v>2022 1</v>
      </c>
      <c r="E387">
        <v>7</v>
      </c>
      <c r="F387" s="2">
        <v>44582</v>
      </c>
      <c r="G387">
        <v>1362</v>
      </c>
      <c r="H387" t="s">
        <v>205</v>
      </c>
      <c r="I387" s="3">
        <f t="shared" si="53"/>
        <v>182.45</v>
      </c>
      <c r="J387" s="3">
        <f t="shared" si="54"/>
        <v>0.92</v>
      </c>
      <c r="K387" t="s">
        <v>61</v>
      </c>
      <c r="L387" s="3">
        <f>VLOOKUP(H387,'fx rates'!$A:$B,2,0)</f>
        <v>7.4653749999999999</v>
      </c>
      <c r="M387">
        <f>SUMIFS($I$3:$I387,$E$3:$E387,$E387,$D$3:$D387,$D387)</f>
        <v>182.45</v>
      </c>
      <c r="N387" s="3">
        <f t="shared" si="55"/>
        <v>0.92</v>
      </c>
      <c r="O387" s="3" t="str">
        <f t="shared" si="56"/>
        <v/>
      </c>
      <c r="P387" t="str">
        <f>IFERROR(IF(VLOOKUP($E387,clients_special_commissions!$B:$E,3,0), "yes","no"),"no")</f>
        <v>no</v>
      </c>
      <c r="Q387" s="3" t="str">
        <f>IF($P387="yes", VLOOKUP($E387,clients_special_commissions!$B:$C,2,0),"")</f>
        <v/>
      </c>
      <c r="R387" t="str">
        <f t="shared" si="57"/>
        <v>no</v>
      </c>
      <c r="S387">
        <f>COUNTIFS($E$3:$E386,$E387,$D$3:$D386,$D387,$R$3:$R386,"yes")</f>
        <v>0</v>
      </c>
      <c r="U387" s="1" t="str">
        <f t="shared" si="58"/>
        <v xml:space="preserve">('7', '2022-01-21', '1362', 'TTD', '182.45', '0.92', 'EUR', '7.465375'), </v>
      </c>
      <c r="V387" s="1" t="str">
        <f t="shared" si="59"/>
        <v xml:space="preserve">('42', '2021-06-09', '1338', 'ERN', '80.96', '0.05',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'0.04',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'0.05',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'0.05',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'0.05',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'0.04',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'0.04',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'0.05', 'EUR', '1954.4451'), ('17', '2021-08-25', '20292', 'CLP', '23.24', '0.12', 'EUR', '873.489326'), ('38', '2021-08-25', '174', 'GIP', '209.76', '1.05', 'EUR', '0.829546'), ('39', '2021-08-25', '366', 'MOP', '41.3', '0.21', 'EUR', '8.862674'), ('10', '2021-08-26', '229650', 'MMK', '117.51', '0.05',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'0.04', 'EUR', '1.874163'), ('11', '2021-09-09', '10206', 'UAH', '315.83', '1.58', 'EUR', '32.315341'), ('15', '2021-09-10', '300000', 'VND', '11.91', '0.06', 'EUR', '25207.144586'), ('42', '2021-09-11', '26370', 'XPF', '221.19', '0.05',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('13', '2021-09-27', '4638', 'ETB', '82.2', '0.42', 'EUR', '56.424061'), ('37', '2021-09-29', '612', 'BND', '409.96', '2.05', 'EUR', '1.492847'), ('51', '2021-10-01', '894', 'MOP', '100.88', '0.51', 'EUR', '8.862674'), ('45', '2021-10-02', '1254', 'SCR', '78.97', '0.4', 'EUR', '15.881424'), ('47', '2021-10-02', '212808', 'IRR', '4.57', '0.05', 'EUR', '46606.318821'), ('20', '2021-10-03', '209238', 'VND', '8.31', '0.05', 'EUR', '25207.144586'), ('17', '2021-10-04', '13416', 'AOA', '26.83', '0.14', 'EUR', '500.075352'), ('41', '2021-10-05', '4139', 'GHS', '502.07', '2.52', 'EUR', '8.24399'), ('44', '2021-10-05', '206706', 'CDF', '94.03', '0.48', 'EUR', '2198.419411'), ('50', '2021-10-06', '18666', 'SOS', '29.36', '0.15', 'EUR', '635.850516'), ('7', '2021-10-06', '1026', 'CUC', '930.9', '4.66', 'EUR', '1.102163'), ('21', '2021-10-08', '912', 'MYR', '196.11', '0.99', 'EUR', '4.650478'), ('6', '2021-10-08', '29940', 'HTG', '259.51', '1.3', 'EUR', '115.372538'), ('36', '2021-10-09', '1146', 'QAR', '285.64', '1.43', 'EUR', '4.012181'), ('6', '2021-10-09', '6678', 'ISK', '46.98', '0.24', 'EUR', '142.166545'), ('29', '2021-10-10', '270', 'GIP', '325.48', '1.63', 'EUR', '0.829546'), ('25', '2021-10-10', '14754', 'BDT', '155.68', '0.78', 'EUR', '94.772749'), ('48', '2021-10-12', '15936', 'DZD', '101.37', '0.51', 'EUR', '157.210934'), ('43', '2021-10-13', '10398', 'KMF', '21.11', '0.11', 'EUR', '492.671632'), ('36', '2021-10-15', '29034', 'INR', '346.16', '1.74', 'EUR', '83.874727'), ('45', '2021-10-15', '18042', 'KPW', '18.2', '0.1', 'EUR', '991.624722'), ('18', '2021-10-15', '1236', 'BAM', '632.46', '3.17', 'EUR', '1.954297'), ('30', '2021-10-16', '25494', 'CUP', '898.56', '4.5', 'EUR', '28.372254'), ('10', '2021-10-16', '924', 'BBD', '419.15', '0.05', 'EUR', '2.204495'), ('33', '2021-10-16', '12720', 'NPR', '94.98', '0.48', 'EUR', '133.929141'), ('46', '2021-10-17', '264', 'NZD', '166.49', '0.84', 'EUR', '1.585768'), ('40', '2021-10-17', '1284', 'BND', '860.11', '4.31', 'EUR', '1.492847'), ('6', '2021-10-18', '828', 'HRK', '109.38', '0.55', 'EUR', '7.570559'), ('22', '2021-10-18', '300', 'EUR', '300', '1.5', 'EUR', '1'), ('46', '2021-10-18', '23256', 'ISK', '163.59', '0.82', 'EUR', '142.166545'), ('51', '2021-10-18', '205488', 'UZS', '16.25', '0.09', 'EUR', '12650.208197'), ('5', '2021-10-19', '15168', 'MRU', '378.04', '1.9', 'EUR', '40.122998'), ('18', '2021-10-19', '1068', 'TOP', '428.65', '2.15', 'EUR', '2.491572'), ('14', '2021-10-19', '220', 'BHD', '529.16', '2.65', 'EUR', '0.415761'), ('48', '2021-10-19', '2351', 'MYR', '505.54', '2.53', 'EUR', '4.650478'), ('46', '2021-10-20', '7524', 'RUB', '64.43', '0.33', 'EUR', '116.791701'), ('16', '2021-10-21', '16854', 'VUV', '135.2', '0.68', 'EUR', '124.667135'), ('30', '2021-10-22', '26826', 'NPR', '200.3', '1.01', 'EUR', '133.929141'), ('2', '2021-10-22', '84', 'XDR', '106', '0.53', 'EUR', '0.792507'), ('42', '2021-10-22', '3000', 'BBD', '1360.86', '0.05', 'EUR', '2.204495'), ('42', '2021-10-23', '9000', 'ZMW', '463.25', '0.03', 'EUR', '19.428104'), ('28', '2021-10-23', '3.3', 'EUR', '3.3', '0.05', 'EUR', '1'), ('48', '2021-10-23', '5000', 'GHS', '606.51', '3.04', 'EUR', '8.24399'), ('25', '2021-10-23', '71472', 'TZS', '27.97', '0.14', 'EUR', '2556.186953'), ('3', '2021-10-23', '164184', 'IRR', '3.53', '0.05', 'EUR', '46606.318821'), ('14', '2021-10-24', '1482', 'MOP', '167.22', '0.84', 'EUR', '8.862674'), ('40', '2021-10-24', '800', 'BHD', '1924.19', '9.63', 'EUR', '0.415761'), ('9', '2021-10-24', '27090', 'SDG', '55.07', '0.04', 'EUR', '491.956154'), ('43', '2021-10-24', '18492', 'THB', '500.59', '2.51', 'EUR', '36.941107'), ('35', '2021-10-26', '27588', 'KPW', '27.83', '0.14', 'EUR', '991.624722'), ('25', '2021-10-26', '15246', 'NAD', '932.41', '4.67', 'EUR', '16.351249'), ('46', '2021-10-27', '8000', 'TTD', '1071.62', '5.36', 'EUR', '7.465375'), ('47', '2021-10-27', '154224', 'IQD', '96.14', '0.49', 'EUR', '1604.167841'), ('32', '2021-10-28', '1188', 'PAB', '1077.23', '5.39', 'EUR', '1.102838'), ('17', '2021-10-28', '648', 'CNH', '92.16', '0.47', 'EUR', '7.031894'), ('10', '2021-10-28', '5784', 'NPR', '43.19', '0.05', 'EUR', '133.929141'), ('32', '2021-10-29', '15504', 'MXN', '693.84', '0.03', 'EUR', '22.345389'), ('32', '2021-10-31', '666', 'EUR', '666', '0.03', 'EUR', '1'), ('22', '2021-11-02', '498', 'XDR', '628.39', '3.15', 'EUR', '0.792507'), ('44', '2021-11-02', '324', 'EUR', '324', '1.62', 'EUR', '1'), ('16', '2021-11-02', '430', 'FKP', '518.37', '2.6', 'EUR', '0.82953'), ('7', '2021-11-03', '248', 'BHD', '596.5', '2.99', 'EUR', '0.415761'), ('51', '2021-11-03', '292', 'KWD', '871.43', '4.36', 'EUR', '0.335084'), ('51', '2021-11-03', '6933', 'TWD', '220.35', '1.11', 'EUR', '31.464479'), ('27', '2021-11-03', '23214', 'CZK', '941.82', '4.71', 'EUR', '24.648029'), ('39', '2021-11-04', '492', 'GGP', '592.69', '2.97', 'EUR', '0.830114'), ('3', '2021-11-04', '17076', 'INR', '203.59', '1.02', 'EUR', '83.874727'), ('17', '2021-11-04', '21516', 'MZN', '305.89', '1.53', 'EUR', '70.339138'), ('33', '2021-11-05', '103458', 'BIF', '45.9', '0.23', 'EUR', '2254.103215'), ('31', '2021-11-05', '3876', 'ZAR', '237.6', '1.19', 'EUR', '16.313404'), ('9', '2021-11-06', '1410', 'BSD', '1278.69', '0.04', 'EUR', '1.102693'), ('16', '2021-11-06', '636', 'IMP', '766.7', '3.84', 'EUR', '0.829536'), ('48', '2021-11-07', '564', 'NZD', '355.67', '1.78', 'EUR', '1.585768'), ('13', '2021-11-07', '3246', 'PKR', '16.25', '0.09', 'EUR', '199.753961'), ('30', '2021-11-08', '8940', 'SZL', '547.16', '2.74', 'EUR', '16.339208'), ('41', '2021-11-08', '19338', 'DJF', '98.83', '0.5', 'EUR', '195.674933'), ('47', '2021-11-08', '1488', 'WST', '518.61', '2.6', 'EUR', '2.869237'), ('20', '2021-11-09', '13290', 'MXN', '594.76', '0.05', 'EUR', '22.345389'), ('27', '2021-11-09', '11151', 'GTQ', '1317.54', '6.59', 'EUR', '8.463558'), ('34', '2021-11-09', '19140', 'ETB', '339.22', '1.7', 'EUR', '56.424061'), ('45', '2021-11-10', '450', 'EUR', '450', '2.25', 'EUR', '1'), ('10', '2021-11-10', '1008', 'TND', '310.67', '0.05', 'EUR', '3.244663'), ('48', '2021-11-11', '1182', 'KYD', '1289.54', '6.45', 'EUR', '0.916606'), ('23', '2021-11-11', '210', 'JOD', '268.74', '1.35', 'EUR', '0.781452'), ('2', '2021-11-12', '426', 'BZD', '192.22', '0.97', 'EUR', '2.216262'), ('42', '2021-11-12', '13230', 'AFN', '137.19', '0.05', 'EUR', '96.442519'), ('20', '2021-11-12', '360000', 'STD', '15.24', '0.05', 'EUR', '23626.253177'), ('4', '2021-11-14', '96936', 'LBP', '58.32', '0.3', 'EUR', '1662.155418'), ('17', '2021-11-14', '618', 'MYR', '132.89', '0.67', 'EUR', '4.650478'), ('1', '2021-11-14', '210060', 'BIF', '93.2', '0.47', 'EUR', '2254.103215'), ('4', '2021-11-15', '11958', 'VUV', '95.92', '0.48', 'EUR', '124.667135'), ('38', '2021-11-15', '115626', 'IDR', '7.32', '0.05', 'EUR', '15813.590125'), ('9', '2021-11-17', '29526', 'MXN', '1321.35', '0.03', 'EUR', '22.345389'), ('13', '2021-11-20', '23394', 'CLP', '26.79', '0.14', 'EUR', '873.489326'), ('16', '2021-11-20', '12000', 'ZAR', '735.6', '0.03', 'EUR', '16.313404'), ('48', '2021-11-21', '179472', 'PYG', '23.43', '0.03', 'EUR', '7661.556068'), ('8', '2021-11-21', '840', 'MOP', '94.78', '0.48', 'EUR', '8.862674'), ('31', '2021-11-21', '18042', 'XOF', '27.54', '0.14', 'EUR', '655.347265'), ('18', '2021-11-23', '342', 'TMT', '88.67', '0.45', 'EUR', '3.857137'), ('29', '2021-11-23', '588', 'DKK', '79.11', '0.4', 'EUR', '7.433242'), ('37', '2021-11-23', '90', 'EUR', '90', '0.45', 'EUR', '1'), ('33', '2021-11-23', '858', 'AUD', '580.16', '2.91', 'EUR', '1.478916'), ('51', '2021-11-24', '60000', 'THB', '1624.21', '0.03', 'EUR', '36.941107'), ('8', '2021-11-25', '1176', 'NZD', '741.6', '3.71', 'EUR', '1.585768'), ('10', '2021-11-26', '29568', 'BIF', '13.12', '0.05', 'EUR', '2254.103215'), ('29', '2021-11-26', '708', 'BMD', '641.91', '3.21', 'EUR', '1.102961'), ('15', '2021-11-27', '1008', 'LSL', '61.7', '0.31', 'EUR', '16.337136'), ('12', '2021-11-27', '846', 'EUR', '846', '4.23', 'EUR', '1'), ('45', '2021-11-27', '828', 'SEK', '79.64', '0.4', 'EUR', '10.396958'), ('17', '2021-11-28', '591', 'BHD', '1421.49', '7.11', 'EUR', '0.415761'), ('27', '2021-11-29', '3000000', 'XAF', '4577.73', '0.03', 'EUR', '655.347543'), ('13', '2021-11-29', '470', 'JOD', '601.45', '3.01', 'EUR', '0.781452'), ('8', '2021-12-01', '15996', 'NGN', '34.95', '0.18', 'EUR', '457.789064'), ('9', '2021-12-01', '6690', 'JPY', '50.15', '0.04', 'EUR', '133.408405'), ('44', '2021-12-02', '18318', 'KPW', '18.48', '0.1', 'EUR', '991.624722'), ('28', '2021-12-03', '13752', 'ERN', '832.1', '4.17', 'EUR', '16.526867'), ('35', '2021-12-04', '15132', 'BTN', '180.78', '0.91', 'EUR', '83.704625'), ('40', '2021-12-04', '6702', 'HRK', '885.28', '4.43', 'EUR', '7.570559'), ('44', '2021-12-04', '26352', 'RSD', '224.03', '1.13', 'EUR', '117.629636'), ('33', '2021-12-06', '654', 'TND', '201.57', '1.01', 'EUR', '3.244663'), ('41', '2021-12-07', '1176', 'SCR', '74.05', '0.38', 'EUR', '15.881424'), ('11', '2021-12-08', '696', 'SAR', '168.37', '0.85', 'EUR', '4.133768'), ('30', '2021-12-08', '8730', 'GMD', '148.1', '0.75', 'EUR', '58.946785'), ('50', '2021-12-09', '1284', 'BND', '860.11', '4.31', 'EUR', '1.492847'), ('47', '2021-12-10', '1344', 'SBD', '151.56', '0.76', 'EUR', '8.867908'), ('28', '2021-12-10', '1134', 'BOB', '150.06', '0.76', 'EUR', '7.557202'), ('6', '2021-12-12', '450', 'SGD', '300.51', '1.51', 'EUR', '1.497464'), ('29', '2021-12-12', '330', 'ILS', '93.13', '0.47', 'EUR', '3.543533'), ('18', '2021-12-13', '462', 'IMP', '556.94', '2.79', 'EUR', '0.829536'), ('10', '2021-12-13', '152076', 'IQD', '94.81', '0.05', 'EUR', '1604.167841'), ('46', '2021-12-13', '6042', 'CVE', '54.57', '0.28', 'EUR', '110.731635'), ('15', '2021-12-15', '6114', 'SBD', '689.46', '3.45', 'EUR', '8.867908'), ('43', '2021-12-15', '29166', 'BDT', '307.75', '1.54', 'EUR', '94.772749'), ('31', '2021-12-16', '17778', 'ZWL', '50.11', '0.26', 'EUR', '354.780821'), ('45', '2021-12-18', '4477', 'HRK', '591.37', '2.96', 'EUR', '7.570559'), ('10', '2021-12-18', '930', 'XDR', '1173.5', '0.05', 'EUR', '0.792507'), ('44', '2021-12-19', '21504', 'DZD', '136.79', '0.69', 'EUR', '157.210934'), ('33', '2021-12-20', '6810', 'GHS', '826.06', '4.14', 'EUR', '8.24399'), ('46', '2021-12-20', '702', 'IMP', '846.26', '4.24', 'EUR', '0.829536'), ('39', '2021-12-20', '16002', 'GMD', '271.47', '1.36', 'EUR', '58.946785'), ('6', '2021-12-20', '13104', 'MDL', '647.93', '3.24', 'EUR', '20.224588'), ('28', '2021-12-21', '660', 'EUR', '660', '3.3', 'EUR', '1'), ('2', '2021-12-22', '930', 'CAD', '670.27', '3.36', 'EUR', '1.387511'), ('48', '2021-12-23', '23226', 'MKD', '377.23', '1.89', 'EUR', '61.570877'), ('47', '2021-12-24', '618', 'MOP', '69.74', '0.35', 'EUR', '8.862674'), ('29', '2021-12-25', '28566', 'RSD', '242.85', '1.22', 'EUR', '117.629636'), ('9', '2021-12-26', '28416', 'MDL', '1405.03', '0.04', 'EUR', '20.224588'), ('3', '2021-12-26', '23166', 'SOS', '36.44', '0.19', 'EUR', '635.850516'), ('18', '2021-12-26', '3500', 'MYR', '752.62', '3.77', 'EUR', '4.650478'), ('33', '2021-12-26', '690', 'SEK', '66.37', '0.03', 'EUR', '10.396958'), ('36', '2021-12-27', '66', 'OMR', '155.25', '0.78', 'EUR', '0.425132'), ('26', '2021-12-27', '460', 'GIP', '554.53', '2.78', 'EUR', '0.829546'), ('11', '2021-12-28', '1404', 'EUR', '1404', '7.02', 'EUR', '1'), ('36', '2021-12-29', '8622', 'HTG', '74.74', '0.38', 'EUR', '115.372538'), ('47', '2021-12-30', '28236', 'AMD', '52.59', '0.27', 'EUR', '536.92227'), ('30', '2021-12-30', '190284', 'MGA', '42.82', '0.22', 'EUR', '4443.86488'), ('22', '2021-12-30', '1302', 'EUR', '1302', '6.51', 'EUR', '1'), ('47', '2021-12-31', '1404', 'WST', '489.33', '2.45', 'EUR', '2.869237'), ('50', '2022-01-01', '4614', 'TWD', '146.65', '0.74', 'EUR', '31.464479'), ('45', '2022-01-01', '7798', 'TJS', '545.52', '2.73', 'EUR', '14.294667'), ('2', '2022-01-02', '6396', 'HTG', '55.44', '0.28', 'EUR', '115.372538'), ('43', '2022-01-03', '19044', 'LRD', '112.79', '0.57', 'EUR', '168.852191'), ('4', '2022-01-03', '606', 'MYR', '130.31', '0.66', 'EUR', '4.650478'), ('48', '2022-01-03', '462', 'JOD', '591.21', '2.96', 'EUR', '0.781452'), ('3', '2022-01-03', '22386', 'THB', '606', '3.03', 'EUR', '36.941107'), ('40', '2022-01-04', '234270', 'UGX', '59.23', '0.3', 'EUR', '3955.735797'), ('38', '2022-01-05', '6138', 'NOK', '635.68', '3.18', 'EUR', '9.655857'), ('16', '2022-01-06', '954', 'JOD', '1220.81', '6.11', 'EUR', '0.781452'), ('5', '2022-01-06', '528', 'OMR', '1241.97', '6.21', 'EUR', '0.425132'), ('11', '2022-01-06', '594', 'SBD', '66.99', '0.34', 'EUR', '8.867908'), ('50', '2022-01-06', '9870', 'AMD', '18.39', '0.1', 'EUR', '536.92227'), ('16', '2022-01-08', '23190', 'SCR', '1460.2', '0.03', 'EUR', '15.881424'), ('14', '2022-01-08', '6834', 'SCR', '430.32', '2.16', 'EUR', '15.881424'), ('50', '2022-01-09', '20802', 'XPF', '174.49', '0.88', 'EUR', '119.221126'), ('3', '2022-01-09', '354', 'VES', '74.65', '0.38', 'EUR', '4.74232'), ('4', '2022-01-09', '3048', 'ERN', '184.43', '0.93', 'EUR', '16.526867'), ('27', '2022-01-10', '20196', 'CUP', '711.83', '3.56', 'EUR', '28.372254'), ('21', '2022-01-11', '7200', 'MUR', '148.86', '0.75', 'EUR', '48.369341'), ('31', '2022-01-11', '26052', 'LRD', '154.29', '0.78', 'EUR', '168.852191'), ('28', '2022-01-13', '27480', 'ISK', '193.3', '0.97', 'EUR', '142.166545'), ('48', '2022-01-13', '1362', 'DKK', '183.24', '0.92', 'EUR', '7.433242'), ('38', '2022-01-14', '1392', 'HKD', '161.42', '0.81', 'EUR', '8.623587'), ('34', '2022-01-14', '11094', 'MZN', '157.73', '0.79', 'EUR', '70.339138'), ('4', '2022-01-15', '19374', 'KPW', '19.54', '0.1', 'EUR', '991.624722'), ('30', '2022-01-15', '22686', 'CZK', '920.4', '4.61', 'EUR', '24.648029'), ('14', '2022-01-18', '21360', 'KRW', '16', '0.08', 'EUR', '1335.638728'), ('3', '2022-01-18', '15240', 'MWK', '16.98', '0.09', 'EUR', '897.95755'), ('33', '2022-01-20', '1410', 'ILS', '397.91', '1.99', 'EUR', '3.543533'), ('30', '2022-01-20', '642', 'JOD', '821.55', '4.11', 'EUR', '0.781452'), ('7', '2022-01-21', '1362', 'TTD', '182.45', '0.92', 'EUR', '7.465375'), </v>
      </c>
    </row>
    <row r="388" spans="2:22" ht="30" x14ac:dyDescent="0.25">
      <c r="B388">
        <f t="shared" ref="B388:B451" si="60">YEAR(F388)</f>
        <v>2022</v>
      </c>
      <c r="C388">
        <f t="shared" ref="C388:C451" si="61">MONTH(F388)</f>
        <v>1</v>
      </c>
      <c r="D388" t="str">
        <f t="shared" ref="D388:D451" si="62">_xlfn.CONCAT(B388, " ", C388)</f>
        <v>2022 1</v>
      </c>
      <c r="E388">
        <v>9</v>
      </c>
      <c r="F388" s="2">
        <v>44583</v>
      </c>
      <c r="G388">
        <v>7248</v>
      </c>
      <c r="H388" t="s">
        <v>224</v>
      </c>
      <c r="I388" s="3">
        <f t="shared" ref="I388:I451" si="63">ROUNDUP(G388/L388,2)</f>
        <v>60.8</v>
      </c>
      <c r="J388" s="3">
        <f t="shared" ref="J388:J451" si="64">MIN(N388,O388,Q388)</f>
        <v>0.04</v>
      </c>
      <c r="K388" t="s">
        <v>61</v>
      </c>
      <c r="L388" s="3">
        <f>VLOOKUP(H388,'fx rates'!$A:$B,2,0)</f>
        <v>119.221126</v>
      </c>
      <c r="M388">
        <f>SUMIFS($I$3:$I388,$E$3:$E388,$E388,$D$3:$D388,$D388)</f>
        <v>60.8</v>
      </c>
      <c r="N388" s="3">
        <f t="shared" ref="N388:N451" si="65">IF(I388*0.005&lt;0.05,0.05,ROUNDUP(I388*0.005,2))</f>
        <v>0.31</v>
      </c>
      <c r="O388" s="3" t="str">
        <f t="shared" ref="O388:O451" si="66">IF(S388&gt;0, 0.03, "")</f>
        <v/>
      </c>
      <c r="P388" t="str">
        <f>IFERROR(IF(VLOOKUP($E388,clients_special_commissions!$B:$E,3,0), "yes","no"),"no")</f>
        <v>yes</v>
      </c>
      <c r="Q388" s="3">
        <f>IF($P388="yes", VLOOKUP($E388,clients_special_commissions!$B:$C,2,0),"")</f>
        <v>0.04</v>
      </c>
      <c r="R388" t="str">
        <f t="shared" ref="R388:R451" si="67">IF(M388&gt;=1000,"yes","no")</f>
        <v>no</v>
      </c>
      <c r="S388">
        <f>COUNTIFS($E$3:$E387,$E388,$D$3:$D387,$D388,$R$3:$R387,"yes")</f>
        <v>0</v>
      </c>
      <c r="U388" s="1" t="str">
        <f t="shared" si="58"/>
        <v xml:space="preserve">('9', '2022-01-22', '7248', 'XPF', '60.8', '0.04', 'EUR', '119.221126'), </v>
      </c>
      <c r="V388" s="1" t="str">
        <f t="shared" si="59"/>
        <v xml:space="preserve">('42', '2021-06-09', '1338', 'ERN', '80.96', '0.05',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'0.04',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'0.05',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'0.05',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'0.05',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'0.04',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'0.04',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'0.05', 'EUR', '1954.4451'), ('17', '2021-08-25', '20292', 'CLP', '23.24', '0.12', 'EUR', '873.489326'), ('38', '2021-08-25', '174', 'GIP', '209.76', '1.05', 'EUR', '0.829546'), ('39', '2021-08-25', '366', 'MOP', '41.3', '0.21', 'EUR', '8.862674'), ('10', '2021-08-26', '229650', 'MMK', '117.51', '0.05',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'0.04', 'EUR', '1.874163'), ('11', '2021-09-09', '10206', 'UAH', '315.83', '1.58', 'EUR', '32.315341'), ('15', '2021-09-10', '300000', 'VND', '11.91', '0.06', 'EUR', '25207.144586'), ('42', '2021-09-11', '26370', 'XPF', '221.19', '0.05',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('13', '2021-09-27', '4638', 'ETB', '82.2', '0.42', 'EUR', '56.424061'), ('37', '2021-09-29', '612', 'BND', '409.96', '2.05', 'EUR', '1.492847'), ('51', '2021-10-01', '894', 'MOP', '100.88', '0.51', 'EUR', '8.862674'), ('45', '2021-10-02', '1254', 'SCR', '78.97', '0.4', 'EUR', '15.881424'), ('47', '2021-10-02', '212808', 'IRR', '4.57', '0.05', 'EUR', '46606.318821'), ('20', '2021-10-03', '209238', 'VND', '8.31', '0.05', 'EUR', '25207.144586'), ('17', '2021-10-04', '13416', 'AOA', '26.83', '0.14', 'EUR', '500.075352'), ('41', '2021-10-05', '4139', 'GHS', '502.07', '2.52', 'EUR', '8.24399'), ('44', '2021-10-05', '206706', 'CDF', '94.03', '0.48', 'EUR', '2198.419411'), ('50', '2021-10-06', '18666', 'SOS', '29.36', '0.15', 'EUR', '635.850516'), ('7', '2021-10-06', '1026', 'CUC', '930.9', '4.66', 'EUR', '1.102163'), ('21', '2021-10-08', '912', 'MYR', '196.11', '0.99', 'EUR', '4.650478'), ('6', '2021-10-08', '29940', 'HTG', '259.51', '1.3', 'EUR', '115.372538'), ('36', '2021-10-09', '1146', 'QAR', '285.64', '1.43', 'EUR', '4.012181'), ('6', '2021-10-09', '6678', 'ISK', '46.98', '0.24', 'EUR', '142.166545'), ('29', '2021-10-10', '270', 'GIP', '325.48', '1.63', 'EUR', '0.829546'), ('25', '2021-10-10', '14754', 'BDT', '155.68', '0.78', 'EUR', '94.772749'), ('48', '2021-10-12', '15936', 'DZD', '101.37', '0.51', 'EUR', '157.210934'), ('43', '2021-10-13', '10398', 'KMF', '21.11', '0.11', 'EUR', '492.671632'), ('36', '2021-10-15', '29034', 'INR', '346.16', '1.74', 'EUR', '83.874727'), ('45', '2021-10-15', '18042', 'KPW', '18.2', '0.1', 'EUR', '991.624722'), ('18', '2021-10-15', '1236', 'BAM', '632.46', '3.17', 'EUR', '1.954297'), ('30', '2021-10-16', '25494', 'CUP', '898.56', '4.5', 'EUR', '28.372254'), ('10', '2021-10-16', '924', 'BBD', '419.15', '0.05', 'EUR', '2.204495'), ('33', '2021-10-16', '12720', 'NPR', '94.98', '0.48', 'EUR', '133.929141'), ('46', '2021-10-17', '264', 'NZD', '166.49', '0.84', 'EUR', '1.585768'), ('40', '2021-10-17', '1284', 'BND', '860.11', '4.31', 'EUR', '1.492847'), ('6', '2021-10-18', '828', 'HRK', '109.38', '0.55', 'EUR', '7.570559'), ('22', '2021-10-18', '300', 'EUR', '300', '1.5', 'EUR', '1'), ('46', '2021-10-18', '23256', 'ISK', '163.59', '0.82', 'EUR', '142.166545'), ('51', '2021-10-18', '205488', 'UZS', '16.25', '0.09', 'EUR', '12650.208197'), ('5', '2021-10-19', '15168', 'MRU', '378.04', '1.9', 'EUR', '40.122998'), ('18', '2021-10-19', '1068', 'TOP', '428.65', '2.15', 'EUR', '2.491572'), ('14', '2021-10-19', '220', 'BHD', '529.16', '2.65', 'EUR', '0.415761'), ('48', '2021-10-19', '2351', 'MYR', '505.54', '2.53', 'EUR', '4.650478'), ('46', '2021-10-20', '7524', 'RUB', '64.43', '0.33', 'EUR', '116.791701'), ('16', '2021-10-21', '16854', 'VUV', '135.2', '0.68', 'EUR', '124.667135'), ('30', '2021-10-22', '26826', 'NPR', '200.3', '1.01', 'EUR', '133.929141'), ('2', '2021-10-22', '84', 'XDR', '106', '0.53', 'EUR', '0.792507'), ('42', '2021-10-22', '3000', 'BBD', '1360.86', '0.05', 'EUR', '2.204495'), ('42', '2021-10-23', '9000', 'ZMW', '463.25', '0.03', 'EUR', '19.428104'), ('28', '2021-10-23', '3.3', 'EUR', '3.3', '0.05', 'EUR', '1'), ('48', '2021-10-23', '5000', 'GHS', '606.51', '3.04', 'EUR', '8.24399'), ('25', '2021-10-23', '71472', 'TZS', '27.97', '0.14', 'EUR', '2556.186953'), ('3', '2021-10-23', '164184', 'IRR', '3.53', '0.05', 'EUR', '46606.318821'), ('14', '2021-10-24', '1482', 'MOP', '167.22', '0.84', 'EUR', '8.862674'), ('40', '2021-10-24', '800', 'BHD', '1924.19', '9.63', 'EUR', '0.415761'), ('9', '2021-10-24', '27090', 'SDG', '55.07', '0.04', 'EUR', '491.956154'), ('43', '2021-10-24', '18492', 'THB', '500.59', '2.51', 'EUR', '36.941107'), ('35', '2021-10-26', '27588', 'KPW', '27.83', '0.14', 'EUR', '991.624722'), ('25', '2021-10-26', '15246', 'NAD', '932.41', '4.67', 'EUR', '16.351249'), ('46', '2021-10-27', '8000', 'TTD', '1071.62', '5.36', 'EUR', '7.465375'), ('47', '2021-10-27', '154224', 'IQD', '96.14', '0.49', 'EUR', '1604.167841'), ('32', '2021-10-28', '1188', 'PAB', '1077.23', '5.39', 'EUR', '1.102838'), ('17', '2021-10-28', '648', 'CNH', '92.16', '0.47', 'EUR', '7.031894'), ('10', '2021-10-28', '5784', 'NPR', '43.19', '0.05', 'EUR', '133.929141'), ('32', '2021-10-29', '15504', 'MXN', '693.84', '0.03', 'EUR', '22.345389'), ('32', '2021-10-31', '666', 'EUR', '666', '0.03', 'EUR', '1'), ('22', '2021-11-02', '498', 'XDR', '628.39', '3.15', 'EUR', '0.792507'), ('44', '2021-11-02', '324', 'EUR', '324', '1.62', 'EUR', '1'), ('16', '2021-11-02', '430', 'FKP', '518.37', '2.6', 'EUR', '0.82953'), ('7', '2021-11-03', '248', 'BHD', '596.5', '2.99', 'EUR', '0.415761'), ('51', '2021-11-03', '292', 'KWD', '871.43', '4.36', 'EUR', '0.335084'), ('51', '2021-11-03', '6933', 'TWD', '220.35', '1.11', 'EUR', '31.464479'), ('27', '2021-11-03', '23214', 'CZK', '941.82', '4.71', 'EUR', '24.648029'), ('39', '2021-11-04', '492', 'GGP', '592.69', '2.97', 'EUR', '0.830114'), ('3', '2021-11-04', '17076', 'INR', '203.59', '1.02', 'EUR', '83.874727'), ('17', '2021-11-04', '21516', 'MZN', '305.89', '1.53', 'EUR', '70.339138'), ('33', '2021-11-05', '103458', 'BIF', '45.9', '0.23', 'EUR', '2254.103215'), ('31', '2021-11-05', '3876', 'ZAR', '237.6', '1.19', 'EUR', '16.313404'), ('9', '2021-11-06', '1410', 'BSD', '1278.69', '0.04', 'EUR', '1.102693'), ('16', '2021-11-06', '636', 'IMP', '766.7', '3.84', 'EUR', '0.829536'), ('48', '2021-11-07', '564', 'NZD', '355.67', '1.78', 'EUR', '1.585768'), ('13', '2021-11-07', '3246', 'PKR', '16.25', '0.09', 'EUR', '199.753961'), ('30', '2021-11-08', '8940', 'SZL', '547.16', '2.74', 'EUR', '16.339208'), ('41', '2021-11-08', '19338', 'DJF', '98.83', '0.5', 'EUR', '195.674933'), ('47', '2021-11-08', '1488', 'WST', '518.61', '2.6', 'EUR', '2.869237'), ('20', '2021-11-09', '13290', 'MXN', '594.76', '0.05', 'EUR', '22.345389'), ('27', '2021-11-09', '11151', 'GTQ', '1317.54', '6.59', 'EUR', '8.463558'), ('34', '2021-11-09', '19140', 'ETB', '339.22', '1.7', 'EUR', '56.424061'), ('45', '2021-11-10', '450', 'EUR', '450', '2.25', 'EUR', '1'), ('10', '2021-11-10', '1008', 'TND', '310.67', '0.05', 'EUR', '3.244663'), ('48', '2021-11-11', '1182', 'KYD', '1289.54', '6.45', 'EUR', '0.916606'), ('23', '2021-11-11', '210', 'JOD', '268.74', '1.35', 'EUR', '0.781452'), ('2', '2021-11-12', '426', 'BZD', '192.22', '0.97', 'EUR', '2.216262'), ('42', '2021-11-12', '13230', 'AFN', '137.19', '0.05', 'EUR', '96.442519'), ('20', '2021-11-12', '360000', 'STD', '15.24', '0.05', 'EUR', '23626.253177'), ('4', '2021-11-14', '96936', 'LBP', '58.32', '0.3', 'EUR', '1662.155418'), ('17', '2021-11-14', '618', 'MYR', '132.89', '0.67', 'EUR', '4.650478'), ('1', '2021-11-14', '210060', 'BIF', '93.2', '0.47', 'EUR', '2254.103215'), ('4', '2021-11-15', '11958', 'VUV', '95.92', '0.48', 'EUR', '124.667135'), ('38', '2021-11-15', '115626', 'IDR', '7.32', '0.05', 'EUR', '15813.590125'), ('9', '2021-11-17', '29526', 'MXN', '1321.35', '0.03', 'EUR', '22.345389'), ('13', '2021-11-20', '23394', 'CLP', '26.79', '0.14', 'EUR', '873.489326'), ('16', '2021-11-20', '12000', 'ZAR', '735.6', '0.03', 'EUR', '16.313404'), ('48', '2021-11-21', '179472', 'PYG', '23.43', '0.03', 'EUR', '7661.556068'), ('8', '2021-11-21', '840', 'MOP', '94.78', '0.48', 'EUR', '8.862674'), ('31', '2021-11-21', '18042', 'XOF', '27.54', '0.14', 'EUR', '655.347265'), ('18', '2021-11-23', '342', 'TMT', '88.67', '0.45', 'EUR', '3.857137'), ('29', '2021-11-23', '588', 'DKK', '79.11', '0.4', 'EUR', '7.433242'), ('37', '2021-11-23', '90', 'EUR', '90', '0.45', 'EUR', '1'), ('33', '2021-11-23', '858', 'AUD', '580.16', '2.91', 'EUR', '1.478916'), ('51', '2021-11-24', '60000', 'THB', '1624.21', '0.03', 'EUR', '36.941107'), ('8', '2021-11-25', '1176', 'NZD', '741.6', '3.71', 'EUR', '1.585768'), ('10', '2021-11-26', '29568', 'BIF', '13.12', '0.05', 'EUR', '2254.103215'), ('29', '2021-11-26', '708', 'BMD', '641.91', '3.21', 'EUR', '1.102961'), ('15', '2021-11-27', '1008', 'LSL', '61.7', '0.31', 'EUR', '16.337136'), ('12', '2021-11-27', '846', 'EUR', '846', '4.23', 'EUR', '1'), ('45', '2021-11-27', '828', 'SEK', '79.64', '0.4', 'EUR', '10.396958'), ('17', '2021-11-28', '591', 'BHD', '1421.49', '7.11', 'EUR', '0.415761'), ('27', '2021-11-29', '3000000', 'XAF', '4577.73', '0.03', 'EUR', '655.347543'), ('13', '2021-11-29', '470', 'JOD', '601.45', '3.01', 'EUR', '0.781452'), ('8', '2021-12-01', '15996', 'NGN', '34.95', '0.18', 'EUR', '457.789064'), ('9', '2021-12-01', '6690', 'JPY', '50.15', '0.04', 'EUR', '133.408405'), ('44', '2021-12-02', '18318', 'KPW', '18.48', '0.1', 'EUR', '991.624722'), ('28', '2021-12-03', '13752', 'ERN', '832.1', '4.17', 'EUR', '16.526867'), ('35', '2021-12-04', '15132', 'BTN', '180.78', '0.91', 'EUR', '83.704625'), ('40', '2021-12-04', '6702', 'HRK', '885.28', '4.43', 'EUR', '7.570559'), ('44', '2021-12-04', '26352', 'RSD', '224.03', '1.13', 'EUR', '117.629636'), ('33', '2021-12-06', '654', 'TND', '201.57', '1.01', 'EUR', '3.244663'), ('41', '2021-12-07', '1176', 'SCR', '74.05', '0.38', 'EUR', '15.881424'), ('11', '2021-12-08', '696', 'SAR', '168.37', '0.85', 'EUR', '4.133768'), ('30', '2021-12-08', '8730', 'GMD', '148.1', '0.75', 'EUR', '58.946785'), ('50', '2021-12-09', '1284', 'BND', '860.11', '4.31', 'EUR', '1.492847'), ('47', '2021-12-10', '1344', 'SBD', '151.56', '0.76', 'EUR', '8.867908'), ('28', '2021-12-10', '1134', 'BOB', '150.06', '0.76', 'EUR', '7.557202'), ('6', '2021-12-12', '450', 'SGD', '300.51', '1.51', 'EUR', '1.497464'), ('29', '2021-12-12', '330', 'ILS', '93.13', '0.47', 'EUR', '3.543533'), ('18', '2021-12-13', '462', 'IMP', '556.94', '2.79', 'EUR', '0.829536'), ('10', '2021-12-13', '152076', 'IQD', '94.81', '0.05', 'EUR', '1604.167841'), ('46', '2021-12-13', '6042', 'CVE', '54.57', '0.28', 'EUR', '110.731635'), ('15', '2021-12-15', '6114', 'SBD', '689.46', '3.45', 'EUR', '8.867908'), ('43', '2021-12-15', '29166', 'BDT', '307.75', '1.54', 'EUR', '94.772749'), ('31', '2021-12-16', '17778', 'ZWL', '50.11', '0.26', 'EUR', '354.780821'), ('45', '2021-12-18', '4477', 'HRK', '591.37', '2.96', 'EUR', '7.570559'), ('10', '2021-12-18', '930', 'XDR', '1173.5', '0.05', 'EUR', '0.792507'), ('44', '2021-12-19', '21504', 'DZD', '136.79', '0.69', 'EUR', '157.210934'), ('33', '2021-12-20', '6810', 'GHS', '826.06', '4.14', 'EUR', '8.24399'), ('46', '2021-12-20', '702', 'IMP', '846.26', '4.24', 'EUR', '0.829536'), ('39', '2021-12-20', '16002', 'GMD', '271.47', '1.36', 'EUR', '58.946785'), ('6', '2021-12-20', '13104', 'MDL', '647.93', '3.24', 'EUR', '20.224588'), ('28', '2021-12-21', '660', 'EUR', '660', '3.3', 'EUR', '1'), ('2', '2021-12-22', '930', 'CAD', '670.27', '3.36', 'EUR', '1.387511'), ('48', '2021-12-23', '23226', 'MKD', '377.23', '1.89', 'EUR', '61.570877'), ('47', '2021-12-24', '618', 'MOP', '69.74', '0.35', 'EUR', '8.862674'), ('29', '2021-12-25', '28566', 'RSD', '242.85', '1.22', 'EUR', '117.629636'), ('9', '2021-12-26', '28416', 'MDL', '1405.03', '0.04', 'EUR', '20.224588'), ('3', '2021-12-26', '23166', 'SOS', '36.44', '0.19', 'EUR', '635.850516'), ('18', '2021-12-26', '3500', 'MYR', '752.62', '3.77', 'EUR', '4.650478'), ('33', '2021-12-26', '690', 'SEK', '66.37', '0.03', 'EUR', '10.396958'), ('36', '2021-12-27', '66', 'OMR', '155.25', '0.78', 'EUR', '0.425132'), ('26', '2021-12-27', '460', 'GIP', '554.53', '2.78', 'EUR', '0.829546'), ('11', '2021-12-28', '1404', 'EUR', '1404', '7.02', 'EUR', '1'), ('36', '2021-12-29', '8622', 'HTG', '74.74', '0.38', 'EUR', '115.372538'), ('47', '2021-12-30', '28236', 'AMD', '52.59', '0.27', 'EUR', '536.92227'), ('30', '2021-12-30', '190284', 'MGA', '42.82', '0.22', 'EUR', '4443.86488'), ('22', '2021-12-30', '1302', 'EUR', '1302', '6.51', 'EUR', '1'), ('47', '2021-12-31', '1404', 'WST', '489.33', '2.45', 'EUR', '2.869237'), ('50', '2022-01-01', '4614', 'TWD', '146.65', '0.74', 'EUR', '31.464479'), ('45', '2022-01-01', '7798', 'TJS', '545.52', '2.73', 'EUR', '14.294667'), ('2', '2022-01-02', '6396', 'HTG', '55.44', '0.28', 'EUR', '115.372538'), ('43', '2022-01-03', '19044', 'LRD', '112.79', '0.57', 'EUR', '168.852191'), ('4', '2022-01-03', '606', 'MYR', '130.31', '0.66', 'EUR', '4.650478'), ('48', '2022-01-03', '462', 'JOD', '591.21', '2.96', 'EUR', '0.781452'), ('3', '2022-01-03', '22386', 'THB', '606', '3.03', 'EUR', '36.941107'), ('40', '2022-01-04', '234270', 'UGX', '59.23', '0.3', 'EUR', '3955.735797'), ('38', '2022-01-05', '6138', 'NOK', '635.68', '3.18', 'EUR', '9.655857'), ('16', '2022-01-06', '954', 'JOD', '1220.81', '6.11', 'EUR', '0.781452'), ('5', '2022-01-06', '528', 'OMR', '1241.97', '6.21', 'EUR', '0.425132'), ('11', '2022-01-06', '594', 'SBD', '66.99', '0.34', 'EUR', '8.867908'), ('50', '2022-01-06', '9870', 'AMD', '18.39', '0.1', 'EUR', '536.92227'), ('16', '2022-01-08', '23190', 'SCR', '1460.2', '0.03', 'EUR', '15.881424'), ('14', '2022-01-08', '6834', 'SCR', '430.32', '2.16', 'EUR', '15.881424'), ('50', '2022-01-09', '20802', 'XPF', '174.49', '0.88', 'EUR', '119.221126'), ('3', '2022-01-09', '354', 'VES', '74.65', '0.38', 'EUR', '4.74232'), ('4', '2022-01-09', '3048', 'ERN', '184.43', '0.93', 'EUR', '16.526867'), ('27', '2022-01-10', '20196', 'CUP', '711.83', '3.56', 'EUR', '28.372254'), ('21', '2022-01-11', '7200', 'MUR', '148.86', '0.75', 'EUR', '48.369341'), ('31', '2022-01-11', '26052', 'LRD', '154.29', '0.78', 'EUR', '168.852191'), ('28', '2022-01-13', '27480', 'ISK', '193.3', '0.97', 'EUR', '142.166545'), ('48', '2022-01-13', '1362', 'DKK', '183.24', '0.92', 'EUR', '7.433242'), ('38', '2022-01-14', '1392', 'HKD', '161.42', '0.81', 'EUR', '8.623587'), ('34', '2022-01-14', '11094', 'MZN', '157.73', '0.79', 'EUR', '70.339138'), ('4', '2022-01-15', '19374', 'KPW', '19.54', '0.1', 'EUR', '991.624722'), ('30', '2022-01-15', '22686', 'CZK', '920.4', '4.61', 'EUR', '24.648029'), ('14', '2022-01-18', '21360', 'KRW', '16', '0.08', 'EUR', '1335.638728'), ('3', '2022-01-18', '15240', 'MWK', '16.98', '0.09', 'EUR', '897.95755'), ('33', '2022-01-20', '1410', 'ILS', '397.91', '1.99', 'EUR', '3.543533'), ('30', '2022-01-20', '642', 'JOD', '821.55', '4.11', 'EUR', '0.781452'), ('7', '2022-01-21', '1362', 'TTD', '182.45', '0.92', 'EUR', '7.465375'), ('9', '2022-01-22', '7248', 'XPF', '60.8', '0.04', 'EUR', '119.221126'), </v>
      </c>
    </row>
    <row r="389" spans="2:22" ht="30" x14ac:dyDescent="0.25">
      <c r="B389">
        <f t="shared" si="60"/>
        <v>2022</v>
      </c>
      <c r="C389">
        <f t="shared" si="61"/>
        <v>1</v>
      </c>
      <c r="D389" t="str">
        <f t="shared" si="62"/>
        <v>2022 1</v>
      </c>
      <c r="E389">
        <v>2</v>
      </c>
      <c r="F389" s="2">
        <v>44583</v>
      </c>
      <c r="G389">
        <v>108954</v>
      </c>
      <c r="H389" t="s">
        <v>137</v>
      </c>
      <c r="I389" s="3">
        <f t="shared" si="63"/>
        <v>24.540000000000003</v>
      </c>
      <c r="J389" s="3">
        <f t="shared" si="64"/>
        <v>0.13</v>
      </c>
      <c r="K389" t="s">
        <v>61</v>
      </c>
      <c r="L389" s="3">
        <f>VLOOKUP(H389,'fx rates'!$A:$B,2,0)</f>
        <v>4440.6186470000002</v>
      </c>
      <c r="M389">
        <f>SUMIFS($I$3:$I389,$E$3:$E389,$E389,$D$3:$D389,$D389)</f>
        <v>79.98</v>
      </c>
      <c r="N389" s="3">
        <f t="shared" si="65"/>
        <v>0.13</v>
      </c>
      <c r="O389" s="3" t="str">
        <f t="shared" si="66"/>
        <v/>
      </c>
      <c r="P389" t="str">
        <f>IFERROR(IF(VLOOKUP($E389,clients_special_commissions!$B:$E,3,0), "yes","no"),"no")</f>
        <v>no</v>
      </c>
      <c r="Q389" s="3" t="str">
        <f>IF($P389="yes", VLOOKUP($E389,clients_special_commissions!$B:$C,2,0),"")</f>
        <v/>
      </c>
      <c r="R389" t="str">
        <f t="shared" si="67"/>
        <v>no</v>
      </c>
      <c r="S389">
        <f>COUNTIFS($E$3:$E388,$E389,$D$3:$D388,$D389,$R$3:$R388,"yes")</f>
        <v>0</v>
      </c>
      <c r="U389" s="1" t="str">
        <f t="shared" ref="U389:U452" si="68">_xlfn.CONCAT("('", E389, "', '", TEXT(F389,"yyyy-mm-dd"), "', '", G389, "', '", H389, "', '", I389, "', '", J389, "', '", K389, "', '", L389, "'), ")</f>
        <v xml:space="preserve">('2', '2022-01-22', '108954', 'KHR', '24.54', '0.13', 'EUR', '4440.618647'), </v>
      </c>
      <c r="V389" s="1" t="str">
        <f t="shared" ref="V389:V452" si="69">_xlfn.CONCAT(V388,U389)</f>
        <v xml:space="preserve">('42', '2021-06-09', '1338', 'ERN', '80.96', '0.05',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'0.04',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'0.05',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'0.05',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'0.05',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'0.04',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'0.04',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'0.05', 'EUR', '1954.4451'), ('17', '2021-08-25', '20292', 'CLP', '23.24', '0.12', 'EUR', '873.489326'), ('38', '2021-08-25', '174', 'GIP', '209.76', '1.05', 'EUR', '0.829546'), ('39', '2021-08-25', '366', 'MOP', '41.3', '0.21', 'EUR', '8.862674'), ('10', '2021-08-26', '229650', 'MMK', '117.51', '0.05',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'0.04', 'EUR', '1.874163'), ('11', '2021-09-09', '10206', 'UAH', '315.83', '1.58', 'EUR', '32.315341'), ('15', '2021-09-10', '300000', 'VND', '11.91', '0.06', 'EUR', '25207.144586'), ('42', '2021-09-11', '26370', 'XPF', '221.19', '0.05',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('13', '2021-09-27', '4638', 'ETB', '82.2', '0.42', 'EUR', '56.424061'), ('37', '2021-09-29', '612', 'BND', '409.96', '2.05', 'EUR', '1.492847'), ('51', '2021-10-01', '894', 'MOP', '100.88', '0.51', 'EUR', '8.862674'), ('45', '2021-10-02', '1254', 'SCR', '78.97', '0.4', 'EUR', '15.881424'), ('47', '2021-10-02', '212808', 'IRR', '4.57', '0.05', 'EUR', '46606.318821'), ('20', '2021-10-03', '209238', 'VND', '8.31', '0.05', 'EUR', '25207.144586'), ('17', '2021-10-04', '13416', 'AOA', '26.83', '0.14', 'EUR', '500.075352'), ('41', '2021-10-05', '4139', 'GHS', '502.07', '2.52', 'EUR', '8.24399'), ('44', '2021-10-05', '206706', 'CDF', '94.03', '0.48', 'EUR', '2198.419411'), ('50', '2021-10-06', '18666', 'SOS', '29.36', '0.15', 'EUR', '635.850516'), ('7', '2021-10-06', '1026', 'CUC', '930.9', '4.66', 'EUR', '1.102163'), ('21', '2021-10-08', '912', 'MYR', '196.11', '0.99', 'EUR', '4.650478'), ('6', '2021-10-08', '29940', 'HTG', '259.51', '1.3', 'EUR', '115.372538'), ('36', '2021-10-09', '1146', 'QAR', '285.64', '1.43', 'EUR', '4.012181'), ('6', '2021-10-09', '6678', 'ISK', '46.98', '0.24', 'EUR', '142.166545'), ('29', '2021-10-10', '270', 'GIP', '325.48', '1.63', 'EUR', '0.829546'), ('25', '2021-10-10', '14754', 'BDT', '155.68', '0.78', 'EUR', '94.772749'), ('48', '2021-10-12', '15936', 'DZD', '101.37', '0.51', 'EUR', '157.210934'), ('43', '2021-10-13', '10398', 'KMF', '21.11', '0.11', 'EUR', '492.671632'), ('36', '2021-10-15', '29034', 'INR', '346.16', '1.74', 'EUR', '83.874727'), ('45', '2021-10-15', '18042', 'KPW', '18.2', '0.1', 'EUR', '991.624722'), ('18', '2021-10-15', '1236', 'BAM', '632.46', '3.17', 'EUR', '1.954297'), ('30', '2021-10-16', '25494', 'CUP', '898.56', '4.5', 'EUR', '28.372254'), ('10', '2021-10-16', '924', 'BBD', '419.15', '0.05', 'EUR', '2.204495'), ('33', '2021-10-16', '12720', 'NPR', '94.98', '0.48', 'EUR', '133.929141'), ('46', '2021-10-17', '264', 'NZD', '166.49', '0.84', 'EUR', '1.585768'), ('40', '2021-10-17', '1284', 'BND', '860.11', '4.31', 'EUR', '1.492847'), ('6', '2021-10-18', '828', 'HRK', '109.38', '0.55', 'EUR', '7.570559'), ('22', '2021-10-18', '300', 'EUR', '300', '1.5', 'EUR', '1'), ('46', '2021-10-18', '23256', 'ISK', '163.59', '0.82', 'EUR', '142.166545'), ('51', '2021-10-18', '205488', 'UZS', '16.25', '0.09', 'EUR', '12650.208197'), ('5', '2021-10-19', '15168', 'MRU', '378.04', '1.9', 'EUR', '40.122998'), ('18', '2021-10-19', '1068', 'TOP', '428.65', '2.15', 'EUR', '2.491572'), ('14', '2021-10-19', '220', 'BHD', '529.16', '2.65', 'EUR', '0.415761'), ('48', '2021-10-19', '2351', 'MYR', '505.54', '2.53', 'EUR', '4.650478'), ('46', '2021-10-20', '7524', 'RUB', '64.43', '0.33', 'EUR', '116.791701'), ('16', '2021-10-21', '16854', 'VUV', '135.2', '0.68', 'EUR', '124.667135'), ('30', '2021-10-22', '26826', 'NPR', '200.3', '1.01', 'EUR', '133.929141'), ('2', '2021-10-22', '84', 'XDR', '106', '0.53', 'EUR', '0.792507'), ('42', '2021-10-22', '3000', 'BBD', '1360.86', '0.05', 'EUR', '2.204495'), ('42', '2021-10-23', '9000', 'ZMW', '463.25', '0.03', 'EUR', '19.428104'), ('28', '2021-10-23', '3.3', 'EUR', '3.3', '0.05', 'EUR', '1'), ('48', '2021-10-23', '5000', 'GHS', '606.51', '3.04', 'EUR', '8.24399'), ('25', '2021-10-23', '71472', 'TZS', '27.97', '0.14', 'EUR', '2556.186953'), ('3', '2021-10-23', '164184', 'IRR', '3.53', '0.05', 'EUR', '46606.318821'), ('14', '2021-10-24', '1482', 'MOP', '167.22', '0.84', 'EUR', '8.862674'), ('40', '2021-10-24', '800', 'BHD', '1924.19', '9.63', 'EUR', '0.415761'), ('9', '2021-10-24', '27090', 'SDG', '55.07', '0.04', 'EUR', '491.956154'), ('43', '2021-10-24', '18492', 'THB', '500.59', '2.51', 'EUR', '36.941107'), ('35', '2021-10-26', '27588', 'KPW', '27.83', '0.14', 'EUR', '991.624722'), ('25', '2021-10-26', '15246', 'NAD', '932.41', '4.67', 'EUR', '16.351249'), ('46', '2021-10-27', '8000', 'TTD', '1071.62', '5.36', 'EUR', '7.465375'), ('47', '2021-10-27', '154224', 'IQD', '96.14', '0.49', 'EUR', '1604.167841'), ('32', '2021-10-28', '1188', 'PAB', '1077.23', '5.39', 'EUR', '1.102838'), ('17', '2021-10-28', '648', 'CNH', '92.16', '0.47', 'EUR', '7.031894'), ('10', '2021-10-28', '5784', 'NPR', '43.19', '0.05', 'EUR', '133.929141'), ('32', '2021-10-29', '15504', 'MXN', '693.84', '0.03', 'EUR', '22.345389'), ('32', '2021-10-31', '666', 'EUR', '666', '0.03', 'EUR', '1'), ('22', '2021-11-02', '498', 'XDR', '628.39', '3.15', 'EUR', '0.792507'), ('44', '2021-11-02', '324', 'EUR', '324', '1.62', 'EUR', '1'), ('16', '2021-11-02', '430', 'FKP', '518.37', '2.6', 'EUR', '0.82953'), ('7', '2021-11-03', '248', 'BHD', '596.5', '2.99', 'EUR', '0.415761'), ('51', '2021-11-03', '292', 'KWD', '871.43', '4.36', 'EUR', '0.335084'), ('51', '2021-11-03', '6933', 'TWD', '220.35', '1.11', 'EUR', '31.464479'), ('27', '2021-11-03', '23214', 'CZK', '941.82', '4.71', 'EUR', '24.648029'), ('39', '2021-11-04', '492', 'GGP', '592.69', '2.97', 'EUR', '0.830114'), ('3', '2021-11-04', '17076', 'INR', '203.59', '1.02', 'EUR', '83.874727'), ('17', '2021-11-04', '21516', 'MZN', '305.89', '1.53', 'EUR', '70.339138'), ('33', '2021-11-05', '103458', 'BIF', '45.9', '0.23', 'EUR', '2254.103215'), ('31', '2021-11-05', '3876', 'ZAR', '237.6', '1.19', 'EUR', '16.313404'), ('9', '2021-11-06', '1410', 'BSD', '1278.69', '0.04', 'EUR', '1.102693'), ('16', '2021-11-06', '636', 'IMP', '766.7', '3.84', 'EUR', '0.829536'), ('48', '2021-11-07', '564', 'NZD', '355.67', '1.78', 'EUR', '1.585768'), ('13', '2021-11-07', '3246', 'PKR', '16.25', '0.09', 'EUR', '199.753961'), ('30', '2021-11-08', '8940', 'SZL', '547.16', '2.74', 'EUR', '16.339208'), ('41', '2021-11-08', '19338', 'DJF', '98.83', '0.5', 'EUR', '195.674933'), ('47', '2021-11-08', '1488', 'WST', '518.61', '2.6', 'EUR', '2.869237'), ('20', '2021-11-09', '13290', 'MXN', '594.76', '0.05', 'EUR', '22.345389'), ('27', '2021-11-09', '11151', 'GTQ', '1317.54', '6.59', 'EUR', '8.463558'), ('34', '2021-11-09', '19140', 'ETB', '339.22', '1.7', 'EUR', '56.424061'), ('45', '2021-11-10', '450', 'EUR', '450', '2.25', 'EUR', '1'), ('10', '2021-11-10', '1008', 'TND', '310.67', '0.05', 'EUR', '3.244663'), ('48', '2021-11-11', '1182', 'KYD', '1289.54', '6.45', 'EUR', '0.916606'), ('23', '2021-11-11', '210', 'JOD', '268.74', '1.35', 'EUR', '0.781452'), ('2', '2021-11-12', '426', 'BZD', '192.22', '0.97', 'EUR', '2.216262'), ('42', '2021-11-12', '13230', 'AFN', '137.19', '0.05', 'EUR', '96.442519'), ('20', '2021-11-12', '360000', 'STD', '15.24', '0.05', 'EUR', '23626.253177'), ('4', '2021-11-14', '96936', 'LBP', '58.32', '0.3', 'EUR', '1662.155418'), ('17', '2021-11-14', '618', 'MYR', '132.89', '0.67', 'EUR', '4.650478'), ('1', '2021-11-14', '210060', 'BIF', '93.2', '0.47', 'EUR', '2254.103215'), ('4', '2021-11-15', '11958', 'VUV', '95.92', '0.48', 'EUR', '124.667135'), ('38', '2021-11-15', '115626', 'IDR', '7.32', '0.05', 'EUR', '15813.590125'), ('9', '2021-11-17', '29526', 'MXN', '1321.35', '0.03', 'EUR', '22.345389'), ('13', '2021-11-20', '23394', 'CLP', '26.79', '0.14', 'EUR', '873.489326'), ('16', '2021-11-20', '12000', 'ZAR', '735.6', '0.03', 'EUR', '16.313404'), ('48', '2021-11-21', '179472', 'PYG', '23.43', '0.03', 'EUR', '7661.556068'), ('8', '2021-11-21', '840', 'MOP', '94.78', '0.48', 'EUR', '8.862674'), ('31', '2021-11-21', '18042', 'XOF', '27.54', '0.14', 'EUR', '655.347265'), ('18', '2021-11-23', '342', 'TMT', '88.67', '0.45', 'EUR', '3.857137'), ('29', '2021-11-23', '588', 'DKK', '79.11', '0.4', 'EUR', '7.433242'), ('37', '2021-11-23', '90', 'EUR', '90', '0.45', 'EUR', '1'), ('33', '2021-11-23', '858', 'AUD', '580.16', '2.91', 'EUR', '1.478916'), ('51', '2021-11-24', '60000', 'THB', '1624.21', '0.03', 'EUR', '36.941107'), ('8', '2021-11-25', '1176', 'NZD', '741.6', '3.71', 'EUR', '1.585768'), ('10', '2021-11-26', '29568', 'BIF', '13.12', '0.05', 'EUR', '2254.103215'), ('29', '2021-11-26', '708', 'BMD', '641.91', '3.21', 'EUR', '1.102961'), ('15', '2021-11-27', '1008', 'LSL', '61.7', '0.31', 'EUR', '16.337136'), ('12', '2021-11-27', '846', 'EUR', '846', '4.23', 'EUR', '1'), ('45', '2021-11-27', '828', 'SEK', '79.64', '0.4', 'EUR', '10.396958'), ('17', '2021-11-28', '591', 'BHD', '1421.49', '7.11', 'EUR', '0.415761'), ('27', '2021-11-29', '3000000', 'XAF', '4577.73', '0.03', 'EUR', '655.347543'), ('13', '2021-11-29', '470', 'JOD', '601.45', '3.01', 'EUR', '0.781452'), ('8', '2021-12-01', '15996', 'NGN', '34.95', '0.18', 'EUR', '457.789064'), ('9', '2021-12-01', '6690', 'JPY', '50.15', '0.04', 'EUR', '133.408405'), ('44', '2021-12-02', '18318', 'KPW', '18.48', '0.1', 'EUR', '991.624722'), ('28', '2021-12-03', '13752', 'ERN', '832.1', '4.17', 'EUR', '16.526867'), ('35', '2021-12-04', '15132', 'BTN', '180.78', '0.91', 'EUR', '83.704625'), ('40', '2021-12-04', '6702', 'HRK', '885.28', '4.43', 'EUR', '7.570559'), ('44', '2021-12-04', '26352', 'RSD', '224.03', '1.13', 'EUR', '117.629636'), ('33', '2021-12-06', '654', 'TND', '201.57', '1.01', 'EUR', '3.244663'), ('41', '2021-12-07', '1176', 'SCR', '74.05', '0.38', 'EUR', '15.881424'), ('11', '2021-12-08', '696', 'SAR', '168.37', '0.85', 'EUR', '4.133768'), ('30', '2021-12-08', '8730', 'GMD', '148.1', '0.75', 'EUR', '58.946785'), ('50', '2021-12-09', '1284', 'BND', '860.11', '4.31', 'EUR', '1.492847'), ('47', '2021-12-10', '1344', 'SBD', '151.56', '0.76', 'EUR', '8.867908'), ('28', '2021-12-10', '1134', 'BOB', '150.06', '0.76', 'EUR', '7.557202'), ('6', '2021-12-12', '450', 'SGD', '300.51', '1.51', 'EUR', '1.497464'), ('29', '2021-12-12', '330', 'ILS', '93.13', '0.47', 'EUR', '3.543533'), ('18', '2021-12-13', '462', 'IMP', '556.94', '2.79', 'EUR', '0.829536'), ('10', '2021-12-13', '152076', 'IQD', '94.81', '0.05', 'EUR', '1604.167841'), ('46', '2021-12-13', '6042', 'CVE', '54.57', '0.28', 'EUR', '110.731635'), ('15', '2021-12-15', '6114', 'SBD', '689.46', '3.45', 'EUR', '8.867908'), ('43', '2021-12-15', '29166', 'BDT', '307.75', '1.54', 'EUR', '94.772749'), ('31', '2021-12-16', '17778', 'ZWL', '50.11', '0.26', 'EUR', '354.780821'), ('45', '2021-12-18', '4477', 'HRK', '591.37', '2.96', 'EUR', '7.570559'), ('10', '2021-12-18', '930', 'XDR', '1173.5', '0.05', 'EUR', '0.792507'), ('44', '2021-12-19', '21504', 'DZD', '136.79', '0.69', 'EUR', '157.210934'), ('33', '2021-12-20', '6810', 'GHS', '826.06', '4.14', 'EUR', '8.24399'), ('46', '2021-12-20', '702', 'IMP', '846.26', '4.24', 'EUR', '0.829536'), ('39', '2021-12-20', '16002', 'GMD', '271.47', '1.36', 'EUR', '58.946785'), ('6', '2021-12-20', '13104', 'MDL', '647.93', '3.24', 'EUR', '20.224588'), ('28', '2021-12-21', '660', 'EUR', '660', '3.3', 'EUR', '1'), ('2', '2021-12-22', '930', 'CAD', '670.27', '3.36', 'EUR', '1.387511'), ('48', '2021-12-23', '23226', 'MKD', '377.23', '1.89', 'EUR', '61.570877'), ('47', '2021-12-24', '618', 'MOP', '69.74', '0.35', 'EUR', '8.862674'), ('29', '2021-12-25', '28566', 'RSD', '242.85', '1.22', 'EUR', '117.629636'), ('9', '2021-12-26', '28416', 'MDL', '1405.03', '0.04', 'EUR', '20.224588'), ('3', '2021-12-26', '23166', 'SOS', '36.44', '0.19', 'EUR', '635.850516'), ('18', '2021-12-26', '3500', 'MYR', '752.62', '3.77', 'EUR', '4.650478'), ('33', '2021-12-26', '690', 'SEK', '66.37', '0.03', 'EUR', '10.396958'), ('36', '2021-12-27', '66', 'OMR', '155.25', '0.78', 'EUR', '0.425132'), ('26', '2021-12-27', '460', 'GIP', '554.53', '2.78', 'EUR', '0.829546'), ('11', '2021-12-28', '1404', 'EUR', '1404', '7.02', 'EUR', '1'), ('36', '2021-12-29', '8622', 'HTG', '74.74', '0.38', 'EUR', '115.372538'), ('47', '2021-12-30', '28236', 'AMD', '52.59', '0.27', 'EUR', '536.92227'), ('30', '2021-12-30', '190284', 'MGA', '42.82', '0.22', 'EUR', '4443.86488'), ('22', '2021-12-30', '1302', 'EUR', '1302', '6.51', 'EUR', '1'), ('47', '2021-12-31', '1404', 'WST', '489.33', '2.45', 'EUR', '2.869237'), ('50', '2022-01-01', '4614', 'TWD', '146.65', '0.74', 'EUR', '31.464479'), ('45', '2022-01-01', '7798', 'TJS', '545.52', '2.73', 'EUR', '14.294667'), ('2', '2022-01-02', '6396', 'HTG', '55.44', '0.28', 'EUR', '115.372538'), ('43', '2022-01-03', '19044', 'LRD', '112.79', '0.57', 'EUR', '168.852191'), ('4', '2022-01-03', '606', 'MYR', '130.31', '0.66', 'EUR', '4.650478'), ('48', '2022-01-03', '462', 'JOD', '591.21', '2.96', 'EUR', '0.781452'), ('3', '2022-01-03', '22386', 'THB', '606', '3.03', 'EUR', '36.941107'), ('40', '2022-01-04', '234270', 'UGX', '59.23', '0.3', 'EUR', '3955.735797'), ('38', '2022-01-05', '6138', 'NOK', '635.68', '3.18', 'EUR', '9.655857'), ('16', '2022-01-06', '954', 'JOD', '1220.81', '6.11', 'EUR', '0.781452'), ('5', '2022-01-06', '528', 'OMR', '1241.97', '6.21', 'EUR', '0.425132'), ('11', '2022-01-06', '594', 'SBD', '66.99', '0.34', 'EUR', '8.867908'), ('50', '2022-01-06', '9870', 'AMD', '18.39', '0.1', 'EUR', '536.92227'), ('16', '2022-01-08', '23190', 'SCR', '1460.2', '0.03', 'EUR', '15.881424'), ('14', '2022-01-08', '6834', 'SCR', '430.32', '2.16', 'EUR', '15.881424'), ('50', '2022-01-09', '20802', 'XPF', '174.49', '0.88', 'EUR', '119.221126'), ('3', '2022-01-09', '354', 'VES', '74.65', '0.38', 'EUR', '4.74232'), ('4', '2022-01-09', '3048', 'ERN', '184.43', '0.93', 'EUR', '16.526867'), ('27', '2022-01-10', '20196', 'CUP', '711.83', '3.56', 'EUR', '28.372254'), ('21', '2022-01-11', '7200', 'MUR', '148.86', '0.75', 'EUR', '48.369341'), ('31', '2022-01-11', '26052', 'LRD', '154.29', '0.78', 'EUR', '168.852191'), ('28', '2022-01-13', '27480', 'ISK', '193.3', '0.97', 'EUR', '142.166545'), ('48', '2022-01-13', '1362', 'DKK', '183.24', '0.92', 'EUR', '7.433242'), ('38', '2022-01-14', '1392', 'HKD', '161.42', '0.81', 'EUR', '8.623587'), ('34', '2022-01-14', '11094', 'MZN', '157.73', '0.79', 'EUR', '70.339138'), ('4', '2022-01-15', '19374', 'KPW', '19.54', '0.1', 'EUR', '991.624722'), ('30', '2022-01-15', '22686', 'CZK', '920.4', '4.61', 'EUR', '24.648029'), ('14', '2022-01-18', '21360', 'KRW', '16', '0.08', 'EUR', '1335.638728'), ('3', '2022-01-18', '15240', 'MWK', '16.98', '0.09', 'EUR', '897.95755'), ('33', '2022-01-20', '1410', 'ILS', '397.91', '1.99', 'EUR', '3.543533'), ('30', '2022-01-20', '642', 'JOD', '821.55', '4.11', 'EUR', '0.781452'), ('7', '2022-01-21', '1362', 'TTD', '182.45', '0.92', 'EUR', '7.465375'), ('9', '2022-01-22', '7248', 'XPF', '60.8', '0.04', 'EUR', '119.221126'), ('2', '2022-01-22', '108954', 'KHR', '24.54', '0.13', 'EUR', '4440.618647'), </v>
      </c>
    </row>
    <row r="390" spans="2:22" ht="30" x14ac:dyDescent="0.25">
      <c r="B390">
        <f t="shared" si="60"/>
        <v>2022</v>
      </c>
      <c r="C390">
        <f t="shared" si="61"/>
        <v>1</v>
      </c>
      <c r="D390" t="str">
        <f t="shared" si="62"/>
        <v>2022 1</v>
      </c>
      <c r="E390">
        <v>20</v>
      </c>
      <c r="F390" s="2">
        <v>44584</v>
      </c>
      <c r="G390">
        <v>1080</v>
      </c>
      <c r="H390" t="s">
        <v>72</v>
      </c>
      <c r="I390" s="3">
        <f t="shared" si="63"/>
        <v>552.63</v>
      </c>
      <c r="J390" s="3">
        <f t="shared" si="64"/>
        <v>0.05</v>
      </c>
      <c r="K390" t="s">
        <v>61</v>
      </c>
      <c r="L390" s="3">
        <f>VLOOKUP(H390,'fx rates'!$A:$B,2,0)</f>
        <v>1.954297</v>
      </c>
      <c r="M390">
        <f>SUMIFS($I$3:$I390,$E$3:$E390,$E390,$D$3:$D390,$D390)</f>
        <v>552.63</v>
      </c>
      <c r="N390" s="3">
        <f t="shared" si="65"/>
        <v>2.7699999999999996</v>
      </c>
      <c r="O390" s="3" t="str">
        <f t="shared" si="66"/>
        <v/>
      </c>
      <c r="P390" t="str">
        <f>IFERROR(IF(VLOOKUP($E390,clients_special_commissions!$B:$E,3,0), "yes","no"),"no")</f>
        <v>yes</v>
      </c>
      <c r="Q390" s="3">
        <f>IF($P390="yes", VLOOKUP($E390,clients_special_commissions!$B:$C,2,0),"")</f>
        <v>0.05</v>
      </c>
      <c r="R390" t="str">
        <f t="shared" si="67"/>
        <v>no</v>
      </c>
      <c r="S390">
        <f>COUNTIFS($E$3:$E389,$E390,$D$3:$D389,$D390,$R$3:$R389,"yes")</f>
        <v>0</v>
      </c>
      <c r="U390" s="1" t="str">
        <f t="shared" si="68"/>
        <v xml:space="preserve">('20', '2022-01-23', '1080', 'BAM', '552.63', '0.05', 'EUR', '1.954297'), </v>
      </c>
      <c r="V390" s="1" t="str">
        <f t="shared" si="69"/>
        <v xml:space="preserve">('42', '2021-06-09', '1338', 'ERN', '80.96', '0.05',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'0.04',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'0.05',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'0.05',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'0.05',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'0.04',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'0.04',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'0.05', 'EUR', '1954.4451'), ('17', '2021-08-25', '20292', 'CLP', '23.24', '0.12', 'EUR', '873.489326'), ('38', '2021-08-25', '174', 'GIP', '209.76', '1.05', 'EUR', '0.829546'), ('39', '2021-08-25', '366', 'MOP', '41.3', '0.21', 'EUR', '8.862674'), ('10', '2021-08-26', '229650', 'MMK', '117.51', '0.05',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'0.04', 'EUR', '1.874163'), ('11', '2021-09-09', '10206', 'UAH', '315.83', '1.58', 'EUR', '32.315341'), ('15', '2021-09-10', '300000', 'VND', '11.91', '0.06', 'EUR', '25207.144586'), ('42', '2021-09-11', '26370', 'XPF', '221.19', '0.05',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('13', '2021-09-27', '4638', 'ETB', '82.2', '0.42', 'EUR', '56.424061'), ('37', '2021-09-29', '612', 'BND', '409.96', '2.05', 'EUR', '1.492847'), ('51', '2021-10-01', '894', 'MOP', '100.88', '0.51', 'EUR', '8.862674'), ('45', '2021-10-02', '1254', 'SCR', '78.97', '0.4', 'EUR', '15.881424'), ('47', '2021-10-02', '212808', 'IRR', '4.57', '0.05', 'EUR', '46606.318821'), ('20', '2021-10-03', '209238', 'VND', '8.31', '0.05', 'EUR', '25207.144586'), ('17', '2021-10-04', '13416', 'AOA', '26.83', '0.14', 'EUR', '500.075352'), ('41', '2021-10-05', '4139', 'GHS', '502.07', '2.52', 'EUR', '8.24399'), ('44', '2021-10-05', '206706', 'CDF', '94.03', '0.48', 'EUR', '2198.419411'), ('50', '2021-10-06', '18666', 'SOS', '29.36', '0.15', 'EUR', '635.850516'), ('7', '2021-10-06', '1026', 'CUC', '930.9', '4.66', 'EUR', '1.102163'), ('21', '2021-10-08', '912', 'MYR', '196.11', '0.99', 'EUR', '4.650478'), ('6', '2021-10-08', '29940', 'HTG', '259.51', '1.3', 'EUR', '115.372538'), ('36', '2021-10-09', '1146', 'QAR', '285.64', '1.43', 'EUR', '4.012181'), ('6', '2021-10-09', '6678', 'ISK', '46.98', '0.24', 'EUR', '142.166545'), ('29', '2021-10-10', '270', 'GIP', '325.48', '1.63', 'EUR', '0.829546'), ('25', '2021-10-10', '14754', 'BDT', '155.68', '0.78', 'EUR', '94.772749'), ('48', '2021-10-12', '15936', 'DZD', '101.37', '0.51', 'EUR', '157.210934'), ('43', '2021-10-13', '10398', 'KMF', '21.11', '0.11', 'EUR', '492.671632'), ('36', '2021-10-15', '29034', 'INR', '346.16', '1.74', 'EUR', '83.874727'), ('45', '2021-10-15', '18042', 'KPW', '18.2', '0.1', 'EUR', '991.624722'), ('18', '2021-10-15', '1236', 'BAM', '632.46', '3.17', 'EUR', '1.954297'), ('30', '2021-10-16', '25494', 'CUP', '898.56', '4.5', 'EUR', '28.372254'), ('10', '2021-10-16', '924', 'BBD', '419.15', '0.05', 'EUR', '2.204495'), ('33', '2021-10-16', '12720', 'NPR', '94.98', '0.48', 'EUR', '133.929141'), ('46', '2021-10-17', '264', 'NZD', '166.49', '0.84', 'EUR', '1.585768'), ('40', '2021-10-17', '1284', 'BND', '860.11', '4.31', 'EUR', '1.492847'), ('6', '2021-10-18', '828', 'HRK', '109.38', '0.55', 'EUR', '7.570559'), ('22', '2021-10-18', '300', 'EUR', '300', '1.5', 'EUR', '1'), ('46', '2021-10-18', '23256', 'ISK', '163.59', '0.82', 'EUR', '142.166545'), ('51', '2021-10-18', '205488', 'UZS', '16.25', '0.09', 'EUR', '12650.208197'), ('5', '2021-10-19', '15168', 'MRU', '378.04', '1.9', 'EUR', '40.122998'), ('18', '2021-10-19', '1068', 'TOP', '428.65', '2.15', 'EUR', '2.491572'), ('14', '2021-10-19', '220', 'BHD', '529.16', '2.65', 'EUR', '0.415761'), ('48', '2021-10-19', '2351', 'MYR', '505.54', '2.53', 'EUR', '4.650478'), ('46', '2021-10-20', '7524', 'RUB', '64.43', '0.33', 'EUR', '116.791701'), ('16', '2021-10-21', '16854', 'VUV', '135.2', '0.68', 'EUR', '124.667135'), ('30', '2021-10-22', '26826', 'NPR', '200.3', '1.01', 'EUR', '133.929141'), ('2', '2021-10-22', '84', 'XDR', '106', '0.53', 'EUR', '0.792507'), ('42', '2021-10-22', '3000', 'BBD', '1360.86', '0.05', 'EUR', '2.204495'), ('42', '2021-10-23', '9000', 'ZMW', '463.25', '0.03', 'EUR', '19.428104'), ('28', '2021-10-23', '3.3', 'EUR', '3.3', '0.05', 'EUR', '1'), ('48', '2021-10-23', '5000', 'GHS', '606.51', '3.04', 'EUR', '8.24399'), ('25', '2021-10-23', '71472', 'TZS', '27.97', '0.14', 'EUR', '2556.186953'), ('3', '2021-10-23', '164184', 'IRR', '3.53', '0.05', 'EUR', '46606.318821'), ('14', '2021-10-24', '1482', 'MOP', '167.22', '0.84', 'EUR', '8.862674'), ('40', '2021-10-24', '800', 'BHD', '1924.19', '9.63', 'EUR', '0.415761'), ('9', '2021-10-24', '27090', 'SDG', '55.07', '0.04', 'EUR', '491.956154'), ('43', '2021-10-24', '18492', 'THB', '500.59', '2.51', 'EUR', '36.941107'), ('35', '2021-10-26', '27588', 'KPW', '27.83', '0.14', 'EUR', '991.624722'), ('25', '2021-10-26', '15246', 'NAD', '932.41', '4.67', 'EUR', '16.351249'), ('46', '2021-10-27', '8000', 'TTD', '1071.62', '5.36', 'EUR', '7.465375'), ('47', '2021-10-27', '154224', 'IQD', '96.14', '0.49', 'EUR', '1604.167841'), ('32', '2021-10-28', '1188', 'PAB', '1077.23', '5.39', 'EUR', '1.102838'), ('17', '2021-10-28', '648', 'CNH', '92.16', '0.47', 'EUR', '7.031894'), ('10', '2021-10-28', '5784', 'NPR', '43.19', '0.05', 'EUR', '133.929141'), ('32', '2021-10-29', '15504', 'MXN', '693.84', '0.03', 'EUR', '22.345389'), ('32', '2021-10-31', '666', 'EUR', '666', '0.03', 'EUR', '1'), ('22', '2021-11-02', '498', 'XDR', '628.39', '3.15', 'EUR', '0.792507'), ('44', '2021-11-02', '324', 'EUR', '324', '1.62', 'EUR', '1'), ('16', '2021-11-02', '430', 'FKP', '518.37', '2.6', 'EUR', '0.82953'), ('7', '2021-11-03', '248', 'BHD', '596.5', '2.99', 'EUR', '0.415761'), ('51', '2021-11-03', '292', 'KWD', '871.43', '4.36', 'EUR', '0.335084'), ('51', '2021-11-03', '6933', 'TWD', '220.35', '1.11', 'EUR', '31.464479'), ('27', '2021-11-03', '23214', 'CZK', '941.82', '4.71', 'EUR', '24.648029'), ('39', '2021-11-04', '492', 'GGP', '592.69', '2.97', 'EUR', '0.830114'), ('3', '2021-11-04', '17076', 'INR', '203.59', '1.02', 'EUR', '83.874727'), ('17', '2021-11-04', '21516', 'MZN', '305.89', '1.53', 'EUR', '70.339138'), ('33', '2021-11-05', '103458', 'BIF', '45.9', '0.23', 'EUR', '2254.103215'), ('31', '2021-11-05', '3876', 'ZAR', '237.6', '1.19', 'EUR', '16.313404'), ('9', '2021-11-06', '1410', 'BSD', '1278.69', '0.04', 'EUR', '1.102693'), ('16', '2021-11-06', '636', 'IMP', '766.7', '3.84', 'EUR', '0.829536'), ('48', '2021-11-07', '564', 'NZD', '355.67', '1.78', 'EUR', '1.585768'), ('13', '2021-11-07', '3246', 'PKR', '16.25', '0.09', 'EUR', '199.753961'), ('30', '2021-11-08', '8940', 'SZL', '547.16', '2.74', 'EUR', '16.339208'), ('41', '2021-11-08', '19338', 'DJF', '98.83', '0.5', 'EUR', '195.674933'), ('47', '2021-11-08', '1488', 'WST', '518.61', '2.6', 'EUR', '2.869237'), ('20', '2021-11-09', '13290', 'MXN', '594.76', '0.05', 'EUR', '22.345389'), ('27', '2021-11-09', '11151', 'GTQ', '1317.54', '6.59', 'EUR', '8.463558'), ('34', '2021-11-09', '19140', 'ETB', '339.22', '1.7', 'EUR', '56.424061'), ('45', '2021-11-10', '450', 'EUR', '450', '2.25', 'EUR', '1'), ('10', '2021-11-10', '1008', 'TND', '310.67', '0.05', 'EUR', '3.244663'), ('48', '2021-11-11', '1182', 'KYD', '1289.54', '6.45', 'EUR', '0.916606'), ('23', '2021-11-11', '210', 'JOD', '268.74', '1.35', 'EUR', '0.781452'), ('2', '2021-11-12', '426', 'BZD', '192.22', '0.97', 'EUR', '2.216262'), ('42', '2021-11-12', '13230', 'AFN', '137.19', '0.05', 'EUR', '96.442519'), ('20', '2021-11-12', '360000', 'STD', '15.24', '0.05', 'EUR', '23626.253177'), ('4', '2021-11-14', '96936', 'LBP', '58.32', '0.3', 'EUR', '1662.155418'), ('17', '2021-11-14', '618', 'MYR', '132.89', '0.67', 'EUR', '4.650478'), ('1', '2021-11-14', '210060', 'BIF', '93.2', '0.47', 'EUR', '2254.103215'), ('4', '2021-11-15', '11958', 'VUV', '95.92', '0.48', 'EUR', '124.667135'), ('38', '2021-11-15', '115626', 'IDR', '7.32', '0.05', 'EUR', '15813.590125'), ('9', '2021-11-17', '29526', 'MXN', '1321.35', '0.03', 'EUR', '22.345389'), ('13', '2021-11-20', '23394', 'CLP', '26.79', '0.14', 'EUR', '873.489326'), ('16', '2021-11-20', '12000', 'ZAR', '735.6', '0.03', 'EUR', '16.313404'), ('48', '2021-11-21', '179472', 'PYG', '23.43', '0.03', 'EUR', '7661.556068'), ('8', '2021-11-21', '840', 'MOP', '94.78', '0.48', 'EUR', '8.862674'), ('31', '2021-11-21', '18042', 'XOF', '27.54', '0.14', 'EUR', '655.347265'), ('18', '2021-11-23', '342', 'TMT', '88.67', '0.45', 'EUR', '3.857137'), ('29', '2021-11-23', '588', 'DKK', '79.11', '0.4', 'EUR', '7.433242'), ('37', '2021-11-23', '90', 'EUR', '90', '0.45', 'EUR', '1'), ('33', '2021-11-23', '858', 'AUD', '580.16', '2.91', 'EUR', '1.478916'), ('51', '2021-11-24', '60000', 'THB', '1624.21', '0.03', 'EUR', '36.941107'), ('8', '2021-11-25', '1176', 'NZD', '741.6', '3.71', 'EUR', '1.585768'), ('10', '2021-11-26', '29568', 'BIF', '13.12', '0.05', 'EUR', '2254.103215'), ('29', '2021-11-26', '708', 'BMD', '641.91', '3.21', 'EUR', '1.102961'), ('15', '2021-11-27', '1008', 'LSL', '61.7', '0.31', 'EUR', '16.337136'), ('12', '2021-11-27', '846', 'EUR', '846', '4.23', 'EUR', '1'), ('45', '2021-11-27', '828', 'SEK', '79.64', '0.4', 'EUR', '10.396958'), ('17', '2021-11-28', '591', 'BHD', '1421.49', '7.11', 'EUR', '0.415761'), ('27', '2021-11-29', '3000000', 'XAF', '4577.73', '0.03', 'EUR', '655.347543'), ('13', '2021-11-29', '470', 'JOD', '601.45', '3.01', 'EUR', '0.781452'), ('8', '2021-12-01', '15996', 'NGN', '34.95', '0.18', 'EUR', '457.789064'), ('9', '2021-12-01', '6690', 'JPY', '50.15', '0.04', 'EUR', '133.408405'), ('44', '2021-12-02', '18318', 'KPW', '18.48', '0.1', 'EUR', '991.624722'), ('28', '2021-12-03', '13752', 'ERN', '832.1', '4.17', 'EUR', '16.526867'), ('35', '2021-12-04', '15132', 'BTN', '180.78', '0.91', 'EUR', '83.704625'), ('40', '2021-12-04', '6702', 'HRK', '885.28', '4.43', 'EUR', '7.570559'), ('44', '2021-12-04', '26352', 'RSD', '224.03', '1.13', 'EUR', '117.629636'), ('33', '2021-12-06', '654', 'TND', '201.57', '1.01', 'EUR', '3.244663'), ('41', '2021-12-07', '1176', 'SCR', '74.05', '0.38', 'EUR', '15.881424'), ('11', '2021-12-08', '696', 'SAR', '168.37', '0.85', 'EUR', '4.133768'), ('30', '2021-12-08', '8730', 'GMD', '148.1', '0.75', 'EUR', '58.946785'), ('50', '2021-12-09', '1284', 'BND', '860.11', '4.31', 'EUR', '1.492847'), ('47', '2021-12-10', '1344', 'SBD', '151.56', '0.76', 'EUR', '8.867908'), ('28', '2021-12-10', '1134', 'BOB', '150.06', '0.76', 'EUR', '7.557202'), ('6', '2021-12-12', '450', 'SGD', '300.51', '1.51', 'EUR', '1.497464'), ('29', '2021-12-12', '330', 'ILS', '93.13', '0.47', 'EUR', '3.543533'), ('18', '2021-12-13', '462', 'IMP', '556.94', '2.79', 'EUR', '0.829536'), ('10', '2021-12-13', '152076', 'IQD', '94.81', '0.05', 'EUR', '1604.167841'), ('46', '2021-12-13', '6042', 'CVE', '54.57', '0.28', 'EUR', '110.731635'), ('15', '2021-12-15', '6114', 'SBD', '689.46', '3.45', 'EUR', '8.867908'), ('43', '2021-12-15', '29166', 'BDT', '307.75', '1.54', 'EUR', '94.772749'), ('31', '2021-12-16', '17778', 'ZWL', '50.11', '0.26', 'EUR', '354.780821'), ('45', '2021-12-18', '4477', 'HRK', '591.37', '2.96', 'EUR', '7.570559'), ('10', '2021-12-18', '930', 'XDR', '1173.5', '0.05', 'EUR', '0.792507'), ('44', '2021-12-19', '21504', 'DZD', '136.79', '0.69', 'EUR', '157.210934'), ('33', '2021-12-20', '6810', 'GHS', '826.06', '4.14', 'EUR', '8.24399'), ('46', '2021-12-20', '702', 'IMP', '846.26', '4.24', 'EUR', '0.829536'), ('39', '2021-12-20', '16002', 'GMD', '271.47', '1.36', 'EUR', '58.946785'), ('6', '2021-12-20', '13104', 'MDL', '647.93', '3.24', 'EUR', '20.224588'), ('28', '2021-12-21', '660', 'EUR', '660', '3.3', 'EUR', '1'), ('2', '2021-12-22', '930', 'CAD', '670.27', '3.36', 'EUR', '1.387511'), ('48', '2021-12-23', '23226', 'MKD', '377.23', '1.89', 'EUR', '61.570877'), ('47', '2021-12-24', '618', 'MOP', '69.74', '0.35', 'EUR', '8.862674'), ('29', '2021-12-25', '28566', 'RSD', '242.85', '1.22', 'EUR', '117.629636'), ('9', '2021-12-26', '28416', 'MDL', '1405.03', '0.04', 'EUR', '20.224588'), ('3', '2021-12-26', '23166', 'SOS', '36.44', '0.19', 'EUR', '635.850516'), ('18', '2021-12-26', '3500', 'MYR', '752.62', '3.77', 'EUR', '4.650478'), ('33', '2021-12-26', '690', 'SEK', '66.37', '0.03', 'EUR', '10.396958'), ('36', '2021-12-27', '66', 'OMR', '155.25', '0.78', 'EUR', '0.425132'), ('26', '2021-12-27', '460', 'GIP', '554.53', '2.78', 'EUR', '0.829546'), ('11', '2021-12-28', '1404', 'EUR', '1404', '7.02', 'EUR', '1'), ('36', '2021-12-29', '8622', 'HTG', '74.74', '0.38', 'EUR', '115.372538'), ('47', '2021-12-30', '28236', 'AMD', '52.59', '0.27', 'EUR', '536.92227'), ('30', '2021-12-30', '190284', 'MGA', '42.82', '0.22', 'EUR', '4443.86488'), ('22', '2021-12-30', '1302', 'EUR', '1302', '6.51', 'EUR', '1'), ('47', '2021-12-31', '1404', 'WST', '489.33', '2.45', 'EUR', '2.869237'), ('50', '2022-01-01', '4614', 'TWD', '146.65', '0.74', 'EUR', '31.464479'), ('45', '2022-01-01', '7798', 'TJS', '545.52', '2.73', 'EUR', '14.294667'), ('2', '2022-01-02', '6396', 'HTG', '55.44', '0.28', 'EUR', '115.372538'), ('43', '2022-01-03', '19044', 'LRD', '112.79', '0.57', 'EUR', '168.852191'), ('4', '2022-01-03', '606', 'MYR', '130.31', '0.66', 'EUR', '4.650478'), ('48', '2022-01-03', '462', 'JOD', '591.21', '2.96', 'EUR', '0.781452'), ('3', '2022-01-03', '22386', 'THB', '606', '3.03', 'EUR', '36.941107'), ('40', '2022-01-04', '234270', 'UGX', '59.23', '0.3', 'EUR', '3955.735797'), ('38', '2022-01-05', '6138', 'NOK', '635.68', '3.18', 'EUR', '9.655857'), ('16', '2022-01-06', '954', 'JOD', '1220.81', '6.11', 'EUR', '0.781452'), ('5', '2022-01-06', '528', 'OMR', '1241.97', '6.21', 'EUR', '0.425132'), ('11', '2022-01-06', '594', 'SBD', '66.99', '0.34', 'EUR', '8.867908'), ('50', '2022-01-06', '9870', 'AMD', '18.39', '0.1', 'EUR', '536.92227'), ('16', '2022-01-08', '23190', 'SCR', '1460.2', '0.03', 'EUR', '15.881424'), ('14', '2022-01-08', '6834', 'SCR', '430.32', '2.16', 'EUR', '15.881424'), ('50', '2022-01-09', '20802', 'XPF', '174.49', '0.88', 'EUR', '119.221126'), ('3', '2022-01-09', '354', 'VES', '74.65', '0.38', 'EUR', '4.74232'), ('4', '2022-01-09', '3048', 'ERN', '184.43', '0.93', 'EUR', '16.526867'), ('27', '2022-01-10', '20196', 'CUP', '711.83', '3.56', 'EUR', '28.372254'), ('21', '2022-01-11', '7200', 'MUR', '148.86', '0.75', 'EUR', '48.369341'), ('31', '2022-01-11', '26052', 'LRD', '154.29', '0.78', 'EUR', '168.852191'), ('28', '2022-01-13', '27480', 'ISK', '193.3', '0.97', 'EUR', '142.166545'), ('48', '2022-01-13', '1362', 'DKK', '183.24', '0.92', 'EUR', '7.433242'), ('38', '2022-01-14', '1392', 'HKD', '161.42', '0.81', 'EUR', '8.623587'), ('34', '2022-01-14', '11094', 'MZN', '157.73', '0.79', 'EUR', '70.339138'), ('4', '2022-01-15', '19374', 'KPW', '19.54', '0.1', 'EUR', '991.624722'), ('30', '2022-01-15', '22686', 'CZK', '920.4', '4.61', 'EUR', '24.648029'), ('14', '2022-01-18', '21360', 'KRW', '16', '0.08', 'EUR', '1335.638728'), ('3', '2022-01-18', '15240', 'MWK', '16.98', '0.09', 'EUR', '897.95755'), ('33', '2022-01-20', '1410', 'ILS', '397.91', '1.99', 'EUR', '3.543533'), ('30', '2022-01-20', '642', 'JOD', '821.55', '4.11', 'EUR', '0.781452'), ('7', '2022-01-21', '1362', 'TTD', '182.45', '0.92', 'EUR', '7.465375'), ('9', '2022-01-22', '7248', 'XPF', '60.8', '0.04', 'EUR', '119.221126'), ('2', '2022-01-22', '108954', 'KHR', '24.54', '0.13', 'EUR', '4440.618647'), ('20', '2022-01-23', '1080', 'BAM', '552.63', '0.05', 'EUR', '1.954297'), </v>
      </c>
    </row>
    <row r="391" spans="2:22" ht="30" x14ac:dyDescent="0.25">
      <c r="B391">
        <f t="shared" si="60"/>
        <v>2022</v>
      </c>
      <c r="C391">
        <f t="shared" si="61"/>
        <v>1</v>
      </c>
      <c r="D391" t="str">
        <f t="shared" si="62"/>
        <v>2022 1</v>
      </c>
      <c r="E391">
        <v>34</v>
      </c>
      <c r="F391" s="2">
        <v>44584</v>
      </c>
      <c r="G391">
        <v>510</v>
      </c>
      <c r="H391" t="s">
        <v>61</v>
      </c>
      <c r="I391" s="3">
        <f t="shared" si="63"/>
        <v>510</v>
      </c>
      <c r="J391" s="3">
        <f t="shared" si="64"/>
        <v>2.5499999999999998</v>
      </c>
      <c r="K391" t="s">
        <v>61</v>
      </c>
      <c r="L391" s="3">
        <f>VLOOKUP(H391,'fx rates'!$A:$B,2,0)</f>
        <v>1</v>
      </c>
      <c r="M391">
        <f>SUMIFS($I$3:$I391,$E$3:$E391,$E391,$D$3:$D391,$D391)</f>
        <v>667.73</v>
      </c>
      <c r="N391" s="3">
        <f t="shared" si="65"/>
        <v>2.5499999999999998</v>
      </c>
      <c r="O391" s="3" t="str">
        <f t="shared" si="66"/>
        <v/>
      </c>
      <c r="P391" t="str">
        <f>IFERROR(IF(VLOOKUP($E391,clients_special_commissions!$B:$E,3,0), "yes","no"),"no")</f>
        <v>no</v>
      </c>
      <c r="Q391" s="3" t="str">
        <f>IF($P391="yes", VLOOKUP($E391,clients_special_commissions!$B:$C,2,0),"")</f>
        <v/>
      </c>
      <c r="R391" t="str">
        <f t="shared" si="67"/>
        <v>no</v>
      </c>
      <c r="S391">
        <f>COUNTIFS($E$3:$E390,$E391,$D$3:$D390,$D391,$R$3:$R390,"yes")</f>
        <v>0</v>
      </c>
      <c r="U391" s="1" t="str">
        <f t="shared" si="68"/>
        <v xml:space="preserve">('34', '2022-01-23', '510', 'EUR', '510', '2.55', 'EUR', '1'), </v>
      </c>
      <c r="V391" s="1" t="str">
        <f t="shared" si="69"/>
        <v xml:space="preserve">('42', '2021-06-09', '1338', 'ERN', '80.96', '0.05',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'0.04',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'0.05',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'0.05',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'0.05',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'0.04',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'0.04',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'0.05', 'EUR', '1954.4451'), ('17', '2021-08-25', '20292', 'CLP', '23.24', '0.12', 'EUR', '873.489326'), ('38', '2021-08-25', '174', 'GIP', '209.76', '1.05', 'EUR', '0.829546'), ('39', '2021-08-25', '366', 'MOP', '41.3', '0.21', 'EUR', '8.862674'), ('10', '2021-08-26', '229650', 'MMK', '117.51', '0.05',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'0.04', 'EUR', '1.874163'), ('11', '2021-09-09', '10206', 'UAH', '315.83', '1.58', 'EUR', '32.315341'), ('15', '2021-09-10', '300000', 'VND', '11.91', '0.06', 'EUR', '25207.144586'), ('42', '2021-09-11', '26370', 'XPF', '221.19', '0.05',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('13', '2021-09-27', '4638', 'ETB', '82.2', '0.42', 'EUR', '56.424061'), ('37', '2021-09-29', '612', 'BND', '409.96', '2.05', 'EUR', '1.492847'), ('51', '2021-10-01', '894', 'MOP', '100.88', '0.51', 'EUR', '8.862674'), ('45', '2021-10-02', '1254', 'SCR', '78.97', '0.4', 'EUR', '15.881424'), ('47', '2021-10-02', '212808', 'IRR', '4.57', '0.05', 'EUR', '46606.318821'), ('20', '2021-10-03', '209238', 'VND', '8.31', '0.05', 'EUR', '25207.144586'), ('17', '2021-10-04', '13416', 'AOA', '26.83', '0.14', 'EUR', '500.075352'), ('41', '2021-10-05', '4139', 'GHS', '502.07', '2.52', 'EUR', '8.24399'), ('44', '2021-10-05', '206706', 'CDF', '94.03', '0.48', 'EUR', '2198.419411'), ('50', '2021-10-06', '18666', 'SOS', '29.36', '0.15', 'EUR', '635.850516'), ('7', '2021-10-06', '1026', 'CUC', '930.9', '4.66', 'EUR', '1.102163'), ('21', '2021-10-08', '912', 'MYR', '196.11', '0.99', 'EUR', '4.650478'), ('6', '2021-10-08', '29940', 'HTG', '259.51', '1.3', 'EUR', '115.372538'), ('36', '2021-10-09', '1146', 'QAR', '285.64', '1.43', 'EUR', '4.012181'), ('6', '2021-10-09', '6678', 'ISK', '46.98', '0.24', 'EUR', '142.166545'), ('29', '2021-10-10', '270', 'GIP', '325.48', '1.63', 'EUR', '0.829546'), ('25', '2021-10-10', '14754', 'BDT', '155.68', '0.78', 'EUR', '94.772749'), ('48', '2021-10-12', '15936', 'DZD', '101.37', '0.51', 'EUR', '157.210934'), ('43', '2021-10-13', '10398', 'KMF', '21.11', '0.11', 'EUR', '492.671632'), ('36', '2021-10-15', '29034', 'INR', '346.16', '1.74', 'EUR', '83.874727'), ('45', '2021-10-15', '18042', 'KPW', '18.2', '0.1', 'EUR', '991.624722'), ('18', '2021-10-15', '1236', 'BAM', '632.46', '3.17', 'EUR', '1.954297'), ('30', '2021-10-16', '25494', 'CUP', '898.56', '4.5', 'EUR', '28.372254'), ('10', '2021-10-16', '924', 'BBD', '419.15', '0.05', 'EUR', '2.204495'), ('33', '2021-10-16', '12720', 'NPR', '94.98', '0.48', 'EUR', '133.929141'), ('46', '2021-10-17', '264', 'NZD', '166.49', '0.84', 'EUR', '1.585768'), ('40', '2021-10-17', '1284', 'BND', '860.11', '4.31', 'EUR', '1.492847'), ('6', '2021-10-18', '828', 'HRK', '109.38', '0.55', 'EUR', '7.570559'), ('22', '2021-10-18', '300', 'EUR', '300', '1.5', 'EUR', '1'), ('46', '2021-10-18', '23256', 'ISK', '163.59', '0.82', 'EUR', '142.166545'), ('51', '2021-10-18', '205488', 'UZS', '16.25', '0.09', 'EUR', '12650.208197'), ('5', '2021-10-19', '15168', 'MRU', '378.04', '1.9', 'EUR', '40.122998'), ('18', '2021-10-19', '1068', 'TOP', '428.65', '2.15', 'EUR', '2.491572'), ('14', '2021-10-19', '220', 'BHD', '529.16', '2.65', 'EUR', '0.415761'), ('48', '2021-10-19', '2351', 'MYR', '505.54', '2.53', 'EUR', '4.650478'), ('46', '2021-10-20', '7524', 'RUB', '64.43', '0.33', 'EUR', '116.791701'), ('16', '2021-10-21', '16854', 'VUV', '135.2', '0.68', 'EUR', '124.667135'), ('30', '2021-10-22', '26826', 'NPR', '200.3', '1.01', 'EUR', '133.929141'), ('2', '2021-10-22', '84', 'XDR', '106', '0.53', 'EUR', '0.792507'), ('42', '2021-10-22', '3000', 'BBD', '1360.86', '0.05', 'EUR', '2.204495'), ('42', '2021-10-23', '9000', 'ZMW', '463.25', '0.03', 'EUR', '19.428104'), ('28', '2021-10-23', '3.3', 'EUR', '3.3', '0.05', 'EUR', '1'), ('48', '2021-10-23', '5000', 'GHS', '606.51', '3.04', 'EUR', '8.24399'), ('25', '2021-10-23', '71472', 'TZS', '27.97', '0.14', 'EUR', '2556.186953'), ('3', '2021-10-23', '164184', 'IRR', '3.53', '0.05', 'EUR', '46606.318821'), ('14', '2021-10-24', '1482', 'MOP', '167.22', '0.84', 'EUR', '8.862674'), ('40', '2021-10-24', '800', 'BHD', '1924.19', '9.63', 'EUR', '0.415761'), ('9', '2021-10-24', '27090', 'SDG', '55.07', '0.04', 'EUR', '491.956154'), ('43', '2021-10-24', '18492', 'THB', '500.59', '2.51', 'EUR', '36.941107'), ('35', '2021-10-26', '27588', 'KPW', '27.83', '0.14', 'EUR', '991.624722'), ('25', '2021-10-26', '15246', 'NAD', '932.41', '4.67', 'EUR', '16.351249'), ('46', '2021-10-27', '8000', 'TTD', '1071.62', '5.36', 'EUR', '7.465375'), ('47', '2021-10-27', '154224', 'IQD', '96.14', '0.49', 'EUR', '1604.167841'), ('32', '2021-10-28', '1188', 'PAB', '1077.23', '5.39', 'EUR', '1.102838'), ('17', '2021-10-28', '648', 'CNH', '92.16', '0.47', 'EUR', '7.031894'), ('10', '2021-10-28', '5784', 'NPR', '43.19', '0.05', 'EUR', '133.929141'), ('32', '2021-10-29', '15504', 'MXN', '693.84', '0.03', 'EUR', '22.345389'), ('32', '2021-10-31', '666', 'EUR', '666', '0.03', 'EUR', '1'), ('22', '2021-11-02', '498', 'XDR', '628.39', '3.15', 'EUR', '0.792507'), ('44', '2021-11-02', '324', 'EUR', '324', '1.62', 'EUR', '1'), ('16', '2021-11-02', '430', 'FKP', '518.37', '2.6', 'EUR', '0.82953'), ('7', '2021-11-03', '248', 'BHD', '596.5', '2.99', 'EUR', '0.415761'), ('51', '2021-11-03', '292', 'KWD', '871.43', '4.36', 'EUR', '0.335084'), ('51', '2021-11-03', '6933', 'TWD', '220.35', '1.11', 'EUR', '31.464479'), ('27', '2021-11-03', '23214', 'CZK', '941.82', '4.71', 'EUR', '24.648029'), ('39', '2021-11-04', '492', 'GGP', '592.69', '2.97', 'EUR', '0.830114'), ('3', '2021-11-04', '17076', 'INR', '203.59', '1.02', 'EUR', '83.874727'), ('17', '2021-11-04', '21516', 'MZN', '305.89', '1.53', 'EUR', '70.339138'), ('33', '2021-11-05', '103458', 'BIF', '45.9', '0.23', 'EUR', '2254.103215'), ('31', '2021-11-05', '3876', 'ZAR', '237.6', '1.19', 'EUR', '16.313404'), ('9', '2021-11-06', '1410', 'BSD', '1278.69', '0.04', 'EUR', '1.102693'), ('16', '2021-11-06', '636', 'IMP', '766.7', '3.84', 'EUR', '0.829536'), ('48', '2021-11-07', '564', 'NZD', '355.67', '1.78', 'EUR', '1.585768'), ('13', '2021-11-07', '3246', 'PKR', '16.25', '0.09', 'EUR', '199.753961'), ('30', '2021-11-08', '8940', 'SZL', '547.16', '2.74', 'EUR', '16.339208'), ('41', '2021-11-08', '19338', 'DJF', '98.83', '0.5', 'EUR', '195.674933'), ('47', '2021-11-08', '1488', 'WST', '518.61', '2.6', 'EUR', '2.869237'), ('20', '2021-11-09', '13290', 'MXN', '594.76', '0.05', 'EUR', '22.345389'), ('27', '2021-11-09', '11151', 'GTQ', '1317.54', '6.59', 'EUR', '8.463558'), ('34', '2021-11-09', '19140', 'ETB', '339.22', '1.7', 'EUR', '56.424061'), ('45', '2021-11-10', '450', 'EUR', '450', '2.25', 'EUR', '1'), ('10', '2021-11-10', '1008', 'TND', '310.67', '0.05', 'EUR', '3.244663'), ('48', '2021-11-11', '1182', 'KYD', '1289.54', '6.45', 'EUR', '0.916606'), ('23', '2021-11-11', '210', 'JOD', '268.74', '1.35', 'EUR', '0.781452'), ('2', '2021-11-12', '426', 'BZD', '192.22', '0.97', 'EUR', '2.216262'), ('42', '2021-11-12', '13230', 'AFN', '137.19', '0.05', 'EUR', '96.442519'), ('20', '2021-11-12', '360000', 'STD', '15.24', '0.05', 'EUR', '23626.253177'), ('4', '2021-11-14', '96936', 'LBP', '58.32', '0.3', 'EUR', '1662.155418'), ('17', '2021-11-14', '618', 'MYR', '132.89', '0.67', 'EUR', '4.650478'), ('1', '2021-11-14', '210060', 'BIF', '93.2', '0.47', 'EUR', '2254.103215'), ('4', '2021-11-15', '11958', 'VUV', '95.92', '0.48', 'EUR', '124.667135'), ('38', '2021-11-15', '115626', 'IDR', '7.32', '0.05', 'EUR', '15813.590125'), ('9', '2021-11-17', '29526', 'MXN', '1321.35', '0.03', 'EUR', '22.345389'), ('13', '2021-11-20', '23394', 'CLP', '26.79', '0.14', 'EUR', '873.489326'), ('16', '2021-11-20', '12000', 'ZAR', '735.6', '0.03', 'EUR', '16.313404'), ('48', '2021-11-21', '179472', 'PYG', '23.43', '0.03', 'EUR', '7661.556068'), ('8', '2021-11-21', '840', 'MOP', '94.78', '0.48', 'EUR', '8.862674'), ('31', '2021-11-21', '18042', 'XOF', '27.54', '0.14', 'EUR', '655.347265'), ('18', '2021-11-23', '342', 'TMT', '88.67', '0.45', 'EUR', '3.857137'), ('29', '2021-11-23', '588', 'DKK', '79.11', '0.4', 'EUR', '7.433242'), ('37', '2021-11-23', '90', 'EUR', '90', '0.45', 'EUR', '1'), ('33', '2021-11-23', '858', 'AUD', '580.16', '2.91', 'EUR', '1.478916'), ('51', '2021-11-24', '60000', 'THB', '1624.21', '0.03', 'EUR', '36.941107'), ('8', '2021-11-25', '1176', 'NZD', '741.6', '3.71', 'EUR', '1.585768'), ('10', '2021-11-26', '29568', 'BIF', '13.12', '0.05', 'EUR', '2254.103215'), ('29', '2021-11-26', '708', 'BMD', '641.91', '3.21', 'EUR', '1.102961'), ('15', '2021-11-27', '1008', 'LSL', '61.7', '0.31', 'EUR', '16.337136'), ('12', '2021-11-27', '846', 'EUR', '846', '4.23', 'EUR', '1'), ('45', '2021-11-27', '828', 'SEK', '79.64', '0.4', 'EUR', '10.396958'), ('17', '2021-11-28', '591', 'BHD', '1421.49', '7.11', 'EUR', '0.415761'), ('27', '2021-11-29', '3000000', 'XAF', '4577.73', '0.03', 'EUR', '655.347543'), ('13', '2021-11-29', '470', 'JOD', '601.45', '3.01', 'EUR', '0.781452'), ('8', '2021-12-01', '15996', 'NGN', '34.95', '0.18', 'EUR', '457.789064'), ('9', '2021-12-01', '6690', 'JPY', '50.15', '0.04', 'EUR', '133.408405'), ('44', '2021-12-02', '18318', 'KPW', '18.48', '0.1', 'EUR', '991.624722'), ('28', '2021-12-03', '13752', 'ERN', '832.1', '4.17', 'EUR', '16.526867'), ('35', '2021-12-04', '15132', 'BTN', '180.78', '0.91', 'EUR', '83.704625'), ('40', '2021-12-04', '6702', 'HRK', '885.28', '4.43', 'EUR', '7.570559'), ('44', '2021-12-04', '26352', 'RSD', '224.03', '1.13', 'EUR', '117.629636'), ('33', '2021-12-06', '654', 'TND', '201.57', '1.01', 'EUR', '3.244663'), ('41', '2021-12-07', '1176', 'SCR', '74.05', '0.38', 'EUR', '15.881424'), ('11', '2021-12-08', '696', 'SAR', '168.37', '0.85', 'EUR', '4.133768'), ('30', '2021-12-08', '8730', 'GMD', '148.1', '0.75', 'EUR', '58.946785'), ('50', '2021-12-09', '1284', 'BND', '860.11', '4.31', 'EUR', '1.492847'), ('47', '2021-12-10', '1344', 'SBD', '151.56', '0.76', 'EUR', '8.867908'), ('28', '2021-12-10', '1134', 'BOB', '150.06', '0.76', 'EUR', '7.557202'), ('6', '2021-12-12', '450', 'SGD', '300.51', '1.51', 'EUR', '1.497464'), ('29', '2021-12-12', '330', 'ILS', '93.13', '0.47', 'EUR', '3.543533'), ('18', '2021-12-13', '462', 'IMP', '556.94', '2.79', 'EUR', '0.829536'), ('10', '2021-12-13', '152076', 'IQD', '94.81', '0.05', 'EUR', '1604.167841'), ('46', '2021-12-13', '6042', 'CVE', '54.57', '0.28', 'EUR', '110.731635'), ('15', '2021-12-15', '6114', 'SBD', '689.46', '3.45', 'EUR', '8.867908'), ('43', '2021-12-15', '29166', 'BDT', '307.75', '1.54', 'EUR', '94.772749'), ('31', '2021-12-16', '17778', 'ZWL', '50.11', '0.26', 'EUR', '354.780821'), ('45', '2021-12-18', '4477', 'HRK', '591.37', '2.96', 'EUR', '7.570559'), ('10', '2021-12-18', '930', 'XDR', '1173.5', '0.05', 'EUR', '0.792507'), ('44', '2021-12-19', '21504', 'DZD', '136.79', '0.69', 'EUR', '157.210934'), ('33', '2021-12-20', '6810', 'GHS', '826.06', '4.14', 'EUR', '8.24399'), ('46', '2021-12-20', '702', 'IMP', '846.26', '4.24', 'EUR', '0.829536'), ('39', '2021-12-20', '16002', 'GMD', '271.47', '1.36', 'EUR', '58.946785'), ('6', '2021-12-20', '13104', 'MDL', '647.93', '3.24', 'EUR', '20.224588'), ('28', '2021-12-21', '660', 'EUR', '660', '3.3', 'EUR', '1'), ('2', '2021-12-22', '930', 'CAD', '670.27', '3.36', 'EUR', '1.387511'), ('48', '2021-12-23', '23226', 'MKD', '377.23', '1.89', 'EUR', '61.570877'), ('47', '2021-12-24', '618', 'MOP', '69.74', '0.35', 'EUR', '8.862674'), ('29', '2021-12-25', '28566', 'RSD', '242.85', '1.22', 'EUR', '117.629636'), ('9', '2021-12-26', '28416', 'MDL', '1405.03', '0.04', 'EUR', '20.224588'), ('3', '2021-12-26', '23166', 'SOS', '36.44', '0.19', 'EUR', '635.850516'), ('18', '2021-12-26', '3500', 'MYR', '752.62', '3.77', 'EUR', '4.650478'), ('33', '2021-12-26', '690', 'SEK', '66.37', '0.03', 'EUR', '10.396958'), ('36', '2021-12-27', '66', 'OMR', '155.25', '0.78', 'EUR', '0.425132'), ('26', '2021-12-27', '460', 'GIP', '554.53', '2.78', 'EUR', '0.829546'), ('11', '2021-12-28', '1404', 'EUR', '1404', '7.02', 'EUR', '1'), ('36', '2021-12-29', '8622', 'HTG', '74.74', '0.38', 'EUR', '115.372538'), ('47', '2021-12-30', '28236', 'AMD', '52.59', '0.27', 'EUR', '536.92227'), ('30', '2021-12-30', '190284', 'MGA', '42.82', '0.22', 'EUR', '4443.86488'), ('22', '2021-12-30', '1302', 'EUR', '1302', '6.51', 'EUR', '1'), ('47', '2021-12-31', '1404', 'WST', '489.33', '2.45', 'EUR', '2.869237'), ('50', '2022-01-01', '4614', 'TWD', '146.65', '0.74', 'EUR', '31.464479'), ('45', '2022-01-01', '7798', 'TJS', '545.52', '2.73', 'EUR', '14.294667'), ('2', '2022-01-02', '6396', 'HTG', '55.44', '0.28', 'EUR', '115.372538'), ('43', '2022-01-03', '19044', 'LRD', '112.79', '0.57', 'EUR', '168.852191'), ('4', '2022-01-03', '606', 'MYR', '130.31', '0.66', 'EUR', '4.650478'), ('48', '2022-01-03', '462', 'JOD', '591.21', '2.96', 'EUR', '0.781452'), ('3', '2022-01-03', '22386', 'THB', '606', '3.03', 'EUR', '36.941107'), ('40', '2022-01-04', '234270', 'UGX', '59.23', '0.3', 'EUR', '3955.735797'), ('38', '2022-01-05', '6138', 'NOK', '635.68', '3.18', 'EUR', '9.655857'), ('16', '2022-01-06', '954', 'JOD', '1220.81', '6.11', 'EUR', '0.781452'), ('5', '2022-01-06', '528', 'OMR', '1241.97', '6.21', 'EUR', '0.425132'), ('11', '2022-01-06', '594', 'SBD', '66.99', '0.34', 'EUR', '8.867908'), ('50', '2022-01-06', '9870', 'AMD', '18.39', '0.1', 'EUR', '536.92227'), ('16', '2022-01-08', '23190', 'SCR', '1460.2', '0.03', 'EUR', '15.881424'), ('14', '2022-01-08', '6834', 'SCR', '430.32', '2.16', 'EUR', '15.881424'), ('50', '2022-01-09', '20802', 'XPF', '174.49', '0.88', 'EUR', '119.221126'), ('3', '2022-01-09', '354', 'VES', '74.65', '0.38', 'EUR', '4.74232'), ('4', '2022-01-09', '3048', 'ERN', '184.43', '0.93', 'EUR', '16.526867'), ('27', '2022-01-10', '20196', 'CUP', '711.83', '3.56', 'EUR', '28.372254'), ('21', '2022-01-11', '7200', 'MUR', '148.86', '0.75', 'EUR', '48.369341'), ('31', '2022-01-11', '26052', 'LRD', '154.29', '0.78', 'EUR', '168.852191'), ('28', '2022-01-13', '27480', 'ISK', '193.3', '0.97', 'EUR', '142.166545'), ('48', '2022-01-13', '1362', 'DKK', '183.24', '0.92', 'EUR', '7.433242'), ('38', '2022-01-14', '1392', 'HKD', '161.42', '0.81', 'EUR', '8.623587'), ('34', '2022-01-14', '11094', 'MZN', '157.73', '0.79', 'EUR', '70.339138'), ('4', '2022-01-15', '19374', 'KPW', '19.54', '0.1', 'EUR', '991.624722'), ('30', '2022-01-15', '22686', 'CZK', '920.4', '4.61', 'EUR', '24.648029'), ('14', '2022-01-18', '21360', 'KRW', '16', '0.08', 'EUR', '1335.638728'), ('3', '2022-01-18', '15240', 'MWK', '16.98', '0.09', 'EUR', '897.95755'), ('33', '2022-01-20', '1410', 'ILS', '397.91', '1.99', 'EUR', '3.543533'), ('30', '2022-01-20', '642', 'JOD', '821.55', '4.11', 'EUR', '0.781452'), ('7', '2022-01-21', '1362', 'TTD', '182.45', '0.92', 'EUR', '7.465375'), ('9', '2022-01-22', '7248', 'XPF', '60.8', '0.04', 'EUR', '119.221126'), ('2', '2022-01-22', '108954', 'KHR', '24.54', '0.13', 'EUR', '4440.618647'), ('20', '2022-01-23', '1080', 'BAM', '552.63', '0.05', 'EUR', '1.954297'), ('34', '2022-01-23', '510', 'EUR', '510', '2.55', 'EUR', '1'), </v>
      </c>
    </row>
    <row r="392" spans="2:22" ht="30" x14ac:dyDescent="0.25">
      <c r="B392">
        <f t="shared" si="60"/>
        <v>2022</v>
      </c>
      <c r="C392">
        <f t="shared" si="61"/>
        <v>1</v>
      </c>
      <c r="D392" t="str">
        <f t="shared" si="62"/>
        <v>2022 1</v>
      </c>
      <c r="E392">
        <v>32</v>
      </c>
      <c r="F392" s="2">
        <v>44584</v>
      </c>
      <c r="G392">
        <v>220032</v>
      </c>
      <c r="H392" t="s">
        <v>89</v>
      </c>
      <c r="I392" s="3">
        <f t="shared" si="63"/>
        <v>100.09</v>
      </c>
      <c r="J392" s="3">
        <f t="shared" si="64"/>
        <v>0.51</v>
      </c>
      <c r="K392" t="s">
        <v>61</v>
      </c>
      <c r="L392" s="3">
        <f>VLOOKUP(H392,'fx rates'!$A:$B,2,0)</f>
        <v>2198.4194109999999</v>
      </c>
      <c r="M392">
        <f>SUMIFS($I$3:$I392,$E$3:$E392,$E392,$D$3:$D392,$D392)</f>
        <v>100.09</v>
      </c>
      <c r="N392" s="3">
        <f t="shared" si="65"/>
        <v>0.51</v>
      </c>
      <c r="O392" s="3" t="str">
        <f t="shared" si="66"/>
        <v/>
      </c>
      <c r="P392" t="str">
        <f>IFERROR(IF(VLOOKUP($E392,clients_special_commissions!$B:$E,3,0), "yes","no"),"no")</f>
        <v>no</v>
      </c>
      <c r="Q392" s="3" t="str">
        <f>IF($P392="yes", VLOOKUP($E392,clients_special_commissions!$B:$C,2,0),"")</f>
        <v/>
      </c>
      <c r="R392" t="str">
        <f t="shared" si="67"/>
        <v>no</v>
      </c>
      <c r="S392">
        <f>COUNTIFS($E$3:$E391,$E392,$D$3:$D391,$D392,$R$3:$R391,"yes")</f>
        <v>0</v>
      </c>
      <c r="U392" s="1" t="str">
        <f t="shared" si="68"/>
        <v xml:space="preserve">('32', '2022-01-23', '220032', 'CDF', '100.09', '0.51', 'EUR', '2198.419411'), </v>
      </c>
      <c r="V392" s="1" t="str">
        <f t="shared" si="69"/>
        <v xml:space="preserve">('42', '2021-06-09', '1338', 'ERN', '80.96', '0.05',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'0.04',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'0.05',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'0.05',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'0.05',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'0.04',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'0.04',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'0.05', 'EUR', '1954.4451'), ('17', '2021-08-25', '20292', 'CLP', '23.24', '0.12', 'EUR', '873.489326'), ('38', '2021-08-25', '174', 'GIP', '209.76', '1.05', 'EUR', '0.829546'), ('39', '2021-08-25', '366', 'MOP', '41.3', '0.21', 'EUR', '8.862674'), ('10', '2021-08-26', '229650', 'MMK', '117.51', '0.05',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'0.04', 'EUR', '1.874163'), ('11', '2021-09-09', '10206', 'UAH', '315.83', '1.58', 'EUR', '32.315341'), ('15', '2021-09-10', '300000', 'VND', '11.91', '0.06', 'EUR', '25207.144586'), ('42', '2021-09-11', '26370', 'XPF', '221.19', '0.05',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('13', '2021-09-27', '4638', 'ETB', '82.2', '0.42', 'EUR', '56.424061'), ('37', '2021-09-29', '612', 'BND', '409.96', '2.05', 'EUR', '1.492847'), ('51', '2021-10-01', '894', 'MOP', '100.88', '0.51', 'EUR', '8.862674'), ('45', '2021-10-02', '1254', 'SCR', '78.97', '0.4', 'EUR', '15.881424'), ('47', '2021-10-02', '212808', 'IRR', '4.57', '0.05', 'EUR', '46606.318821'), ('20', '2021-10-03', '209238', 'VND', '8.31', '0.05', 'EUR', '25207.144586'), ('17', '2021-10-04', '13416', 'AOA', '26.83', '0.14', 'EUR', '500.075352'), ('41', '2021-10-05', '4139', 'GHS', '502.07', '2.52', 'EUR', '8.24399'), ('44', '2021-10-05', '206706', 'CDF', '94.03', '0.48', 'EUR', '2198.419411'), ('50', '2021-10-06', '18666', 'SOS', '29.36', '0.15', 'EUR', '635.850516'), ('7', '2021-10-06', '1026', 'CUC', '930.9', '4.66', 'EUR', '1.102163'), ('21', '2021-10-08', '912', 'MYR', '196.11', '0.99', 'EUR', '4.650478'), ('6', '2021-10-08', '29940', 'HTG', '259.51', '1.3', 'EUR', '115.372538'), ('36', '2021-10-09', '1146', 'QAR', '285.64', '1.43', 'EUR', '4.012181'), ('6', '2021-10-09', '6678', 'ISK', '46.98', '0.24', 'EUR', '142.166545'), ('29', '2021-10-10', '270', 'GIP', '325.48', '1.63', 'EUR', '0.829546'), ('25', '2021-10-10', '14754', 'BDT', '155.68', '0.78', 'EUR', '94.772749'), ('48', '2021-10-12', '15936', 'DZD', '101.37', '0.51', 'EUR', '157.210934'), ('43', '2021-10-13', '10398', 'KMF', '21.11', '0.11', 'EUR', '492.671632'), ('36', '2021-10-15', '29034', 'INR', '346.16', '1.74', 'EUR', '83.874727'), ('45', '2021-10-15', '18042', 'KPW', '18.2', '0.1', 'EUR', '991.624722'), ('18', '2021-10-15', '1236', 'BAM', '632.46', '3.17', 'EUR', '1.954297'), ('30', '2021-10-16', '25494', 'CUP', '898.56', '4.5', 'EUR', '28.372254'), ('10', '2021-10-16', '924', 'BBD', '419.15', '0.05', 'EUR', '2.204495'), ('33', '2021-10-16', '12720', 'NPR', '94.98', '0.48', 'EUR', '133.929141'), ('46', '2021-10-17', '264', 'NZD', '166.49', '0.84', 'EUR', '1.585768'), ('40', '2021-10-17', '1284', 'BND', '860.11', '4.31', 'EUR', '1.492847'), ('6', '2021-10-18', '828', 'HRK', '109.38', '0.55', 'EUR', '7.570559'), ('22', '2021-10-18', '300', 'EUR', '300', '1.5', 'EUR', '1'), ('46', '2021-10-18', '23256', 'ISK', '163.59', '0.82', 'EUR', '142.166545'), ('51', '2021-10-18', '205488', 'UZS', '16.25', '0.09', 'EUR', '12650.208197'), ('5', '2021-10-19', '15168', 'MRU', '378.04', '1.9', 'EUR', '40.122998'), ('18', '2021-10-19', '1068', 'TOP', '428.65', '2.15', 'EUR', '2.491572'), ('14', '2021-10-19', '220', 'BHD', '529.16', '2.65', 'EUR', '0.415761'), ('48', '2021-10-19', '2351', 'MYR', '505.54', '2.53', 'EUR', '4.650478'), ('46', '2021-10-20', '7524', 'RUB', '64.43', '0.33', 'EUR', '116.791701'), ('16', '2021-10-21', '16854', 'VUV', '135.2', '0.68', 'EUR', '124.667135'), ('30', '2021-10-22', '26826', 'NPR', '200.3', '1.01', 'EUR', '133.929141'), ('2', '2021-10-22', '84', 'XDR', '106', '0.53', 'EUR', '0.792507'), ('42', '2021-10-22', '3000', 'BBD', '1360.86', '0.05', 'EUR', '2.204495'), ('42', '2021-10-23', '9000', 'ZMW', '463.25', '0.03', 'EUR', '19.428104'), ('28', '2021-10-23', '3.3', 'EUR', '3.3', '0.05', 'EUR', '1'), ('48', '2021-10-23', '5000', 'GHS', '606.51', '3.04', 'EUR', '8.24399'), ('25', '2021-10-23', '71472', 'TZS', '27.97', '0.14', 'EUR', '2556.186953'), ('3', '2021-10-23', '164184', 'IRR', '3.53', '0.05', 'EUR', '46606.318821'), ('14', '2021-10-24', '1482', 'MOP', '167.22', '0.84', 'EUR', '8.862674'), ('40', '2021-10-24', '800', 'BHD', '1924.19', '9.63', 'EUR', '0.415761'), ('9', '2021-10-24', '27090', 'SDG', '55.07', '0.04', 'EUR', '491.956154'), ('43', '2021-10-24', '18492', 'THB', '500.59', '2.51', 'EUR', '36.941107'), ('35', '2021-10-26', '27588', 'KPW', '27.83', '0.14', 'EUR', '991.624722'), ('25', '2021-10-26', '15246', 'NAD', '932.41', '4.67', 'EUR', '16.351249'), ('46', '2021-10-27', '8000', 'TTD', '1071.62', '5.36', 'EUR', '7.465375'), ('47', '2021-10-27', '154224', 'IQD', '96.14', '0.49', 'EUR', '1604.167841'), ('32', '2021-10-28', '1188', 'PAB', '1077.23', '5.39', 'EUR', '1.102838'), ('17', '2021-10-28', '648', 'CNH', '92.16', '0.47', 'EUR', '7.031894'), ('10', '2021-10-28', '5784', 'NPR', '43.19', '0.05', 'EUR', '133.929141'), ('32', '2021-10-29', '15504', 'MXN', '693.84', '0.03', 'EUR', '22.345389'), ('32', '2021-10-31', '666', 'EUR', '666', '0.03', 'EUR', '1'), ('22', '2021-11-02', '498', 'XDR', '628.39', '3.15', 'EUR', '0.792507'), ('44', '2021-11-02', '324', 'EUR', '324', '1.62', 'EUR', '1'), ('16', '2021-11-02', '430', 'FKP', '518.37', '2.6', 'EUR', '0.82953'), ('7', '2021-11-03', '248', 'BHD', '596.5', '2.99', 'EUR', '0.415761'), ('51', '2021-11-03', '292', 'KWD', '871.43', '4.36', 'EUR', '0.335084'), ('51', '2021-11-03', '6933', 'TWD', '220.35', '1.11', 'EUR', '31.464479'), ('27', '2021-11-03', '23214', 'CZK', '941.82', '4.71', 'EUR', '24.648029'), ('39', '2021-11-04', '492', 'GGP', '592.69', '2.97', 'EUR', '0.830114'), ('3', '2021-11-04', '17076', 'INR', '203.59', '1.02', 'EUR', '83.874727'), ('17', '2021-11-04', '21516', 'MZN', '305.89', '1.53', 'EUR', '70.339138'), ('33', '2021-11-05', '103458', 'BIF', '45.9', '0.23', 'EUR', '2254.103215'), ('31', '2021-11-05', '3876', 'ZAR', '237.6', '1.19', 'EUR', '16.313404'), ('9', '2021-11-06', '1410', 'BSD', '1278.69', '0.04', 'EUR', '1.102693'), ('16', '2021-11-06', '636', 'IMP', '766.7', '3.84', 'EUR', '0.829536'), ('48', '2021-11-07', '564', 'NZD', '355.67', '1.78', 'EUR', '1.585768'), ('13', '2021-11-07', '3246', 'PKR', '16.25', '0.09', 'EUR', '199.753961'), ('30', '2021-11-08', '8940', 'SZL', '547.16', '2.74', 'EUR', '16.339208'), ('41', '2021-11-08', '19338', 'DJF', '98.83', '0.5', 'EUR', '195.674933'), ('47', '2021-11-08', '1488', 'WST', '518.61', '2.6', 'EUR', '2.869237'), ('20', '2021-11-09', '13290', 'MXN', '594.76', '0.05', 'EUR', '22.345389'), ('27', '2021-11-09', '11151', 'GTQ', '1317.54', '6.59', 'EUR', '8.463558'), ('34', '2021-11-09', '19140', 'ETB', '339.22', '1.7', 'EUR', '56.424061'), ('45', '2021-11-10', '450', 'EUR', '450', '2.25', 'EUR', '1'), ('10', '2021-11-10', '1008', 'TND', '310.67', '0.05', 'EUR', '3.244663'), ('48', '2021-11-11', '1182', 'KYD', '1289.54', '6.45', 'EUR', '0.916606'), ('23', '2021-11-11', '210', 'JOD', '268.74', '1.35', 'EUR', '0.781452'), ('2', '2021-11-12', '426', 'BZD', '192.22', '0.97', 'EUR', '2.216262'), ('42', '2021-11-12', '13230', 'AFN', '137.19', '0.05', 'EUR', '96.442519'), ('20', '2021-11-12', '360000', 'STD', '15.24', '0.05', 'EUR', '23626.253177'), ('4', '2021-11-14', '96936', 'LBP', '58.32', '0.3', 'EUR', '1662.155418'), ('17', '2021-11-14', '618', 'MYR', '132.89', '0.67', 'EUR', '4.650478'), ('1', '2021-11-14', '210060', 'BIF', '93.2', '0.47', 'EUR', '2254.103215'), ('4', '2021-11-15', '11958', 'VUV', '95.92', '0.48', 'EUR', '124.667135'), ('38', '2021-11-15', '115626', 'IDR', '7.32', '0.05', 'EUR', '15813.590125'), ('9', '2021-11-17', '29526', 'MXN', '1321.35', '0.03', 'EUR', '22.345389'), ('13', '2021-11-20', '23394', 'CLP', '26.79', '0.14', 'EUR', '873.489326'), ('16', '2021-11-20', '12000', 'ZAR', '735.6', '0.03', 'EUR', '16.313404'), ('48', '2021-11-21', '179472', 'PYG', '23.43', '0.03', 'EUR', '7661.556068'), ('8', '2021-11-21', '840', 'MOP', '94.78', '0.48', 'EUR', '8.862674'), ('31', '2021-11-21', '18042', 'XOF', '27.54', '0.14', 'EUR', '655.347265'), ('18', '2021-11-23', '342', 'TMT', '88.67', '0.45', 'EUR', '3.857137'), ('29', '2021-11-23', '588', 'DKK', '79.11', '0.4', 'EUR', '7.433242'), ('37', '2021-11-23', '90', 'EUR', '90', '0.45', 'EUR', '1'), ('33', '2021-11-23', '858', 'AUD', '580.16', '2.91', 'EUR', '1.478916'), ('51', '2021-11-24', '60000', 'THB', '1624.21', '0.03', 'EUR', '36.941107'), ('8', '2021-11-25', '1176', 'NZD', '741.6', '3.71', 'EUR', '1.585768'), ('10', '2021-11-26', '29568', 'BIF', '13.12', '0.05', 'EUR', '2254.103215'), ('29', '2021-11-26', '708', 'BMD', '641.91', '3.21', 'EUR', '1.102961'), ('15', '2021-11-27', '1008', 'LSL', '61.7', '0.31', 'EUR', '16.337136'), ('12', '2021-11-27', '846', 'EUR', '846', '4.23', 'EUR', '1'), ('45', '2021-11-27', '828', 'SEK', '79.64', '0.4', 'EUR', '10.396958'), ('17', '2021-11-28', '591', 'BHD', '1421.49', '7.11', 'EUR', '0.415761'), ('27', '2021-11-29', '3000000', 'XAF', '4577.73', '0.03', 'EUR', '655.347543'), ('13', '2021-11-29', '470', 'JOD', '601.45', '3.01', 'EUR', '0.781452'), ('8', '2021-12-01', '15996', 'NGN', '34.95', '0.18', 'EUR', '457.789064'), ('9', '2021-12-01', '6690', 'JPY', '50.15', '0.04', 'EUR', '133.408405'), ('44', '2021-12-02', '18318', 'KPW', '18.48', '0.1', 'EUR', '991.624722'), ('28', '2021-12-03', '13752', 'ERN', '832.1', '4.17', 'EUR', '16.526867'), ('35', '2021-12-04', '15132', 'BTN', '180.78', '0.91', 'EUR', '83.704625'), ('40', '2021-12-04', '6702', 'HRK', '885.28', '4.43', 'EUR', '7.570559'), ('44', '2021-12-04', '26352', 'RSD', '224.03', '1.13', 'EUR', '117.629636'), ('33', '2021-12-06', '654', 'TND', '201.57', '1.01', 'EUR', '3.244663'), ('41', '2021-12-07', '1176', 'SCR', '74.05', '0.38', 'EUR', '15.881424'), ('11', '2021-12-08', '696', 'SAR', '168.37', '0.85', 'EUR', '4.133768'), ('30', '2021-12-08', '8730', 'GMD', '148.1', '0.75', 'EUR', '58.946785'), ('50', '2021-12-09', '1284', 'BND', '860.11', '4.31', 'EUR', '1.492847'), ('47', '2021-12-10', '1344', 'SBD', '151.56', '0.76', 'EUR', '8.867908'), ('28', '2021-12-10', '1134', 'BOB', '150.06', '0.76', 'EUR', '7.557202'), ('6', '2021-12-12', '450', 'SGD', '300.51', '1.51', 'EUR', '1.497464'), ('29', '2021-12-12', '330', 'ILS', '93.13', '0.47', 'EUR', '3.543533'), ('18', '2021-12-13', '462', 'IMP', '556.94', '2.79', 'EUR', '0.829536'), ('10', '2021-12-13', '152076', 'IQD', '94.81', '0.05', 'EUR', '1604.167841'), ('46', '2021-12-13', '6042', 'CVE', '54.57', '0.28', 'EUR', '110.731635'), ('15', '2021-12-15', '6114', 'SBD', '689.46', '3.45', 'EUR', '8.867908'), ('43', '2021-12-15', '29166', 'BDT', '307.75', '1.54', 'EUR', '94.772749'), ('31', '2021-12-16', '17778', 'ZWL', '50.11', '0.26', 'EUR', '354.780821'), ('45', '2021-12-18', '4477', 'HRK', '591.37', '2.96', 'EUR', '7.570559'), ('10', '2021-12-18', '930', 'XDR', '1173.5', '0.05', 'EUR', '0.792507'), ('44', '2021-12-19', '21504', 'DZD', '136.79', '0.69', 'EUR', '157.210934'), ('33', '2021-12-20', '6810', 'GHS', '826.06', '4.14', 'EUR', '8.24399'), ('46', '2021-12-20', '702', 'IMP', '846.26', '4.24', 'EUR', '0.829536'), ('39', '2021-12-20', '16002', 'GMD', '271.47', '1.36', 'EUR', '58.946785'), ('6', '2021-12-20', '13104', 'MDL', '647.93', '3.24', 'EUR', '20.224588'), ('28', '2021-12-21', '660', 'EUR', '660', '3.3', 'EUR', '1'), ('2', '2021-12-22', '930', 'CAD', '670.27', '3.36', 'EUR', '1.387511'), ('48', '2021-12-23', '23226', 'MKD', '377.23', '1.89', 'EUR', '61.570877'), ('47', '2021-12-24', '618', 'MOP', '69.74', '0.35', 'EUR', '8.862674'), ('29', '2021-12-25', '28566', 'RSD', '242.85', '1.22', 'EUR', '117.629636'), ('9', '2021-12-26', '28416', 'MDL', '1405.03', '0.04', 'EUR', '20.224588'), ('3', '2021-12-26', '23166', 'SOS', '36.44', '0.19', 'EUR', '635.850516'), ('18', '2021-12-26', '3500', 'MYR', '752.62', '3.77', 'EUR', '4.650478'), ('33', '2021-12-26', '690', 'SEK', '66.37', '0.03', 'EUR', '10.396958'), ('36', '2021-12-27', '66', 'OMR', '155.25', '0.78', 'EUR', '0.425132'), ('26', '2021-12-27', '460', 'GIP', '554.53', '2.78', 'EUR', '0.829546'), ('11', '2021-12-28', '1404', 'EUR', '1404', '7.02', 'EUR', '1'), ('36', '2021-12-29', '8622', 'HTG', '74.74', '0.38', 'EUR', '115.372538'), ('47', '2021-12-30', '28236', 'AMD', '52.59', '0.27', 'EUR', '536.92227'), ('30', '2021-12-30', '190284', 'MGA', '42.82', '0.22', 'EUR', '4443.86488'), ('22', '2021-12-30', '1302', 'EUR', '1302', '6.51', 'EUR', '1'), ('47', '2021-12-31', '1404', 'WST', '489.33', '2.45', 'EUR', '2.869237'), ('50', '2022-01-01', '4614', 'TWD', '146.65', '0.74', 'EUR', '31.464479'), ('45', '2022-01-01', '7798', 'TJS', '545.52', '2.73', 'EUR', '14.294667'), ('2', '2022-01-02', '6396', 'HTG', '55.44', '0.28', 'EUR', '115.372538'), ('43', '2022-01-03', '19044', 'LRD', '112.79', '0.57', 'EUR', '168.852191'), ('4', '2022-01-03', '606', 'MYR', '130.31', '0.66', 'EUR', '4.650478'), ('48', '2022-01-03', '462', 'JOD', '591.21', '2.96', 'EUR', '0.781452'), ('3', '2022-01-03', '22386', 'THB', '606', '3.03', 'EUR', '36.941107'), ('40', '2022-01-04', '234270', 'UGX', '59.23', '0.3', 'EUR', '3955.735797'), ('38', '2022-01-05', '6138', 'NOK', '635.68', '3.18', 'EUR', '9.655857'), ('16', '2022-01-06', '954', 'JOD', '1220.81', '6.11', 'EUR', '0.781452'), ('5', '2022-01-06', '528', 'OMR', '1241.97', '6.21', 'EUR', '0.425132'), ('11', '2022-01-06', '594', 'SBD', '66.99', '0.34', 'EUR', '8.867908'), ('50', '2022-01-06', '9870', 'AMD', '18.39', '0.1', 'EUR', '536.92227'), ('16', '2022-01-08', '23190', 'SCR', '1460.2', '0.03', 'EUR', '15.881424'), ('14', '2022-01-08', '6834', 'SCR', '430.32', '2.16', 'EUR', '15.881424'), ('50', '2022-01-09', '20802', 'XPF', '174.49', '0.88', 'EUR', '119.221126'), ('3', '2022-01-09', '354', 'VES', '74.65', '0.38', 'EUR', '4.74232'), ('4', '2022-01-09', '3048', 'ERN', '184.43', '0.93', 'EUR', '16.526867'), ('27', '2022-01-10', '20196', 'CUP', '711.83', '3.56', 'EUR', '28.372254'), ('21', '2022-01-11', '7200', 'MUR', '148.86', '0.75', 'EUR', '48.369341'), ('31', '2022-01-11', '26052', 'LRD', '154.29', '0.78', 'EUR', '168.852191'), ('28', '2022-01-13', '27480', 'ISK', '193.3', '0.97', 'EUR', '142.166545'), ('48', '2022-01-13', '1362', 'DKK', '183.24', '0.92', 'EUR', '7.433242'), ('38', '2022-01-14', '1392', 'HKD', '161.42', '0.81', 'EUR', '8.623587'), ('34', '2022-01-14', '11094', 'MZN', '157.73', '0.79', 'EUR', '70.339138'), ('4', '2022-01-15', '19374', 'KPW', '19.54', '0.1', 'EUR', '991.624722'), ('30', '2022-01-15', '22686', 'CZK', '920.4', '4.61', 'EUR', '24.648029'), ('14', '2022-01-18', '21360', 'KRW', '16', '0.08', 'EUR', '1335.638728'), ('3', '2022-01-18', '15240', 'MWK', '16.98', '0.09', 'EUR', '897.95755'), ('33', '2022-01-20', '1410', 'ILS', '397.91', '1.99', 'EUR', '3.543533'), ('30', '2022-01-20', '642', 'JOD', '821.55', '4.11', 'EUR', '0.781452'), ('7', '2022-01-21', '1362', 'TTD', '182.45', '0.92', 'EUR', '7.465375'), ('9', '2022-01-22', '7248', 'XPF', '60.8', '0.04', 'EUR', '119.221126'), ('2', '2022-01-22', '108954', 'KHR', '24.54', '0.13', 'EUR', '4440.618647'), ('20', '2022-01-23', '1080', 'BAM', '552.63', '0.05', 'EUR', '1.954297'), ('34', '2022-01-23', '510', 'EUR', '510', '2.55', 'EUR', '1'), ('32', '2022-01-23', '220032', 'CDF', '100.09', '0.51', 'EUR', '2198.419411'), </v>
      </c>
    </row>
    <row r="393" spans="2:22" ht="30" x14ac:dyDescent="0.25">
      <c r="B393">
        <f t="shared" si="60"/>
        <v>2022</v>
      </c>
      <c r="C393">
        <f t="shared" si="61"/>
        <v>1</v>
      </c>
      <c r="D393" t="str">
        <f t="shared" si="62"/>
        <v>2022 1</v>
      </c>
      <c r="E393">
        <v>51</v>
      </c>
      <c r="F393" s="2">
        <v>44584</v>
      </c>
      <c r="G393">
        <v>8000</v>
      </c>
      <c r="H393" t="s">
        <v>220</v>
      </c>
      <c r="I393" s="3">
        <f t="shared" si="63"/>
        <v>2686.55</v>
      </c>
      <c r="J393" s="3">
        <f t="shared" si="64"/>
        <v>13.44</v>
      </c>
      <c r="K393" t="s">
        <v>61</v>
      </c>
      <c r="L393" s="3">
        <f>VLOOKUP(H393,'fx rates'!$A:$B,2,0)</f>
        <v>2.9778020000000001</v>
      </c>
      <c r="M393">
        <f>SUMIFS($I$3:$I393,$E$3:$E393,$E393,$D$3:$D393,$D393)</f>
        <v>2686.55</v>
      </c>
      <c r="N393" s="3">
        <f t="shared" si="65"/>
        <v>13.44</v>
      </c>
      <c r="O393" s="3" t="str">
        <f t="shared" si="66"/>
        <v/>
      </c>
      <c r="P393" t="str">
        <f>IFERROR(IF(VLOOKUP($E393,clients_special_commissions!$B:$E,3,0), "yes","no"),"no")</f>
        <v>no</v>
      </c>
      <c r="Q393" s="3" t="str">
        <f>IF($P393="yes", VLOOKUP($E393,clients_special_commissions!$B:$C,2,0),"")</f>
        <v/>
      </c>
      <c r="R393" t="str">
        <f t="shared" si="67"/>
        <v>yes</v>
      </c>
      <c r="S393">
        <f>COUNTIFS($E$3:$E392,$E393,$D$3:$D392,$D393,$R$3:$R392,"yes")</f>
        <v>0</v>
      </c>
      <c r="U393" s="1" t="str">
        <f t="shared" si="68"/>
        <v xml:space="preserve">('51', '2022-01-23', '8000', 'XCD', '2686.55', '13.44', 'EUR', '2.977802'), </v>
      </c>
      <c r="V393" s="1" t="str">
        <f t="shared" si="69"/>
        <v xml:space="preserve">('42', '2021-06-09', '1338', 'ERN', '80.96', '0.05',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'0.04',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'0.05',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'0.05',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'0.05',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'0.04',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'0.04',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'0.05', 'EUR', '1954.4451'), ('17', '2021-08-25', '20292', 'CLP', '23.24', '0.12', 'EUR', '873.489326'), ('38', '2021-08-25', '174', 'GIP', '209.76', '1.05', 'EUR', '0.829546'), ('39', '2021-08-25', '366', 'MOP', '41.3', '0.21', 'EUR', '8.862674'), ('10', '2021-08-26', '229650', 'MMK', '117.51', '0.05',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'0.04', 'EUR', '1.874163'), ('11', '2021-09-09', '10206', 'UAH', '315.83', '1.58', 'EUR', '32.315341'), ('15', '2021-09-10', '300000', 'VND', '11.91', '0.06', 'EUR', '25207.144586'), ('42', '2021-09-11', '26370', 'XPF', '221.19', '0.05',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('13', '2021-09-27', '4638', 'ETB', '82.2', '0.42', 'EUR', '56.424061'), ('37', '2021-09-29', '612', 'BND', '409.96', '2.05', 'EUR', '1.492847'), ('51', '2021-10-01', '894', 'MOP', '100.88', '0.51', 'EUR', '8.862674'), ('45', '2021-10-02', '1254', 'SCR', '78.97', '0.4', 'EUR', '15.881424'), ('47', '2021-10-02', '212808', 'IRR', '4.57', '0.05', 'EUR', '46606.318821'), ('20', '2021-10-03', '209238', 'VND', '8.31', '0.05', 'EUR', '25207.144586'), ('17', '2021-10-04', '13416', 'AOA', '26.83', '0.14', 'EUR', '500.075352'), ('41', '2021-10-05', '4139', 'GHS', '502.07', '2.52', 'EUR', '8.24399'), ('44', '2021-10-05', '206706', 'CDF', '94.03', '0.48', 'EUR', '2198.419411'), ('50', '2021-10-06', '18666', 'SOS', '29.36', '0.15', 'EUR', '635.850516'), ('7', '2021-10-06', '1026', 'CUC', '930.9', '4.66', 'EUR', '1.102163'), ('21', '2021-10-08', '912', 'MYR', '196.11', '0.99', 'EUR', '4.650478'), ('6', '2021-10-08', '29940', 'HTG', '259.51', '1.3', 'EUR', '115.372538'), ('36', '2021-10-09', '1146', 'QAR', '285.64', '1.43', 'EUR', '4.012181'), ('6', '2021-10-09', '6678', 'ISK', '46.98', '0.24', 'EUR', '142.166545'), ('29', '2021-10-10', '270', 'GIP', '325.48', '1.63', 'EUR', '0.829546'), ('25', '2021-10-10', '14754', 'BDT', '155.68', '0.78', 'EUR', '94.772749'), ('48', '2021-10-12', '15936', 'DZD', '101.37', '0.51', 'EUR', '157.210934'), ('43', '2021-10-13', '10398', 'KMF', '21.11', '0.11', 'EUR', '492.671632'), ('36', '2021-10-15', '29034', 'INR', '346.16', '1.74', 'EUR', '83.874727'), ('45', '2021-10-15', '18042', 'KPW', '18.2', '0.1', 'EUR', '991.624722'), ('18', '2021-10-15', '1236', 'BAM', '632.46', '3.17', 'EUR', '1.954297'), ('30', '2021-10-16', '25494', 'CUP', '898.56', '4.5', 'EUR', '28.372254'), ('10', '2021-10-16', '924', 'BBD', '419.15', '0.05', 'EUR', '2.204495'), ('33', '2021-10-16', '12720', 'NPR', '94.98', '0.48', 'EUR', '133.929141'), ('46', '2021-10-17', '264', 'NZD', '166.49', '0.84', 'EUR', '1.585768'), ('40', '2021-10-17', '1284', 'BND', '860.11', '4.31', 'EUR', '1.492847'), ('6', '2021-10-18', '828', 'HRK', '109.38', '0.55', 'EUR', '7.570559'), ('22', '2021-10-18', '300', 'EUR', '300', '1.5', 'EUR', '1'), ('46', '2021-10-18', '23256', 'ISK', '163.59', '0.82', 'EUR', '142.166545'), ('51', '2021-10-18', '205488', 'UZS', '16.25', '0.09', 'EUR', '12650.208197'), ('5', '2021-10-19', '15168', 'MRU', '378.04', '1.9', 'EUR', '40.122998'), ('18', '2021-10-19', '1068', 'TOP', '428.65', '2.15', 'EUR', '2.491572'), ('14', '2021-10-19', '220', 'BHD', '529.16', '2.65', 'EUR', '0.415761'), ('48', '2021-10-19', '2351', 'MYR', '505.54', '2.53', 'EUR', '4.650478'), ('46', '2021-10-20', '7524', 'RUB', '64.43', '0.33', 'EUR', '116.791701'), ('16', '2021-10-21', '16854', 'VUV', '135.2', '0.68', 'EUR', '124.667135'), ('30', '2021-10-22', '26826', 'NPR', '200.3', '1.01', 'EUR', '133.929141'), ('2', '2021-10-22', '84', 'XDR', '106', '0.53', 'EUR', '0.792507'), ('42', '2021-10-22', '3000', 'BBD', '1360.86', '0.05', 'EUR', '2.204495'), ('42', '2021-10-23', '9000', 'ZMW', '463.25', '0.03', 'EUR', '19.428104'), ('28', '2021-10-23', '3.3', 'EUR', '3.3', '0.05', 'EUR', '1'), ('48', '2021-10-23', '5000', 'GHS', '606.51', '3.04', 'EUR', '8.24399'), ('25', '2021-10-23', '71472', 'TZS', '27.97', '0.14', 'EUR', '2556.186953'), ('3', '2021-10-23', '164184', 'IRR', '3.53', '0.05', 'EUR', '46606.318821'), ('14', '2021-10-24', '1482', 'MOP', '167.22', '0.84', 'EUR', '8.862674'), ('40', '2021-10-24', '800', 'BHD', '1924.19', '9.63', 'EUR', '0.415761'), ('9', '2021-10-24', '27090', 'SDG', '55.07', '0.04', 'EUR', '491.956154'), ('43', '2021-10-24', '18492', 'THB', '500.59', '2.51', 'EUR', '36.941107'), ('35', '2021-10-26', '27588', 'KPW', '27.83', '0.14', 'EUR', '991.624722'), ('25', '2021-10-26', '15246', 'NAD', '932.41', '4.67', 'EUR', '16.351249'), ('46', '2021-10-27', '8000', 'TTD', '1071.62', '5.36', 'EUR', '7.465375'), ('47', '2021-10-27', '154224', 'IQD', '96.14', '0.49', 'EUR', '1604.167841'), ('32', '2021-10-28', '1188', 'PAB', '1077.23', '5.39', 'EUR', '1.102838'), ('17', '2021-10-28', '648', 'CNH', '92.16', '0.47', 'EUR', '7.031894'), ('10', '2021-10-28', '5784', 'NPR', '43.19', '0.05', 'EUR', '133.929141'), ('32', '2021-10-29', '15504', 'MXN', '693.84', '0.03', 'EUR', '22.345389'), ('32', '2021-10-31', '666', 'EUR', '666', '0.03', 'EUR', '1'), ('22', '2021-11-02', '498', 'XDR', '628.39', '3.15', 'EUR', '0.792507'), ('44', '2021-11-02', '324', 'EUR', '324', '1.62', 'EUR', '1'), ('16', '2021-11-02', '430', 'FKP', '518.37', '2.6', 'EUR', '0.82953'), ('7', '2021-11-03', '248', 'BHD', '596.5', '2.99', 'EUR', '0.415761'), ('51', '2021-11-03', '292', 'KWD', '871.43', '4.36', 'EUR', '0.335084'), ('51', '2021-11-03', '6933', 'TWD', '220.35', '1.11', 'EUR', '31.464479'), ('27', '2021-11-03', '23214', 'CZK', '941.82', '4.71', 'EUR', '24.648029'), ('39', '2021-11-04', '492', 'GGP', '592.69', '2.97', 'EUR', '0.830114'), ('3', '2021-11-04', '17076', 'INR', '203.59', '1.02', 'EUR', '83.874727'), ('17', '2021-11-04', '21516', 'MZN', '305.89', '1.53', 'EUR', '70.339138'), ('33', '2021-11-05', '103458', 'BIF', '45.9', '0.23', 'EUR', '2254.103215'), ('31', '2021-11-05', '3876', 'ZAR', '237.6', '1.19', 'EUR', '16.313404'), ('9', '2021-11-06', '1410', 'BSD', '1278.69', '0.04', 'EUR', '1.102693'), ('16', '2021-11-06', '636', 'IMP', '766.7', '3.84', 'EUR', '0.829536'), ('48', '2021-11-07', '564', 'NZD', '355.67', '1.78', 'EUR', '1.585768'), ('13', '2021-11-07', '3246', 'PKR', '16.25', '0.09', 'EUR', '199.753961'), ('30', '2021-11-08', '8940', 'SZL', '547.16', '2.74', 'EUR', '16.339208'), ('41', '2021-11-08', '19338', 'DJF', '98.83', '0.5', 'EUR', '195.674933'), ('47', '2021-11-08', '1488', 'WST', '518.61', '2.6', 'EUR', '2.869237'), ('20', '2021-11-09', '13290', 'MXN', '594.76', '0.05', 'EUR', '22.345389'), ('27', '2021-11-09', '11151', 'GTQ', '1317.54', '6.59', 'EUR', '8.463558'), ('34', '2021-11-09', '19140', 'ETB', '339.22', '1.7', 'EUR', '56.424061'), ('45', '2021-11-10', '450', 'EUR', '450', '2.25', 'EUR', '1'), ('10', '2021-11-10', '1008', 'TND', '310.67', '0.05', 'EUR', '3.244663'), ('48', '2021-11-11', '1182', 'KYD', '1289.54', '6.45', 'EUR', '0.916606'), ('23', '2021-11-11', '210', 'JOD', '268.74', '1.35', 'EUR', '0.781452'), ('2', '2021-11-12', '426', 'BZD', '192.22', '0.97', 'EUR', '2.216262'), ('42', '2021-11-12', '13230', 'AFN', '137.19', '0.05', 'EUR', '96.442519'), ('20', '2021-11-12', '360000', 'STD', '15.24', '0.05', 'EUR', '23626.253177'), ('4', '2021-11-14', '96936', 'LBP', '58.32', '0.3', 'EUR', '1662.155418'), ('17', '2021-11-14', '618', 'MYR', '132.89', '0.67', 'EUR', '4.650478'), ('1', '2021-11-14', '210060', 'BIF', '93.2', '0.47', 'EUR', '2254.103215'), ('4', '2021-11-15', '11958', 'VUV', '95.92', '0.48', 'EUR', '124.667135'), ('38', '2021-11-15', '115626', 'IDR', '7.32', '0.05', 'EUR', '15813.590125'), ('9', '2021-11-17', '29526', 'MXN', '1321.35', '0.03', 'EUR', '22.345389'), ('13', '2021-11-20', '23394', 'CLP', '26.79', '0.14', 'EUR', '873.489326'), ('16', '2021-11-20', '12000', 'ZAR', '735.6', '0.03', 'EUR', '16.313404'), ('48', '2021-11-21', '179472', 'PYG', '23.43', '0.03', 'EUR', '7661.556068'), ('8', '2021-11-21', '840', 'MOP', '94.78', '0.48', 'EUR', '8.862674'), ('31', '2021-11-21', '18042', 'XOF', '27.54', '0.14', 'EUR', '655.347265'), ('18', '2021-11-23', '342', 'TMT', '88.67', '0.45', 'EUR', '3.857137'), ('29', '2021-11-23', '588', 'DKK', '79.11', '0.4', 'EUR', '7.433242'), ('37', '2021-11-23', '90', 'EUR', '90', '0.45', 'EUR', '1'), ('33', '2021-11-23', '858', 'AUD', '580.16', '2.91', 'EUR', '1.478916'), ('51', '2021-11-24', '60000', 'THB', '1624.21', '0.03', 'EUR', '36.941107'), ('8', '2021-11-25', '1176', 'NZD', '741.6', '3.71', 'EUR', '1.585768'), ('10', '2021-11-26', '29568', 'BIF', '13.12', '0.05', 'EUR', '2254.103215'), ('29', '2021-11-26', '708', 'BMD', '641.91', '3.21', 'EUR', '1.102961'), ('15', '2021-11-27', '1008', 'LSL', '61.7', '0.31', 'EUR', '16.337136'), ('12', '2021-11-27', '846', 'EUR', '846', '4.23', 'EUR', '1'), ('45', '2021-11-27', '828', 'SEK', '79.64', '0.4', 'EUR', '10.396958'), ('17', '2021-11-28', '591', 'BHD', '1421.49', '7.11', 'EUR', '0.415761'), ('27', '2021-11-29', '3000000', 'XAF', '4577.73', '0.03', 'EUR', '655.347543'), ('13', '2021-11-29', '470', 'JOD', '601.45', '3.01', 'EUR', '0.781452'), ('8', '2021-12-01', '15996', 'NGN', '34.95', '0.18', 'EUR', '457.789064'), ('9', '2021-12-01', '6690', 'JPY', '50.15', '0.04', 'EUR', '133.408405'), ('44', '2021-12-02', '18318', 'KPW', '18.48', '0.1', 'EUR', '991.624722'), ('28', '2021-12-03', '13752', 'ERN', '832.1', '4.17', 'EUR', '16.526867'), ('35', '2021-12-04', '15132', 'BTN', '180.78', '0.91', 'EUR', '83.704625'), ('40', '2021-12-04', '6702', 'HRK', '885.28', '4.43', 'EUR', '7.570559'), ('44', '2021-12-04', '26352', 'RSD', '224.03', '1.13', 'EUR', '117.629636'), ('33', '2021-12-06', '654', 'TND', '201.57', '1.01', 'EUR', '3.244663'), ('41', '2021-12-07', '1176', 'SCR', '74.05', '0.38', 'EUR', '15.881424'), ('11', '2021-12-08', '696', 'SAR', '168.37', '0.85', 'EUR', '4.133768'), ('30', '2021-12-08', '8730', 'GMD', '148.1', '0.75', 'EUR', '58.946785'), ('50', '2021-12-09', '1284', 'BND', '860.11', '4.31', 'EUR', '1.492847'), ('47', '2021-12-10', '1344', 'SBD', '151.56', '0.76', 'EUR', '8.867908'), ('28', '2021-12-10', '1134', 'BOB', '150.06', '0.76', 'EUR', '7.557202'), ('6', '2021-12-12', '450', 'SGD', '300.51', '1.51', 'EUR', '1.497464'), ('29', '2021-12-12', '330', 'ILS', '93.13', '0.47', 'EUR', '3.543533'), ('18', '2021-12-13', '462', 'IMP', '556.94', '2.79', 'EUR', '0.829536'), ('10', '2021-12-13', '152076', 'IQD', '94.81', '0.05', 'EUR', '1604.167841'), ('46', '2021-12-13', '6042', 'CVE', '54.57', '0.28', 'EUR', '110.731635'), ('15', '2021-12-15', '6114', 'SBD', '689.46', '3.45', 'EUR', '8.867908'), ('43', '2021-12-15', '29166', 'BDT', '307.75', '1.54', 'EUR', '94.772749'), ('31', '2021-12-16', '17778', 'ZWL', '50.11', '0.26', 'EUR', '354.780821'), ('45', '2021-12-18', '4477', 'HRK', '591.37', '2.96', 'EUR', '7.570559'), ('10', '2021-12-18', '930', 'XDR', '1173.5', '0.05', 'EUR', '0.792507'), ('44', '2021-12-19', '21504', 'DZD', '136.79', '0.69', 'EUR', '157.210934'), ('33', '2021-12-20', '6810', 'GHS', '826.06', '4.14', 'EUR', '8.24399'), ('46', '2021-12-20', '702', 'IMP', '846.26', '4.24', 'EUR', '0.829536'), ('39', '2021-12-20', '16002', 'GMD', '271.47', '1.36', 'EUR', '58.946785'), ('6', '2021-12-20', '13104', 'MDL', '647.93', '3.24', 'EUR', '20.224588'), ('28', '2021-12-21', '660', 'EUR', '660', '3.3', 'EUR', '1'), ('2', '2021-12-22', '930', 'CAD', '670.27', '3.36', 'EUR', '1.387511'), ('48', '2021-12-23', '23226', 'MKD', '377.23', '1.89', 'EUR', '61.570877'), ('47', '2021-12-24', '618', 'MOP', '69.74', '0.35', 'EUR', '8.862674'), ('29', '2021-12-25', '28566', 'RSD', '242.85', '1.22', 'EUR', '117.629636'), ('9', '2021-12-26', '28416', 'MDL', '1405.03', '0.04', 'EUR', '20.224588'), ('3', '2021-12-26', '23166', 'SOS', '36.44', '0.19', 'EUR', '635.850516'), ('18', '2021-12-26', '3500', 'MYR', '752.62', '3.77', 'EUR', '4.650478'), ('33', '2021-12-26', '690', 'SEK', '66.37', '0.03', 'EUR', '10.396958'), ('36', '2021-12-27', '66', 'OMR', '155.25', '0.78', 'EUR', '0.425132'), ('26', '2021-12-27', '460', 'GIP', '554.53', '2.78', 'EUR', '0.829546'), ('11', '2021-12-28', '1404', 'EUR', '1404', '7.02', 'EUR', '1'), ('36', '2021-12-29', '8622', 'HTG', '74.74', '0.38', 'EUR', '115.372538'), ('47', '2021-12-30', '28236', 'AMD', '52.59', '0.27', 'EUR', '536.92227'), ('30', '2021-12-30', '190284', 'MGA', '42.82', '0.22', 'EUR', '4443.86488'), ('22', '2021-12-30', '1302', 'EUR', '1302', '6.51', 'EUR', '1'), ('47', '2021-12-31', '1404', 'WST', '489.33', '2.45', 'EUR', '2.869237'), ('50', '2022-01-01', '4614', 'TWD', '146.65', '0.74', 'EUR', '31.464479'), ('45', '2022-01-01', '7798', 'TJS', '545.52', '2.73', 'EUR', '14.294667'), ('2', '2022-01-02', '6396', 'HTG', '55.44', '0.28', 'EUR', '115.372538'), ('43', '2022-01-03', '19044', 'LRD', '112.79', '0.57', 'EUR', '168.852191'), ('4', '2022-01-03', '606', 'MYR', '130.31', '0.66', 'EUR', '4.650478'), ('48', '2022-01-03', '462', 'JOD', '591.21', '2.96', 'EUR', '0.781452'), ('3', '2022-01-03', '22386', 'THB', '606', '3.03', 'EUR', '36.941107'), ('40', '2022-01-04', '234270', 'UGX', '59.23', '0.3', 'EUR', '3955.735797'), ('38', '2022-01-05', '6138', 'NOK', '635.68', '3.18', 'EUR', '9.655857'), ('16', '2022-01-06', '954', 'JOD', '1220.81', '6.11', 'EUR', '0.781452'), ('5', '2022-01-06', '528', 'OMR', '1241.97', '6.21', 'EUR', '0.425132'), ('11', '2022-01-06', '594', 'SBD', '66.99', '0.34', 'EUR', '8.867908'), ('50', '2022-01-06', '9870', 'AMD', '18.39', '0.1', 'EUR', '536.92227'), ('16', '2022-01-08', '23190', 'SCR', '1460.2', '0.03', 'EUR', '15.881424'), ('14', '2022-01-08', '6834', 'SCR', '430.32', '2.16', 'EUR', '15.881424'), ('50', '2022-01-09', '20802', 'XPF', '174.49', '0.88', 'EUR', '119.221126'), ('3', '2022-01-09', '354', 'VES', '74.65', '0.38', 'EUR', '4.74232'), ('4', '2022-01-09', '3048', 'ERN', '184.43', '0.93', 'EUR', '16.526867'), ('27', '2022-01-10', '20196', 'CUP', '711.83', '3.56', 'EUR', '28.372254'), ('21', '2022-01-11', '7200', 'MUR', '148.86', '0.75', 'EUR', '48.369341'), ('31', '2022-01-11', '26052', 'LRD', '154.29', '0.78', 'EUR', '168.852191'), ('28', '2022-01-13', '27480', 'ISK', '193.3', '0.97', 'EUR', '142.166545'), ('48', '2022-01-13', '1362', 'DKK', '183.24', '0.92', 'EUR', '7.433242'), ('38', '2022-01-14', '1392', 'HKD', '161.42', '0.81', 'EUR', '8.623587'), ('34', '2022-01-14', '11094', 'MZN', '157.73', '0.79', 'EUR', '70.339138'), ('4', '2022-01-15', '19374', 'KPW', '19.54', '0.1', 'EUR', '991.624722'), ('30', '2022-01-15', '22686', 'CZK', '920.4', '4.61', 'EUR', '24.648029'), ('14', '2022-01-18', '21360', 'KRW', '16', '0.08', 'EUR', '1335.638728'), ('3', '2022-01-18', '15240', 'MWK', '16.98', '0.09', 'EUR', '897.95755'), ('33', '2022-01-20', '1410', 'ILS', '397.91', '1.99', 'EUR', '3.543533'), ('30', '2022-01-20', '642', 'JOD', '821.55', '4.11', 'EUR', '0.781452'), ('7', '2022-01-21', '1362', 'TTD', '182.45', '0.92', 'EUR', '7.465375'), ('9', '2022-01-22', '7248', 'XPF', '60.8', '0.04', 'EUR', '119.221126'), ('2', '2022-01-22', '108954', 'KHR', '24.54', '0.13', 'EUR', '4440.618647'), ('20', '2022-01-23', '1080', 'BAM', '552.63', '0.05', 'EUR', '1.954297'), ('34', '2022-01-23', '510', 'EUR', '510', '2.55', 'EUR', '1'), ('32', '2022-01-23', '220032', 'CDF', '100.09', '0.51', 'EUR', '2198.419411'), ('51', '2022-01-23', '8000', 'XCD', '2686.55', '13.44', 'EUR', '2.977802'), </v>
      </c>
    </row>
    <row r="394" spans="2:22" ht="30" x14ac:dyDescent="0.25">
      <c r="B394">
        <f t="shared" si="60"/>
        <v>2022</v>
      </c>
      <c r="C394">
        <f t="shared" si="61"/>
        <v>1</v>
      </c>
      <c r="D394" t="str">
        <f t="shared" si="62"/>
        <v>2022 1</v>
      </c>
      <c r="E394">
        <v>33</v>
      </c>
      <c r="F394" s="2">
        <v>44586</v>
      </c>
      <c r="G394">
        <v>20364</v>
      </c>
      <c r="H394" t="s">
        <v>139</v>
      </c>
      <c r="I394" s="3">
        <f t="shared" si="63"/>
        <v>20.540000000000003</v>
      </c>
      <c r="J394" s="3">
        <f t="shared" si="64"/>
        <v>0.11</v>
      </c>
      <c r="K394" t="s">
        <v>61</v>
      </c>
      <c r="L394" s="3">
        <f>VLOOKUP(H394,'fx rates'!$A:$B,2,0)</f>
        <v>991.62472200000002</v>
      </c>
      <c r="M394">
        <f>SUMIFS($I$3:$I394,$E$3:$E394,$E394,$D$3:$D394,$D394)</f>
        <v>418.45</v>
      </c>
      <c r="N394" s="3">
        <f t="shared" si="65"/>
        <v>0.11</v>
      </c>
      <c r="O394" s="3" t="str">
        <f t="shared" si="66"/>
        <v/>
      </c>
      <c r="P394" t="str">
        <f>IFERROR(IF(VLOOKUP($E394,clients_special_commissions!$B:$E,3,0), "yes","no"),"no")</f>
        <v>no</v>
      </c>
      <c r="Q394" s="3" t="str">
        <f>IF($P394="yes", VLOOKUP($E394,clients_special_commissions!$B:$C,2,0),"")</f>
        <v/>
      </c>
      <c r="R394" t="str">
        <f t="shared" si="67"/>
        <v>no</v>
      </c>
      <c r="S394">
        <f>COUNTIFS($E$3:$E393,$E394,$D$3:$D393,$D394,$R$3:$R393,"yes")</f>
        <v>0</v>
      </c>
      <c r="U394" s="1" t="str">
        <f t="shared" si="68"/>
        <v xml:space="preserve">('33', '2022-01-25', '20364', 'KPW', '20.54', '0.11', 'EUR', '991.624722'), </v>
      </c>
      <c r="V394" s="1" t="str">
        <f t="shared" si="69"/>
        <v xml:space="preserve">('42', '2021-06-09', '1338', 'ERN', '80.96', '0.05',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'0.04',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'0.05',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'0.05',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'0.05',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'0.04',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'0.04',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'0.05', 'EUR', '1954.4451'), ('17', '2021-08-25', '20292', 'CLP', '23.24', '0.12', 'EUR', '873.489326'), ('38', '2021-08-25', '174', 'GIP', '209.76', '1.05', 'EUR', '0.829546'), ('39', '2021-08-25', '366', 'MOP', '41.3', '0.21', 'EUR', '8.862674'), ('10', '2021-08-26', '229650', 'MMK', '117.51', '0.05',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'0.04', 'EUR', '1.874163'), ('11', '2021-09-09', '10206', 'UAH', '315.83', '1.58', 'EUR', '32.315341'), ('15', '2021-09-10', '300000', 'VND', '11.91', '0.06', 'EUR', '25207.144586'), ('42', '2021-09-11', '26370', 'XPF', '221.19', '0.05',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('13', '2021-09-27', '4638', 'ETB', '82.2', '0.42', 'EUR', '56.424061'), ('37', '2021-09-29', '612', 'BND', '409.96', '2.05', 'EUR', '1.492847'), ('51', '2021-10-01', '894', 'MOP', '100.88', '0.51', 'EUR', '8.862674'), ('45', '2021-10-02', '1254', 'SCR', '78.97', '0.4', 'EUR', '15.881424'), ('47', '2021-10-02', '212808', 'IRR', '4.57', '0.05', 'EUR', '46606.318821'), ('20', '2021-10-03', '209238', 'VND', '8.31', '0.05', 'EUR', '25207.144586'), ('17', '2021-10-04', '13416', 'AOA', '26.83', '0.14', 'EUR', '500.075352'), ('41', '2021-10-05', '4139', 'GHS', '502.07', '2.52', 'EUR', '8.24399'), ('44', '2021-10-05', '206706', 'CDF', '94.03', '0.48', 'EUR', '2198.419411'), ('50', '2021-10-06', '18666', 'SOS', '29.36', '0.15', 'EUR', '635.850516'), ('7', '2021-10-06', '1026', 'CUC', '930.9', '4.66', 'EUR', '1.102163'), ('21', '2021-10-08', '912', 'MYR', '196.11', '0.99', 'EUR', '4.650478'), ('6', '2021-10-08', '29940', 'HTG', '259.51', '1.3', 'EUR', '115.372538'), ('36', '2021-10-09', '1146', 'QAR', '285.64', '1.43', 'EUR', '4.012181'), ('6', '2021-10-09', '6678', 'ISK', '46.98', '0.24', 'EUR', '142.166545'), ('29', '2021-10-10', '270', 'GIP', '325.48', '1.63', 'EUR', '0.829546'), ('25', '2021-10-10', '14754', 'BDT', '155.68', '0.78', 'EUR', '94.772749'), ('48', '2021-10-12', '15936', 'DZD', '101.37', '0.51', 'EUR', '157.210934'), ('43', '2021-10-13', '10398', 'KMF', '21.11', '0.11', 'EUR', '492.671632'), ('36', '2021-10-15', '29034', 'INR', '346.16', '1.74', 'EUR', '83.874727'), ('45', '2021-10-15', '18042', 'KPW', '18.2', '0.1', 'EUR', '991.624722'), ('18', '2021-10-15', '1236', 'BAM', '632.46', '3.17', 'EUR', '1.954297'), ('30', '2021-10-16', '25494', 'CUP', '898.56', '4.5', 'EUR', '28.372254'), ('10', '2021-10-16', '924', 'BBD', '419.15', '0.05', 'EUR', '2.204495'), ('33', '2021-10-16', '12720', 'NPR', '94.98', '0.48', 'EUR', '133.929141'), ('46', '2021-10-17', '264', 'NZD', '166.49', '0.84', 'EUR', '1.585768'), ('40', '2021-10-17', '1284', 'BND', '860.11', '4.31', 'EUR', '1.492847'), ('6', '2021-10-18', '828', 'HRK', '109.38', '0.55', 'EUR', '7.570559'), ('22', '2021-10-18', '300', 'EUR', '300', '1.5', 'EUR', '1'), ('46', '2021-10-18', '23256', 'ISK', '163.59', '0.82', 'EUR', '142.166545'), ('51', '2021-10-18', '205488', 'UZS', '16.25', '0.09', 'EUR', '12650.208197'), ('5', '2021-10-19', '15168', 'MRU', '378.04', '1.9', 'EUR', '40.122998'), ('18', '2021-10-19', '1068', 'TOP', '428.65', '2.15', 'EUR', '2.491572'), ('14', '2021-10-19', '220', 'BHD', '529.16', '2.65', 'EUR', '0.415761'), ('48', '2021-10-19', '2351', 'MYR', '505.54', '2.53', 'EUR', '4.650478'), ('46', '2021-10-20', '7524', 'RUB', '64.43', '0.33', 'EUR', '116.791701'), ('16', '2021-10-21', '16854', 'VUV', '135.2', '0.68', 'EUR', '124.667135'), ('30', '2021-10-22', '26826', 'NPR', '200.3', '1.01', 'EUR', '133.929141'), ('2', '2021-10-22', '84', 'XDR', '106', '0.53', 'EUR', '0.792507'), ('42', '2021-10-22', '3000', 'BBD', '1360.86', '0.05', 'EUR', '2.204495'), ('42', '2021-10-23', '9000', 'ZMW', '463.25', '0.03', 'EUR', '19.428104'), ('28', '2021-10-23', '3.3', 'EUR', '3.3', '0.05', 'EUR', '1'), ('48', '2021-10-23', '5000', 'GHS', '606.51', '3.04', 'EUR', '8.24399'), ('25', '2021-10-23', '71472', 'TZS', '27.97', '0.14', 'EUR', '2556.186953'), ('3', '2021-10-23', '164184', 'IRR', '3.53', '0.05', 'EUR', '46606.318821'), ('14', '2021-10-24', '1482', 'MOP', '167.22', '0.84', 'EUR', '8.862674'), ('40', '2021-10-24', '800', 'BHD', '1924.19', '9.63', 'EUR', '0.415761'), ('9', '2021-10-24', '27090', 'SDG', '55.07', '0.04', 'EUR', '491.956154'), ('43', '2021-10-24', '18492', 'THB', '500.59', '2.51', 'EUR', '36.941107'), ('35', '2021-10-26', '27588', 'KPW', '27.83', '0.14', 'EUR', '991.624722'), ('25', '2021-10-26', '15246', 'NAD', '932.41', '4.67', 'EUR', '16.351249'), ('46', '2021-10-27', '8000', 'TTD', '1071.62', '5.36', 'EUR', '7.465375'), ('47', '2021-10-27', '154224', 'IQD', '96.14', '0.49', 'EUR', '1604.167841'), ('32', '2021-10-28', '1188', 'PAB', '1077.23', '5.39', 'EUR', '1.102838'), ('17', '2021-10-28', '648', 'CNH', '92.16', '0.47', 'EUR', '7.031894'), ('10', '2021-10-28', '5784', 'NPR', '43.19', '0.05', 'EUR', '133.929141'), ('32', '2021-10-29', '15504', 'MXN', '693.84', '0.03', 'EUR', '22.345389'), ('32', '2021-10-31', '666', 'EUR', '666', '0.03', 'EUR', '1'), ('22', '2021-11-02', '498', 'XDR', '628.39', '3.15', 'EUR', '0.792507'), ('44', '2021-11-02', '324', 'EUR', '324', '1.62', 'EUR', '1'), ('16', '2021-11-02', '430', 'FKP', '518.37', '2.6', 'EUR', '0.82953'), ('7', '2021-11-03', '248', 'BHD', '596.5', '2.99', 'EUR', '0.415761'), ('51', '2021-11-03', '292', 'KWD', '871.43', '4.36', 'EUR', '0.335084'), ('51', '2021-11-03', '6933', 'TWD', '220.35', '1.11', 'EUR', '31.464479'), ('27', '2021-11-03', '23214', 'CZK', '941.82', '4.71', 'EUR', '24.648029'), ('39', '2021-11-04', '492', 'GGP', '592.69', '2.97', 'EUR', '0.830114'), ('3', '2021-11-04', '17076', 'INR', '203.59', '1.02', 'EUR', '83.874727'), ('17', '2021-11-04', '21516', 'MZN', '305.89', '1.53', 'EUR', '70.339138'), ('33', '2021-11-05', '103458', 'BIF', '45.9', '0.23', 'EUR', '2254.103215'), ('31', '2021-11-05', '3876', 'ZAR', '237.6', '1.19', 'EUR', '16.313404'), ('9', '2021-11-06', '1410', 'BSD', '1278.69', '0.04', 'EUR', '1.102693'), ('16', '2021-11-06', '636', 'IMP', '766.7', '3.84', 'EUR', '0.829536'), ('48', '2021-11-07', '564', 'NZD', '355.67', '1.78', 'EUR', '1.585768'), ('13', '2021-11-07', '3246', 'PKR', '16.25', '0.09', 'EUR', '199.753961'), ('30', '2021-11-08', '8940', 'SZL', '547.16', '2.74', 'EUR', '16.339208'), ('41', '2021-11-08', '19338', 'DJF', '98.83', '0.5', 'EUR', '195.674933'), ('47', '2021-11-08', '1488', 'WST', '518.61', '2.6', 'EUR', '2.869237'), ('20', '2021-11-09', '13290', 'MXN', '594.76', '0.05', 'EUR', '22.345389'), ('27', '2021-11-09', '11151', 'GTQ', '1317.54', '6.59', 'EUR', '8.463558'), ('34', '2021-11-09', '19140', 'ETB', '339.22', '1.7', 'EUR', '56.424061'), ('45', '2021-11-10', '450', 'EUR', '450', '2.25', 'EUR', '1'), ('10', '2021-11-10', '1008', 'TND', '310.67', '0.05', 'EUR', '3.244663'), ('48', '2021-11-11', '1182', 'KYD', '1289.54', '6.45', 'EUR', '0.916606'), ('23', '2021-11-11', '210', 'JOD', '268.74', '1.35', 'EUR', '0.781452'), ('2', '2021-11-12', '426', 'BZD', '192.22', '0.97', 'EUR', '2.216262'), ('42', '2021-11-12', '13230', 'AFN', '137.19', '0.05', 'EUR', '96.442519'), ('20', '2021-11-12', '360000', 'STD', '15.24', '0.05', 'EUR', '23626.253177'), ('4', '2021-11-14', '96936', 'LBP', '58.32', '0.3', 'EUR', '1662.155418'), ('17', '2021-11-14', '618', 'MYR', '132.89', '0.67', 'EUR', '4.650478'), ('1', '2021-11-14', '210060', 'BIF', '93.2', '0.47', 'EUR', '2254.103215'), ('4', '2021-11-15', '11958', 'VUV', '95.92', '0.48', 'EUR', '124.667135'), ('38', '2021-11-15', '115626', 'IDR', '7.32', '0.05', 'EUR', '15813.590125'), ('9', '2021-11-17', '29526', 'MXN', '1321.35', '0.03', 'EUR', '22.345389'), ('13', '2021-11-20', '23394', 'CLP', '26.79', '0.14', 'EUR', '873.489326'), ('16', '2021-11-20', '12000', 'ZAR', '735.6', '0.03', 'EUR', '16.313404'), ('48', '2021-11-21', '179472', 'PYG', '23.43', '0.03', 'EUR', '7661.556068'), ('8', '2021-11-21', '840', 'MOP', '94.78', '0.48', 'EUR', '8.862674'), ('31', '2021-11-21', '18042', 'XOF', '27.54', '0.14', 'EUR', '655.347265'), ('18', '2021-11-23', '342', 'TMT', '88.67', '0.45', 'EUR', '3.857137'), ('29', '2021-11-23', '588', 'DKK', '79.11', '0.4', 'EUR', '7.433242'), ('37', '2021-11-23', '90', 'EUR', '90', '0.45', 'EUR', '1'), ('33', '2021-11-23', '858', 'AUD', '580.16', '2.91', 'EUR', '1.478916'), ('51', '2021-11-24', '60000', 'THB', '1624.21', '0.03', 'EUR', '36.941107'), ('8', '2021-11-25', '1176', 'NZD', '741.6', '3.71', 'EUR', '1.585768'), ('10', '2021-11-26', '29568', 'BIF', '13.12', '0.05', 'EUR', '2254.103215'), ('29', '2021-11-26', '708', 'BMD', '641.91', '3.21', 'EUR', '1.102961'), ('15', '2021-11-27', '1008', 'LSL', '61.7', '0.31', 'EUR', '16.337136'), ('12', '2021-11-27', '846', 'EUR', '846', '4.23', 'EUR', '1'), ('45', '2021-11-27', '828', 'SEK', '79.64', '0.4', 'EUR', '10.396958'), ('17', '2021-11-28', '591', 'BHD', '1421.49', '7.11', 'EUR', '0.415761'), ('27', '2021-11-29', '3000000', 'XAF', '4577.73', '0.03', 'EUR', '655.347543'), ('13', '2021-11-29', '470', 'JOD', '601.45', '3.01', 'EUR', '0.781452'), ('8', '2021-12-01', '15996', 'NGN', '34.95', '0.18', 'EUR', '457.789064'), ('9', '2021-12-01', '6690', 'JPY', '50.15', '0.04', 'EUR', '133.408405'), ('44', '2021-12-02', '18318', 'KPW', '18.48', '0.1', 'EUR', '991.624722'), ('28', '2021-12-03', '13752', 'ERN', '832.1', '4.17', 'EUR', '16.526867'), ('35', '2021-12-04', '15132', 'BTN', '180.78', '0.91', 'EUR', '83.704625'), ('40', '2021-12-04', '6702', 'HRK', '885.28', '4.43', 'EUR', '7.570559'), ('44', '2021-12-04', '26352', 'RSD', '224.03', '1.13', 'EUR', '117.629636'), ('33', '2021-12-06', '654', 'TND', '201.57', '1.01', 'EUR', '3.244663'), ('41', '2021-12-07', '1176', 'SCR', '74.05', '0.38', 'EUR', '15.881424'), ('11', '2021-12-08', '696', 'SAR', '168.37', '0.85', 'EUR', '4.133768'), ('30', '2021-12-08', '8730', 'GMD', '148.1', '0.75', 'EUR', '58.946785'), ('50', '2021-12-09', '1284', 'BND', '860.11', '4.31', 'EUR', '1.492847'), ('47', '2021-12-10', '1344', 'SBD', '151.56', '0.76', 'EUR', '8.867908'), ('28', '2021-12-10', '1134', 'BOB', '150.06', '0.76', 'EUR', '7.557202'), ('6', '2021-12-12', '450', 'SGD', '300.51', '1.51', 'EUR', '1.497464'), ('29', '2021-12-12', '330', 'ILS', '93.13', '0.47', 'EUR', '3.543533'), ('18', '2021-12-13', '462', 'IMP', '556.94', '2.79', 'EUR', '0.829536'), ('10', '2021-12-13', '152076', 'IQD', '94.81', '0.05', 'EUR', '1604.167841'), ('46', '2021-12-13', '6042', 'CVE', '54.57', '0.28', 'EUR', '110.731635'), ('15', '2021-12-15', '6114', 'SBD', '689.46', '3.45', 'EUR', '8.867908'), ('43', '2021-12-15', '29166', 'BDT', '307.75', '1.54', 'EUR', '94.772749'), ('31', '2021-12-16', '17778', 'ZWL', '50.11', '0.26', 'EUR', '354.780821'), ('45', '2021-12-18', '4477', 'HRK', '591.37', '2.96', 'EUR', '7.570559'), ('10', '2021-12-18', '930', 'XDR', '1173.5', '0.05', 'EUR', '0.792507'), ('44', '2021-12-19', '21504', 'DZD', '136.79', '0.69', 'EUR', '157.210934'), ('33', '2021-12-20', '6810', 'GHS', '826.06', '4.14', 'EUR', '8.24399'), ('46', '2021-12-20', '702', 'IMP', '846.26', '4.24', 'EUR', '0.829536'), ('39', '2021-12-20', '16002', 'GMD', '271.47', '1.36', 'EUR', '58.946785'), ('6', '2021-12-20', '13104', 'MDL', '647.93', '3.24', 'EUR', '20.224588'), ('28', '2021-12-21', '660', 'EUR', '660', '3.3', 'EUR', '1'), ('2', '2021-12-22', '930', 'CAD', '670.27', '3.36', 'EUR', '1.387511'), ('48', '2021-12-23', '23226', 'MKD', '377.23', '1.89', 'EUR', '61.570877'), ('47', '2021-12-24', '618', 'MOP', '69.74', '0.35', 'EUR', '8.862674'), ('29', '2021-12-25', '28566', 'RSD', '242.85', '1.22', 'EUR', '117.629636'), ('9', '2021-12-26', '28416', 'MDL', '1405.03', '0.04', 'EUR', '20.224588'), ('3', '2021-12-26', '23166', 'SOS', '36.44', '0.19', 'EUR', '635.850516'), ('18', '2021-12-26', '3500', 'MYR', '752.62', '3.77', 'EUR', '4.650478'), ('33', '2021-12-26', '690', 'SEK', '66.37', '0.03', 'EUR', '10.396958'), ('36', '2021-12-27', '66', 'OMR', '155.25', '0.78', 'EUR', '0.425132'), ('26', '2021-12-27', '460', 'GIP', '554.53', '2.78', 'EUR', '0.829546'), ('11', '2021-12-28', '1404', 'EUR', '1404', '7.02', 'EUR', '1'), ('36', '2021-12-29', '8622', 'HTG', '74.74', '0.38', 'EUR', '115.372538'), ('47', '2021-12-30', '28236', 'AMD', '52.59', '0.27', 'EUR', '536.92227'), ('30', '2021-12-30', '190284', 'MGA', '42.82', '0.22', 'EUR', '4443.86488'), ('22', '2021-12-30', '1302', 'EUR', '1302', '6.51', 'EUR', '1'), ('47', '2021-12-31', '1404', 'WST', '489.33', '2.45', 'EUR', '2.869237'), ('50', '2022-01-01', '4614', 'TWD', '146.65', '0.74', 'EUR', '31.464479'), ('45', '2022-01-01', '7798', 'TJS', '545.52', '2.73', 'EUR', '14.294667'), ('2', '2022-01-02', '6396', 'HTG', '55.44', '0.28', 'EUR', '115.372538'), ('43', '2022-01-03', '19044', 'LRD', '112.79', '0.57', 'EUR', '168.852191'), ('4', '2022-01-03', '606', 'MYR', '130.31', '0.66', 'EUR', '4.650478'), ('48', '2022-01-03', '462', 'JOD', '591.21', '2.96', 'EUR', '0.781452'), ('3', '2022-01-03', '22386', 'THB', '606', '3.03', 'EUR', '36.941107'), ('40', '2022-01-04', '234270', 'UGX', '59.23', '0.3', 'EUR', '3955.735797'), ('38', '2022-01-05', '6138', 'NOK', '635.68', '3.18', 'EUR', '9.655857'), ('16', '2022-01-06', '954', 'JOD', '1220.81', '6.11', 'EUR', '0.781452'), ('5', '2022-01-06', '528', 'OMR', '1241.97', '6.21', 'EUR', '0.425132'), ('11', '2022-01-06', '594', 'SBD', '66.99', '0.34', 'EUR', '8.867908'), ('50', '2022-01-06', '9870', 'AMD', '18.39', '0.1', 'EUR', '536.92227'), ('16', '2022-01-08', '23190', 'SCR', '1460.2', '0.03', 'EUR', '15.881424'), ('14', '2022-01-08', '6834', 'SCR', '430.32', '2.16', 'EUR', '15.881424'), ('50', '2022-01-09', '20802', 'XPF', '174.49', '0.88', 'EUR', '119.221126'), ('3', '2022-01-09', '354', 'VES', '74.65', '0.38', 'EUR', '4.74232'), ('4', '2022-01-09', '3048', 'ERN', '184.43', '0.93', 'EUR', '16.526867'), ('27', '2022-01-10', '20196', 'CUP', '711.83', '3.56', 'EUR', '28.372254'), ('21', '2022-01-11', '7200', 'MUR', '148.86', '0.75', 'EUR', '48.369341'), ('31', '2022-01-11', '26052', 'LRD', '154.29', '0.78', 'EUR', '168.852191'), ('28', '2022-01-13', '27480', 'ISK', '193.3', '0.97', 'EUR', '142.166545'), ('48', '2022-01-13', '1362', 'DKK', '183.24', '0.92', 'EUR', '7.433242'), ('38', '2022-01-14', '1392', 'HKD', '161.42', '0.81', 'EUR', '8.623587'), ('34', '2022-01-14', '11094', 'MZN', '157.73', '0.79', 'EUR', '70.339138'), ('4', '2022-01-15', '19374', 'KPW', '19.54', '0.1', 'EUR', '991.624722'), ('30', '2022-01-15', '22686', 'CZK', '920.4', '4.61', 'EUR', '24.648029'), ('14', '2022-01-18', '21360', 'KRW', '16', '0.08', 'EUR', '1335.638728'), ('3', '2022-01-18', '15240', 'MWK', '16.98', '0.09', 'EUR', '897.95755'), ('33', '2022-01-20', '1410', 'ILS', '397.91', '1.99', 'EUR', '3.543533'), ('30', '2022-01-20', '642', 'JOD', '821.55', '4.11', 'EUR', '0.781452'), ('7', '2022-01-21', '1362', 'TTD', '182.45', '0.92', 'EUR', '7.465375'), ('9', '2022-01-22', '7248', 'XPF', '60.8', '0.04', 'EUR', '119.221126'), ('2', '2022-01-22', '108954', 'KHR', '24.54', '0.13', 'EUR', '4440.618647'), ('20', '2022-01-23', '1080', 'BAM', '552.63', '0.05', 'EUR', '1.954297'), ('34', '2022-01-23', '510', 'EUR', '510', '2.55', 'EUR', '1'), ('32', '2022-01-23', '220032', 'CDF', '100.09', '0.51', 'EUR', '2198.419411'), ('51', '2022-01-23', '8000', 'XCD', '2686.55', '13.44', 'EUR', '2.977802'), ('33', '2022-01-25', '20364', 'KPW', '20.54', '0.11', 'EUR', '991.624722'), </v>
      </c>
    </row>
    <row r="395" spans="2:22" ht="30" x14ac:dyDescent="0.25">
      <c r="B395">
        <f t="shared" si="60"/>
        <v>2022</v>
      </c>
      <c r="C395">
        <f t="shared" si="61"/>
        <v>1</v>
      </c>
      <c r="D395" t="str">
        <f t="shared" si="62"/>
        <v>2022 1</v>
      </c>
      <c r="E395">
        <v>7</v>
      </c>
      <c r="F395" s="2">
        <v>44586</v>
      </c>
      <c r="G395">
        <v>1086</v>
      </c>
      <c r="H395" t="s">
        <v>200</v>
      </c>
      <c r="I395" s="3">
        <f t="shared" si="63"/>
        <v>75.98</v>
      </c>
      <c r="J395" s="3">
        <f t="shared" si="64"/>
        <v>0.38</v>
      </c>
      <c r="K395" t="s">
        <v>61</v>
      </c>
      <c r="L395" s="3">
        <f>VLOOKUP(H395,'fx rates'!$A:$B,2,0)</f>
        <v>14.294667</v>
      </c>
      <c r="M395">
        <f>SUMIFS($I$3:$I395,$E$3:$E395,$E395,$D$3:$D395,$D395)</f>
        <v>258.43</v>
      </c>
      <c r="N395" s="3">
        <f t="shared" si="65"/>
        <v>0.38</v>
      </c>
      <c r="O395" s="3" t="str">
        <f t="shared" si="66"/>
        <v/>
      </c>
      <c r="P395" t="str">
        <f>IFERROR(IF(VLOOKUP($E395,clients_special_commissions!$B:$E,3,0), "yes","no"),"no")</f>
        <v>no</v>
      </c>
      <c r="Q395" s="3" t="str">
        <f>IF($P395="yes", VLOOKUP($E395,clients_special_commissions!$B:$C,2,0),"")</f>
        <v/>
      </c>
      <c r="R395" t="str">
        <f t="shared" si="67"/>
        <v>no</v>
      </c>
      <c r="S395">
        <f>COUNTIFS($E$3:$E394,$E395,$D$3:$D394,$D395,$R$3:$R394,"yes")</f>
        <v>0</v>
      </c>
      <c r="U395" s="1" t="str">
        <f t="shared" si="68"/>
        <v xml:space="preserve">('7', '2022-01-25', '1086', 'TJS', '75.98', '0.38', 'EUR', '14.294667'), </v>
      </c>
      <c r="V395" s="1" t="str">
        <f t="shared" si="69"/>
        <v xml:space="preserve">('42', '2021-06-09', '1338', 'ERN', '80.96', '0.05',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'0.04',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'0.05',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'0.05',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'0.05',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'0.04',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'0.04',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'0.05', 'EUR', '1954.4451'), ('17', '2021-08-25', '20292', 'CLP', '23.24', '0.12', 'EUR', '873.489326'), ('38', '2021-08-25', '174', 'GIP', '209.76', '1.05', 'EUR', '0.829546'), ('39', '2021-08-25', '366', 'MOP', '41.3', '0.21', 'EUR', '8.862674'), ('10', '2021-08-26', '229650', 'MMK', '117.51', '0.05',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'0.04', 'EUR', '1.874163'), ('11', '2021-09-09', '10206', 'UAH', '315.83', '1.58', 'EUR', '32.315341'), ('15', '2021-09-10', '300000', 'VND', '11.91', '0.06', 'EUR', '25207.144586'), ('42', '2021-09-11', '26370', 'XPF', '221.19', '0.05',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('13', '2021-09-27', '4638', 'ETB', '82.2', '0.42', 'EUR', '56.424061'), ('37', '2021-09-29', '612', 'BND', '409.96', '2.05', 'EUR', '1.492847'), ('51', '2021-10-01', '894', 'MOP', '100.88', '0.51', 'EUR', '8.862674'), ('45', '2021-10-02', '1254', 'SCR', '78.97', '0.4', 'EUR', '15.881424'), ('47', '2021-10-02', '212808', 'IRR', '4.57', '0.05', 'EUR', '46606.318821'), ('20', '2021-10-03', '209238', 'VND', '8.31', '0.05', 'EUR', '25207.144586'), ('17', '2021-10-04', '13416', 'AOA', '26.83', '0.14', 'EUR', '500.075352'), ('41', '2021-10-05', '4139', 'GHS', '502.07', '2.52', 'EUR', '8.24399'), ('44', '2021-10-05', '206706', 'CDF', '94.03', '0.48', 'EUR', '2198.419411'), ('50', '2021-10-06', '18666', 'SOS', '29.36', '0.15', 'EUR', '635.850516'), ('7', '2021-10-06', '1026', 'CUC', '930.9', '4.66', 'EUR', '1.102163'), ('21', '2021-10-08', '912', 'MYR', '196.11', '0.99', 'EUR', '4.650478'), ('6', '2021-10-08', '29940', 'HTG', '259.51', '1.3', 'EUR', '115.372538'), ('36', '2021-10-09', '1146', 'QAR', '285.64', '1.43', 'EUR', '4.012181'), ('6', '2021-10-09', '6678', 'ISK', '46.98', '0.24', 'EUR', '142.166545'), ('29', '2021-10-10', '270', 'GIP', '325.48', '1.63', 'EUR', '0.829546'), ('25', '2021-10-10', '14754', 'BDT', '155.68', '0.78', 'EUR', '94.772749'), ('48', '2021-10-12', '15936', 'DZD', '101.37', '0.51', 'EUR', '157.210934'), ('43', '2021-10-13', '10398', 'KMF', '21.11', '0.11', 'EUR', '492.671632'), ('36', '2021-10-15', '29034', 'INR', '346.16', '1.74', 'EUR', '83.874727'), ('45', '2021-10-15', '18042', 'KPW', '18.2', '0.1', 'EUR', '991.624722'), ('18', '2021-10-15', '1236', 'BAM', '632.46', '3.17', 'EUR', '1.954297'), ('30', '2021-10-16', '25494', 'CUP', '898.56', '4.5', 'EUR', '28.372254'), ('10', '2021-10-16', '924', 'BBD', '419.15', '0.05', 'EUR', '2.204495'), ('33', '2021-10-16', '12720', 'NPR', '94.98', '0.48', 'EUR', '133.929141'), ('46', '2021-10-17', '264', 'NZD', '166.49', '0.84', 'EUR', '1.585768'), ('40', '2021-10-17', '1284', 'BND', '860.11', '4.31', 'EUR', '1.492847'), ('6', '2021-10-18', '828', 'HRK', '109.38', '0.55', 'EUR', '7.570559'), ('22', '2021-10-18', '300', 'EUR', '300', '1.5', 'EUR', '1'), ('46', '2021-10-18', '23256', 'ISK', '163.59', '0.82', 'EUR', '142.166545'), ('51', '2021-10-18', '205488', 'UZS', '16.25', '0.09', 'EUR', '12650.208197'), ('5', '2021-10-19', '15168', 'MRU', '378.04', '1.9', 'EUR', '40.122998'), ('18', '2021-10-19', '1068', 'TOP', '428.65', '2.15', 'EUR', '2.491572'), ('14', '2021-10-19', '220', 'BHD', '529.16', '2.65', 'EUR', '0.415761'), ('48', '2021-10-19', '2351', 'MYR', '505.54', '2.53', 'EUR', '4.650478'), ('46', '2021-10-20', '7524', 'RUB', '64.43', '0.33', 'EUR', '116.791701'), ('16', '2021-10-21', '16854', 'VUV', '135.2', '0.68', 'EUR', '124.667135'), ('30', '2021-10-22', '26826', 'NPR', '200.3', '1.01', 'EUR', '133.929141'), ('2', '2021-10-22', '84', 'XDR', '106', '0.53', 'EUR', '0.792507'), ('42', '2021-10-22', '3000', 'BBD', '1360.86', '0.05', 'EUR', '2.204495'), ('42', '2021-10-23', '9000', 'ZMW', '463.25', '0.03', 'EUR', '19.428104'), ('28', '2021-10-23', '3.3', 'EUR', '3.3', '0.05', 'EUR', '1'), ('48', '2021-10-23', '5000', 'GHS', '606.51', '3.04', 'EUR', '8.24399'), ('25', '2021-10-23', '71472', 'TZS', '27.97', '0.14', 'EUR', '2556.186953'), ('3', '2021-10-23', '164184', 'IRR', '3.53', '0.05', 'EUR', '46606.318821'), ('14', '2021-10-24', '1482', 'MOP', '167.22', '0.84', 'EUR', '8.862674'), ('40', '2021-10-24', '800', 'BHD', '1924.19', '9.63', 'EUR', '0.415761'), ('9', '2021-10-24', '27090', 'SDG', '55.07', '0.04', 'EUR', '491.956154'), ('43', '2021-10-24', '18492', 'THB', '500.59', '2.51', 'EUR', '36.941107'), ('35', '2021-10-26', '27588', 'KPW', '27.83', '0.14', 'EUR', '991.624722'), ('25', '2021-10-26', '15246', 'NAD', '932.41', '4.67', 'EUR', '16.351249'), ('46', '2021-10-27', '8000', 'TTD', '1071.62', '5.36', 'EUR', '7.465375'), ('47', '2021-10-27', '154224', 'IQD', '96.14', '0.49', 'EUR', '1604.167841'), ('32', '2021-10-28', '1188', 'PAB', '1077.23', '5.39', 'EUR', '1.102838'), ('17', '2021-10-28', '648', 'CNH', '92.16', '0.47', 'EUR', '7.031894'), ('10', '2021-10-28', '5784', 'NPR', '43.19', '0.05', 'EUR', '133.929141'), ('32', '2021-10-29', '15504', 'MXN', '693.84', '0.03', 'EUR', '22.345389'), ('32', '2021-10-31', '666', 'EUR', '666', '0.03', 'EUR', '1'), ('22', '2021-11-02', '498', 'XDR', '628.39', '3.15', 'EUR', '0.792507'), ('44', '2021-11-02', '324', 'EUR', '324', '1.62', 'EUR', '1'), ('16', '2021-11-02', '430', 'FKP', '518.37', '2.6', 'EUR', '0.82953'), ('7', '2021-11-03', '248', 'BHD', '596.5', '2.99', 'EUR', '0.415761'), ('51', '2021-11-03', '292', 'KWD', '871.43', '4.36', 'EUR', '0.335084'), ('51', '2021-11-03', '6933', 'TWD', '220.35', '1.11', 'EUR', '31.464479'), ('27', '2021-11-03', '23214', 'CZK', '941.82', '4.71', 'EUR', '24.648029'), ('39', '2021-11-04', '492', 'GGP', '592.69', '2.97', 'EUR', '0.830114'), ('3', '2021-11-04', '17076', 'INR', '203.59', '1.02', 'EUR', '83.874727'), ('17', '2021-11-04', '21516', 'MZN', '305.89', '1.53', 'EUR', '70.339138'), ('33', '2021-11-05', '103458', 'BIF', '45.9', '0.23', 'EUR', '2254.103215'), ('31', '2021-11-05', '3876', 'ZAR', '237.6', '1.19', 'EUR', '16.313404'), ('9', '2021-11-06', '1410', 'BSD', '1278.69', '0.04', 'EUR', '1.102693'), ('16', '2021-11-06', '636', 'IMP', '766.7', '3.84', 'EUR', '0.829536'), ('48', '2021-11-07', '564', 'NZD', '355.67', '1.78', 'EUR', '1.585768'), ('13', '2021-11-07', '3246', 'PKR', '16.25', '0.09', 'EUR', '199.753961'), ('30', '2021-11-08', '8940', 'SZL', '547.16', '2.74', 'EUR', '16.339208'), ('41', '2021-11-08', '19338', 'DJF', '98.83', '0.5', 'EUR', '195.674933'), ('47', '2021-11-08', '1488', 'WST', '518.61', '2.6', 'EUR', '2.869237'), ('20', '2021-11-09', '13290', 'MXN', '594.76', '0.05', 'EUR', '22.345389'), ('27', '2021-11-09', '11151', 'GTQ', '1317.54', '6.59', 'EUR', '8.463558'), ('34', '2021-11-09', '19140', 'ETB', '339.22', '1.7', 'EUR', '56.424061'), ('45', '2021-11-10', '450', 'EUR', '450', '2.25', 'EUR', '1'), ('10', '2021-11-10', '1008', 'TND', '310.67', '0.05', 'EUR', '3.244663'), ('48', '2021-11-11', '1182', 'KYD', '1289.54', '6.45', 'EUR', '0.916606'), ('23', '2021-11-11', '210', 'JOD', '268.74', '1.35', 'EUR', '0.781452'), ('2', '2021-11-12', '426', 'BZD', '192.22', '0.97', 'EUR', '2.216262'), ('42', '2021-11-12', '13230', 'AFN', '137.19', '0.05', 'EUR', '96.442519'), ('20', '2021-11-12', '360000', 'STD', '15.24', '0.05', 'EUR', '23626.253177'), ('4', '2021-11-14', '96936', 'LBP', '58.32', '0.3', 'EUR', '1662.155418'), ('17', '2021-11-14', '618', 'MYR', '132.89', '0.67', 'EUR', '4.650478'), ('1', '2021-11-14', '210060', 'BIF', '93.2', '0.47', 'EUR', '2254.103215'), ('4', '2021-11-15', '11958', 'VUV', '95.92', '0.48', 'EUR', '124.667135'), ('38', '2021-11-15', '115626', 'IDR', '7.32', '0.05', 'EUR', '15813.590125'), ('9', '2021-11-17', '29526', 'MXN', '1321.35', '0.03', 'EUR', '22.345389'), ('13', '2021-11-20', '23394', 'CLP', '26.79', '0.14', 'EUR', '873.489326'), ('16', '2021-11-20', '12000', 'ZAR', '735.6', '0.03', 'EUR', '16.313404'), ('48', '2021-11-21', '179472', 'PYG', '23.43', '0.03', 'EUR', '7661.556068'), ('8', '2021-11-21', '840', 'MOP', '94.78', '0.48', 'EUR', '8.862674'), ('31', '2021-11-21', '18042', 'XOF', '27.54', '0.14', 'EUR', '655.347265'), ('18', '2021-11-23', '342', 'TMT', '88.67', '0.45', 'EUR', '3.857137'), ('29', '2021-11-23', '588', 'DKK', '79.11', '0.4', 'EUR', '7.433242'), ('37', '2021-11-23', '90', 'EUR', '90', '0.45', 'EUR', '1'), ('33', '2021-11-23', '858', 'AUD', '580.16', '2.91', 'EUR', '1.478916'), ('51', '2021-11-24', '60000', 'THB', '1624.21', '0.03', 'EUR', '36.941107'), ('8', '2021-11-25', '1176', 'NZD', '741.6', '3.71', 'EUR', '1.585768'), ('10', '2021-11-26', '29568', 'BIF', '13.12', '0.05', 'EUR', '2254.103215'), ('29', '2021-11-26', '708', 'BMD', '641.91', '3.21', 'EUR', '1.102961'), ('15', '2021-11-27', '1008', 'LSL', '61.7', '0.31', 'EUR', '16.337136'), ('12', '2021-11-27', '846', 'EUR', '846', '4.23', 'EUR', '1'), ('45', '2021-11-27', '828', 'SEK', '79.64', '0.4', 'EUR', '10.396958'), ('17', '2021-11-28', '591', 'BHD', '1421.49', '7.11', 'EUR', '0.415761'), ('27', '2021-11-29', '3000000', 'XAF', '4577.73', '0.03', 'EUR', '655.347543'), ('13', '2021-11-29', '470', 'JOD', '601.45', '3.01', 'EUR', '0.781452'), ('8', '2021-12-01', '15996', 'NGN', '34.95', '0.18', 'EUR', '457.789064'), ('9', '2021-12-01', '6690', 'JPY', '50.15', '0.04', 'EUR', '133.408405'), ('44', '2021-12-02', '18318', 'KPW', '18.48', '0.1', 'EUR', '991.624722'), ('28', '2021-12-03', '13752', 'ERN', '832.1', '4.17', 'EUR', '16.526867'), ('35', '2021-12-04', '15132', 'BTN', '180.78', '0.91', 'EUR', '83.704625'), ('40', '2021-12-04', '6702', 'HRK', '885.28', '4.43', 'EUR', '7.570559'), ('44', '2021-12-04', '26352', 'RSD', '224.03', '1.13', 'EUR', '117.629636'), ('33', '2021-12-06', '654', 'TND', '201.57', '1.01', 'EUR', '3.244663'), ('41', '2021-12-07', '1176', 'SCR', '74.05', '0.38', 'EUR', '15.881424'), ('11', '2021-12-08', '696', 'SAR', '168.37', '0.85', 'EUR', '4.133768'), ('30', '2021-12-08', '8730', 'GMD', '148.1', '0.75', 'EUR', '58.946785'), ('50', '2021-12-09', '1284', 'BND', '860.11', '4.31', 'EUR', '1.492847'), ('47', '2021-12-10', '1344', 'SBD', '151.56', '0.76', 'EUR', '8.867908'), ('28', '2021-12-10', '1134', 'BOB', '150.06', '0.76', 'EUR', '7.557202'), ('6', '2021-12-12', '450', 'SGD', '300.51', '1.51', 'EUR', '1.497464'), ('29', '2021-12-12', '330', 'ILS', '93.13', '0.47', 'EUR', '3.543533'), ('18', '2021-12-13', '462', 'IMP', '556.94', '2.79', 'EUR', '0.829536'), ('10', '2021-12-13', '152076', 'IQD', '94.81', '0.05', 'EUR', '1604.167841'), ('46', '2021-12-13', '6042', 'CVE', '54.57', '0.28', 'EUR', '110.731635'), ('15', '2021-12-15', '6114', 'SBD', '689.46', '3.45', 'EUR', '8.867908'), ('43', '2021-12-15', '29166', 'BDT', '307.75', '1.54', 'EUR', '94.772749'), ('31', '2021-12-16', '17778', 'ZWL', '50.11', '0.26', 'EUR', '354.780821'), ('45', '2021-12-18', '4477', 'HRK', '591.37', '2.96', 'EUR', '7.570559'), ('10', '2021-12-18', '930', 'XDR', '1173.5', '0.05', 'EUR', '0.792507'), ('44', '2021-12-19', '21504', 'DZD', '136.79', '0.69', 'EUR', '157.210934'), ('33', '2021-12-20', '6810', 'GHS', '826.06', '4.14', 'EUR', '8.24399'), ('46', '2021-12-20', '702', 'IMP', '846.26', '4.24', 'EUR', '0.829536'), ('39', '2021-12-20', '16002', 'GMD', '271.47', '1.36', 'EUR', '58.946785'), ('6', '2021-12-20', '13104', 'MDL', '647.93', '3.24', 'EUR', '20.224588'), ('28', '2021-12-21', '660', 'EUR', '660', '3.3', 'EUR', '1'), ('2', '2021-12-22', '930', 'CAD', '670.27', '3.36', 'EUR', '1.387511'), ('48', '2021-12-23', '23226', 'MKD', '377.23', '1.89', 'EUR', '61.570877'), ('47', '2021-12-24', '618', 'MOP', '69.74', '0.35', 'EUR', '8.862674'), ('29', '2021-12-25', '28566', 'RSD', '242.85', '1.22', 'EUR', '117.629636'), ('9', '2021-12-26', '28416', 'MDL', '1405.03', '0.04', 'EUR', '20.224588'), ('3', '2021-12-26', '23166', 'SOS', '36.44', '0.19', 'EUR', '635.850516'), ('18', '2021-12-26', '3500', 'MYR', '752.62', '3.77', 'EUR', '4.650478'), ('33', '2021-12-26', '690', 'SEK', '66.37', '0.03', 'EUR', '10.396958'), ('36', '2021-12-27', '66', 'OMR', '155.25', '0.78', 'EUR', '0.425132'), ('26', '2021-12-27', '460', 'GIP', '554.53', '2.78', 'EUR', '0.829546'), ('11', '2021-12-28', '1404', 'EUR', '1404', '7.02', 'EUR', '1'), ('36', '2021-12-29', '8622', 'HTG', '74.74', '0.38', 'EUR', '115.372538'), ('47', '2021-12-30', '28236', 'AMD', '52.59', '0.27', 'EUR', '536.92227'), ('30', '2021-12-30', '190284', 'MGA', '42.82', '0.22', 'EUR', '4443.86488'), ('22', '2021-12-30', '1302', 'EUR', '1302', '6.51', 'EUR', '1'), ('47', '2021-12-31', '1404', 'WST', '489.33', '2.45', 'EUR', '2.869237'), ('50', '2022-01-01', '4614', 'TWD', '146.65', '0.74', 'EUR', '31.464479'), ('45', '2022-01-01', '7798', 'TJS', '545.52', '2.73', 'EUR', '14.294667'), ('2', '2022-01-02', '6396', 'HTG', '55.44', '0.28', 'EUR', '115.372538'), ('43', '2022-01-03', '19044', 'LRD', '112.79', '0.57', 'EUR', '168.852191'), ('4', '2022-01-03', '606', 'MYR', '130.31', '0.66', 'EUR', '4.650478'), ('48', '2022-01-03', '462', 'JOD', '591.21', '2.96', 'EUR', '0.781452'), ('3', '2022-01-03', '22386', 'THB', '606', '3.03', 'EUR', '36.941107'), ('40', '2022-01-04', '234270', 'UGX', '59.23', '0.3', 'EUR', '3955.735797'), ('38', '2022-01-05', '6138', 'NOK', '635.68', '3.18', 'EUR', '9.655857'), ('16', '2022-01-06', '954', 'JOD', '1220.81', '6.11', 'EUR', '0.781452'), ('5', '2022-01-06', '528', 'OMR', '1241.97', '6.21', 'EUR', '0.425132'), ('11', '2022-01-06', '594', 'SBD', '66.99', '0.34', 'EUR', '8.867908'), ('50', '2022-01-06', '9870', 'AMD', '18.39', '0.1', 'EUR', '536.92227'), ('16', '2022-01-08', '23190', 'SCR', '1460.2', '0.03', 'EUR', '15.881424'), ('14', '2022-01-08', '6834', 'SCR', '430.32', '2.16', 'EUR', '15.881424'), ('50', '2022-01-09', '20802', 'XPF', '174.49', '0.88', 'EUR', '119.221126'), ('3', '2022-01-09', '354', 'VES', '74.65', '0.38', 'EUR', '4.74232'), ('4', '2022-01-09', '3048', 'ERN', '184.43', '0.93', 'EUR', '16.526867'), ('27', '2022-01-10', '20196', 'CUP', '711.83', '3.56', 'EUR', '28.372254'), ('21', '2022-01-11', '7200', 'MUR', '148.86', '0.75', 'EUR', '48.369341'), ('31', '2022-01-11', '26052', 'LRD', '154.29', '0.78', 'EUR', '168.852191'), ('28', '2022-01-13', '27480', 'ISK', '193.3', '0.97', 'EUR', '142.166545'), ('48', '2022-01-13', '1362', 'DKK', '183.24', '0.92', 'EUR', '7.433242'), ('38', '2022-01-14', '1392', 'HKD', '161.42', '0.81', 'EUR', '8.623587'), ('34', '2022-01-14', '11094', 'MZN', '157.73', '0.79', 'EUR', '70.339138'), ('4', '2022-01-15', '19374', 'KPW', '19.54', '0.1', 'EUR', '991.624722'), ('30', '2022-01-15', '22686', 'CZK', '920.4', '4.61', 'EUR', '24.648029'), ('14', '2022-01-18', '21360', 'KRW', '16', '0.08', 'EUR', '1335.638728'), ('3', '2022-01-18', '15240', 'MWK', '16.98', '0.09', 'EUR', '897.95755'), ('33', '2022-01-20', '1410', 'ILS', '397.91', '1.99', 'EUR', '3.543533'), ('30', '2022-01-20', '642', 'JOD', '821.55', '4.11', 'EUR', '0.781452'), ('7', '2022-01-21', '1362', 'TTD', '182.45', '0.92', 'EUR', '7.465375'), ('9', '2022-01-22', '7248', 'XPF', '60.8', '0.04', 'EUR', '119.221126'), ('2', '2022-01-22', '108954', 'KHR', '24.54', '0.13', 'EUR', '4440.618647'), ('20', '2022-01-23', '1080', 'BAM', '552.63', '0.05', 'EUR', '1.954297'), ('34', '2022-01-23', '510', 'EUR', '510', '2.55', 'EUR', '1'), ('32', '2022-01-23', '220032', 'CDF', '100.09', '0.51', 'EUR', '2198.419411'), ('51', '2022-01-23', '8000', 'XCD', '2686.55', '13.44', 'EUR', '2.977802'), ('33', '2022-01-25', '20364', 'KPW', '20.54', '0.11', 'EUR', '991.624722'), ('7', '2022-01-25', '1086', 'TJS', '75.98', '0.38', 'EUR', '14.294667'), </v>
      </c>
    </row>
    <row r="396" spans="2:22" ht="30" x14ac:dyDescent="0.25">
      <c r="B396">
        <f t="shared" si="60"/>
        <v>2022</v>
      </c>
      <c r="C396">
        <f t="shared" si="61"/>
        <v>1</v>
      </c>
      <c r="D396" t="str">
        <f t="shared" si="62"/>
        <v>2022 1</v>
      </c>
      <c r="E396">
        <v>9</v>
      </c>
      <c r="F396" s="2">
        <v>44587</v>
      </c>
      <c r="G396">
        <v>186228</v>
      </c>
      <c r="H396" t="s">
        <v>214</v>
      </c>
      <c r="I396" s="3">
        <f t="shared" si="63"/>
        <v>7.39</v>
      </c>
      <c r="J396" s="3">
        <f t="shared" si="64"/>
        <v>0.04</v>
      </c>
      <c r="K396" t="s">
        <v>61</v>
      </c>
      <c r="L396" s="3">
        <f>VLOOKUP(H396,'fx rates'!$A:$B,2,0)</f>
        <v>25207.144585999999</v>
      </c>
      <c r="M396">
        <f>SUMIFS($I$3:$I396,$E$3:$E396,$E396,$D$3:$D396,$D396)</f>
        <v>68.19</v>
      </c>
      <c r="N396" s="3">
        <f t="shared" si="65"/>
        <v>0.05</v>
      </c>
      <c r="O396" s="3" t="str">
        <f t="shared" si="66"/>
        <v/>
      </c>
      <c r="P396" t="str">
        <f>IFERROR(IF(VLOOKUP($E396,clients_special_commissions!$B:$E,3,0), "yes","no"),"no")</f>
        <v>yes</v>
      </c>
      <c r="Q396" s="3">
        <f>IF($P396="yes", VLOOKUP($E396,clients_special_commissions!$B:$C,2,0),"")</f>
        <v>0.04</v>
      </c>
      <c r="R396" t="str">
        <f t="shared" si="67"/>
        <v>no</v>
      </c>
      <c r="S396">
        <f>COUNTIFS($E$3:$E395,$E396,$D$3:$D395,$D396,$R$3:$R395,"yes")</f>
        <v>0</v>
      </c>
      <c r="U396" s="1" t="str">
        <f t="shared" si="68"/>
        <v xml:space="preserve">('9', '2022-01-26', '186228', 'VND', '7.39', '0.04', 'EUR', '25207.144586'), </v>
      </c>
      <c r="V396" s="1" t="str">
        <f t="shared" si="69"/>
        <v xml:space="preserve">('42', '2021-06-09', '1338', 'ERN', '80.96', '0.05',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'0.04',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'0.05',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'0.05',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'0.05',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'0.04',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'0.04',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'0.05', 'EUR', '1954.4451'), ('17', '2021-08-25', '20292', 'CLP', '23.24', '0.12', 'EUR', '873.489326'), ('38', '2021-08-25', '174', 'GIP', '209.76', '1.05', 'EUR', '0.829546'), ('39', '2021-08-25', '366', 'MOP', '41.3', '0.21', 'EUR', '8.862674'), ('10', '2021-08-26', '229650', 'MMK', '117.51', '0.05',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'0.04', 'EUR', '1.874163'), ('11', '2021-09-09', '10206', 'UAH', '315.83', '1.58', 'EUR', '32.315341'), ('15', '2021-09-10', '300000', 'VND', '11.91', '0.06', 'EUR', '25207.144586'), ('42', '2021-09-11', '26370', 'XPF', '221.19', '0.05',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('13', '2021-09-27', '4638', 'ETB', '82.2', '0.42', 'EUR', '56.424061'), ('37', '2021-09-29', '612', 'BND', '409.96', '2.05', 'EUR', '1.492847'), ('51', '2021-10-01', '894', 'MOP', '100.88', '0.51', 'EUR', '8.862674'), ('45', '2021-10-02', '1254', 'SCR', '78.97', '0.4', 'EUR', '15.881424'), ('47', '2021-10-02', '212808', 'IRR', '4.57', '0.05', 'EUR', '46606.318821'), ('20', '2021-10-03', '209238', 'VND', '8.31', '0.05', 'EUR', '25207.144586'), ('17', '2021-10-04', '13416', 'AOA', '26.83', '0.14', 'EUR', '500.075352'), ('41', '2021-10-05', '4139', 'GHS', '502.07', '2.52', 'EUR', '8.24399'), ('44', '2021-10-05', '206706', 'CDF', '94.03', '0.48', 'EUR', '2198.419411'), ('50', '2021-10-06', '18666', 'SOS', '29.36', '0.15', 'EUR', '635.850516'), ('7', '2021-10-06', '1026', 'CUC', '930.9', '4.66', 'EUR', '1.102163'), ('21', '2021-10-08', '912', 'MYR', '196.11', '0.99', 'EUR', '4.650478'), ('6', '2021-10-08', '29940', 'HTG', '259.51', '1.3', 'EUR', '115.372538'), ('36', '2021-10-09', '1146', 'QAR', '285.64', '1.43', 'EUR', '4.012181'), ('6', '2021-10-09', '6678', 'ISK', '46.98', '0.24', 'EUR', '142.166545'), ('29', '2021-10-10', '270', 'GIP', '325.48', '1.63', 'EUR', '0.829546'), ('25', '2021-10-10', '14754', 'BDT', '155.68', '0.78', 'EUR', '94.772749'), ('48', '2021-10-12', '15936', 'DZD', '101.37', '0.51', 'EUR', '157.210934'), ('43', '2021-10-13', '10398', 'KMF', '21.11', '0.11', 'EUR', '492.671632'), ('36', '2021-10-15', '29034', 'INR', '346.16', '1.74', 'EUR', '83.874727'), ('45', '2021-10-15', '18042', 'KPW', '18.2', '0.1', 'EUR', '991.624722'), ('18', '2021-10-15', '1236', 'BAM', '632.46', '3.17', 'EUR', '1.954297'), ('30', '2021-10-16', '25494', 'CUP', '898.56', '4.5', 'EUR', '28.372254'), ('10', '2021-10-16', '924', 'BBD', '419.15', '0.05', 'EUR', '2.204495'), ('33', '2021-10-16', '12720', 'NPR', '94.98', '0.48', 'EUR', '133.929141'), ('46', '2021-10-17', '264', 'NZD', '166.49', '0.84', 'EUR', '1.585768'), ('40', '2021-10-17', '1284', 'BND', '860.11', '4.31', 'EUR', '1.492847'), ('6', '2021-10-18', '828', 'HRK', '109.38', '0.55', 'EUR', '7.570559'), ('22', '2021-10-18', '300', 'EUR', '300', '1.5', 'EUR', '1'), ('46', '2021-10-18', '23256', 'ISK', '163.59', '0.82', 'EUR', '142.166545'), ('51', '2021-10-18', '205488', 'UZS', '16.25', '0.09', 'EUR', '12650.208197'), ('5', '2021-10-19', '15168', 'MRU', '378.04', '1.9', 'EUR', '40.122998'), ('18', '2021-10-19', '1068', 'TOP', '428.65', '2.15', 'EUR', '2.491572'), ('14', '2021-10-19', '220', 'BHD', '529.16', '2.65', 'EUR', '0.415761'), ('48', '2021-10-19', '2351', 'MYR', '505.54', '2.53', 'EUR', '4.650478'), ('46', '2021-10-20', '7524', 'RUB', '64.43', '0.33', 'EUR', '116.791701'), ('16', '2021-10-21', '16854', 'VUV', '135.2', '0.68', 'EUR', '124.667135'), ('30', '2021-10-22', '26826', 'NPR', '200.3', '1.01', 'EUR', '133.929141'), ('2', '2021-10-22', '84', 'XDR', '106', '0.53', 'EUR', '0.792507'), ('42', '2021-10-22', '3000', 'BBD', '1360.86', '0.05', 'EUR', '2.204495'), ('42', '2021-10-23', '9000', 'ZMW', '463.25', '0.03', 'EUR', '19.428104'), ('28', '2021-10-23', '3.3', 'EUR', '3.3', '0.05', 'EUR', '1'), ('48', '2021-10-23', '5000', 'GHS', '606.51', '3.04', 'EUR', '8.24399'), ('25', '2021-10-23', '71472', 'TZS', '27.97', '0.14', 'EUR', '2556.186953'), ('3', '2021-10-23', '164184', 'IRR', '3.53', '0.05', 'EUR', '46606.318821'), ('14', '2021-10-24', '1482', 'MOP', '167.22', '0.84', 'EUR', '8.862674'), ('40', '2021-10-24', '800', 'BHD', '1924.19', '9.63', 'EUR', '0.415761'), ('9', '2021-10-24', '27090', 'SDG', '55.07', '0.04', 'EUR', '491.956154'), ('43', '2021-10-24', '18492', 'THB', '500.59', '2.51', 'EUR', '36.941107'), ('35', '2021-10-26', '27588', 'KPW', '27.83', '0.14', 'EUR', '991.624722'), ('25', '2021-10-26', '15246', 'NAD', '932.41', '4.67', 'EUR', '16.351249'), ('46', '2021-10-27', '8000', 'TTD', '1071.62', '5.36', 'EUR', '7.465375'), ('47', '2021-10-27', '154224', 'IQD', '96.14', '0.49', 'EUR', '1604.167841'), ('32', '2021-10-28', '1188', 'PAB', '1077.23', '5.39', 'EUR', '1.102838'), ('17', '2021-10-28', '648', 'CNH', '92.16', '0.47', 'EUR', '7.031894'), ('10', '2021-10-28', '5784', 'NPR', '43.19', '0.05', 'EUR', '133.929141'), ('32', '2021-10-29', '15504', 'MXN', '693.84', '0.03', 'EUR', '22.345389'), ('32', '2021-10-31', '666', 'EUR', '666', '0.03', 'EUR', '1'), ('22', '2021-11-02', '498', 'XDR', '628.39', '3.15', 'EUR', '0.792507'), ('44', '2021-11-02', '324', 'EUR', '324', '1.62', 'EUR', '1'), ('16', '2021-11-02', '430', 'FKP', '518.37', '2.6', 'EUR', '0.82953'), ('7', '2021-11-03', '248', 'BHD', '596.5', '2.99', 'EUR', '0.415761'), ('51', '2021-11-03', '292', 'KWD', '871.43', '4.36', 'EUR', '0.335084'), ('51', '2021-11-03', '6933', 'TWD', '220.35', '1.11', 'EUR', '31.464479'), ('27', '2021-11-03', '23214', 'CZK', '941.82', '4.71', 'EUR', '24.648029'), ('39', '2021-11-04', '492', 'GGP', '592.69', '2.97', 'EUR', '0.830114'), ('3', '2021-11-04', '17076', 'INR', '203.59', '1.02', 'EUR', '83.874727'), ('17', '2021-11-04', '21516', 'MZN', '305.89', '1.53', 'EUR', '70.339138'), ('33', '2021-11-05', '103458', 'BIF', '45.9', '0.23', 'EUR', '2254.103215'), ('31', '2021-11-05', '3876', 'ZAR', '237.6', '1.19', 'EUR', '16.313404'), ('9', '2021-11-06', '1410', 'BSD', '1278.69', '0.04', 'EUR', '1.102693'), ('16', '2021-11-06', '636', 'IMP', '766.7', '3.84', 'EUR', '0.829536'), ('48', '2021-11-07', '564', 'NZD', '355.67', '1.78', 'EUR', '1.585768'), ('13', '2021-11-07', '3246', 'PKR', '16.25', '0.09', 'EUR', '199.753961'), ('30', '2021-11-08', '8940', 'SZL', '547.16', '2.74', 'EUR', '16.339208'), ('41', '2021-11-08', '19338', 'DJF', '98.83', '0.5', 'EUR', '195.674933'), ('47', '2021-11-08', '1488', 'WST', '518.61', '2.6', 'EUR', '2.869237'), ('20', '2021-11-09', '13290', 'MXN', '594.76', '0.05', 'EUR', '22.345389'), ('27', '2021-11-09', '11151', 'GTQ', '1317.54', '6.59', 'EUR', '8.463558'), ('34', '2021-11-09', '19140', 'ETB', '339.22', '1.7', 'EUR', '56.424061'), ('45', '2021-11-10', '450', 'EUR', '450', '2.25', 'EUR', '1'), ('10', '2021-11-10', '1008', 'TND', '310.67', '0.05', 'EUR', '3.244663'), ('48', '2021-11-11', '1182', 'KYD', '1289.54', '6.45', 'EUR', '0.916606'), ('23', '2021-11-11', '210', 'JOD', '268.74', '1.35', 'EUR', '0.781452'), ('2', '2021-11-12', '426', 'BZD', '192.22', '0.97', 'EUR', '2.216262'), ('42', '2021-11-12', '13230', 'AFN', '137.19', '0.05', 'EUR', '96.442519'), ('20', '2021-11-12', '360000', 'STD', '15.24', '0.05', 'EUR', '23626.253177'), ('4', '2021-11-14', '96936', 'LBP', '58.32', '0.3', 'EUR', '1662.155418'), ('17', '2021-11-14', '618', 'MYR', '132.89', '0.67', 'EUR', '4.650478'), ('1', '2021-11-14', '210060', 'BIF', '93.2', '0.47', 'EUR', '2254.103215'), ('4', '2021-11-15', '11958', 'VUV', '95.92', '0.48', 'EUR', '124.667135'), ('38', '2021-11-15', '115626', 'IDR', '7.32', '0.05', 'EUR', '15813.590125'), ('9', '2021-11-17', '29526', 'MXN', '1321.35', '0.03', 'EUR', '22.345389'), ('13', '2021-11-20', '23394', 'CLP', '26.79', '0.14', 'EUR', '873.489326'), ('16', '2021-11-20', '12000', 'ZAR', '735.6', '0.03', 'EUR', '16.313404'), ('48', '2021-11-21', '179472', 'PYG', '23.43', '0.03', 'EUR', '7661.556068'), ('8', '2021-11-21', '840', 'MOP', '94.78', '0.48', 'EUR', '8.862674'), ('31', '2021-11-21', '18042', 'XOF', '27.54', '0.14', 'EUR', '655.347265'), ('18', '2021-11-23', '342', 'TMT', '88.67', '0.45', 'EUR', '3.857137'), ('29', '2021-11-23', '588', 'DKK', '79.11', '0.4', 'EUR', '7.433242'), ('37', '2021-11-23', '90', 'EUR', '90', '0.45', 'EUR', '1'), ('33', '2021-11-23', '858', 'AUD', '580.16', '2.91', 'EUR', '1.478916'), ('51', '2021-11-24', '60000', 'THB', '1624.21', '0.03', 'EUR', '36.941107'), ('8', '2021-11-25', '1176', 'NZD', '741.6', '3.71', 'EUR', '1.585768'), ('10', '2021-11-26', '29568', 'BIF', '13.12', '0.05', 'EUR', '2254.103215'), ('29', '2021-11-26', '708', 'BMD', '641.91', '3.21', 'EUR', '1.102961'), ('15', '2021-11-27', '1008', 'LSL', '61.7', '0.31', 'EUR', '16.337136'), ('12', '2021-11-27', '846', 'EUR', '846', '4.23', 'EUR', '1'), ('45', '2021-11-27', '828', 'SEK', '79.64', '0.4', 'EUR', '10.396958'), ('17', '2021-11-28', '591', 'BHD', '1421.49', '7.11', 'EUR', '0.415761'), ('27', '2021-11-29', '3000000', 'XAF', '4577.73', '0.03', 'EUR', '655.347543'), ('13', '2021-11-29', '470', 'JOD', '601.45', '3.01', 'EUR', '0.781452'), ('8', '2021-12-01', '15996', 'NGN', '34.95', '0.18', 'EUR', '457.789064'), ('9', '2021-12-01', '6690', 'JPY', '50.15', '0.04', 'EUR', '133.408405'), ('44', '2021-12-02', '18318', 'KPW', '18.48', '0.1', 'EUR', '991.624722'), ('28', '2021-12-03', '13752', 'ERN', '832.1', '4.17', 'EUR', '16.526867'), ('35', '2021-12-04', '15132', 'BTN', '180.78', '0.91', 'EUR', '83.704625'), ('40', '2021-12-04', '6702', 'HRK', '885.28', '4.43', 'EUR', '7.570559'), ('44', '2021-12-04', '26352', 'RSD', '224.03', '1.13', 'EUR', '117.629636'), ('33', '2021-12-06', '654', 'TND', '201.57', '1.01', 'EUR', '3.244663'), ('41', '2021-12-07', '1176', 'SCR', '74.05', '0.38', 'EUR', '15.881424'), ('11', '2021-12-08', '696', 'SAR', '168.37', '0.85', 'EUR', '4.133768'), ('30', '2021-12-08', '8730', 'GMD', '148.1', '0.75', 'EUR', '58.946785'), ('50', '2021-12-09', '1284', 'BND', '860.11', '4.31', 'EUR', '1.492847'), ('47', '2021-12-10', '1344', 'SBD', '151.56', '0.76', 'EUR', '8.867908'), ('28', '2021-12-10', '1134', 'BOB', '150.06', '0.76', 'EUR', '7.557202'), ('6', '2021-12-12', '450', 'SGD', '300.51', '1.51', 'EUR', '1.497464'), ('29', '2021-12-12', '330', 'ILS', '93.13', '0.47', 'EUR', '3.543533'), ('18', '2021-12-13', '462', 'IMP', '556.94', '2.79', 'EUR', '0.829536'), ('10', '2021-12-13', '152076', 'IQD', '94.81', '0.05', 'EUR', '1604.167841'), ('46', '2021-12-13', '6042', 'CVE', '54.57', '0.28', 'EUR', '110.731635'), ('15', '2021-12-15', '6114', 'SBD', '689.46', '3.45', 'EUR', '8.867908'), ('43', '2021-12-15', '29166', 'BDT', '307.75', '1.54', 'EUR', '94.772749'), ('31', '2021-12-16', '17778', 'ZWL', '50.11', '0.26', 'EUR', '354.780821'), ('45', '2021-12-18', '4477', 'HRK', '591.37', '2.96', 'EUR', '7.570559'), ('10', '2021-12-18', '930', 'XDR', '1173.5', '0.05', 'EUR', '0.792507'), ('44', '2021-12-19', '21504', 'DZD', '136.79', '0.69', 'EUR', '157.210934'), ('33', '2021-12-20', '6810', 'GHS', '826.06', '4.14', 'EUR', '8.24399'), ('46', '2021-12-20', '702', 'IMP', '846.26', '4.24', 'EUR', '0.829536'), ('39', '2021-12-20', '16002', 'GMD', '271.47', '1.36', 'EUR', '58.946785'), ('6', '2021-12-20', '13104', 'MDL', '647.93', '3.24', 'EUR', '20.224588'), ('28', '2021-12-21', '660', 'EUR', '660', '3.3', 'EUR', '1'), ('2', '2021-12-22', '930', 'CAD', '670.27', '3.36', 'EUR', '1.387511'), ('48', '2021-12-23', '23226', 'MKD', '377.23', '1.89', 'EUR', '61.570877'), ('47', '2021-12-24', '618', 'MOP', '69.74', '0.35', 'EUR', '8.862674'), ('29', '2021-12-25', '28566', 'RSD', '242.85', '1.22', 'EUR', '117.629636'), ('9', '2021-12-26', '28416', 'MDL', '1405.03', '0.04', 'EUR', '20.224588'), ('3', '2021-12-26', '23166', 'SOS', '36.44', '0.19', 'EUR', '635.850516'), ('18', '2021-12-26', '3500', 'MYR', '752.62', '3.77', 'EUR', '4.650478'), ('33', '2021-12-26', '690', 'SEK', '66.37', '0.03', 'EUR', '10.396958'), ('36', '2021-12-27', '66', 'OMR', '155.25', '0.78', 'EUR', '0.425132'), ('26', '2021-12-27', '460', 'GIP', '554.53', '2.78', 'EUR', '0.829546'), ('11', '2021-12-28', '1404', 'EUR', '1404', '7.02', 'EUR', '1'), ('36', '2021-12-29', '8622', 'HTG', '74.74', '0.38', 'EUR', '115.372538'), ('47', '2021-12-30', '28236', 'AMD', '52.59', '0.27', 'EUR', '536.92227'), ('30', '2021-12-30', '190284', 'MGA', '42.82', '0.22', 'EUR', '4443.86488'), ('22', '2021-12-30', '1302', 'EUR', '1302', '6.51', 'EUR', '1'), ('47', '2021-12-31', '1404', 'WST', '489.33', '2.45', 'EUR', '2.869237'), ('50', '2022-01-01', '4614', 'TWD', '146.65', '0.74', 'EUR', '31.464479'), ('45', '2022-01-01', '7798', 'TJS', '545.52', '2.73', 'EUR', '14.294667'), ('2', '2022-01-02', '6396', 'HTG', '55.44', '0.28', 'EUR', '115.372538'), ('43', '2022-01-03', '19044', 'LRD', '112.79', '0.57', 'EUR', '168.852191'), ('4', '2022-01-03', '606', 'MYR', '130.31', '0.66', 'EUR', '4.650478'), ('48', '2022-01-03', '462', 'JOD', '591.21', '2.96', 'EUR', '0.781452'), ('3', '2022-01-03', '22386', 'THB', '606', '3.03', 'EUR', '36.941107'), ('40', '2022-01-04', '234270', 'UGX', '59.23', '0.3', 'EUR', '3955.735797'), ('38', '2022-01-05', '6138', 'NOK', '635.68', '3.18', 'EUR', '9.655857'), ('16', '2022-01-06', '954', 'JOD', '1220.81', '6.11', 'EUR', '0.781452'), ('5', '2022-01-06', '528', 'OMR', '1241.97', '6.21', 'EUR', '0.425132'), ('11', '2022-01-06', '594', 'SBD', '66.99', '0.34', 'EUR', '8.867908'), ('50', '2022-01-06', '9870', 'AMD', '18.39', '0.1', 'EUR', '536.92227'), ('16', '2022-01-08', '23190', 'SCR', '1460.2', '0.03', 'EUR', '15.881424'), ('14', '2022-01-08', '6834', 'SCR', '430.32', '2.16', 'EUR', '15.881424'), ('50', '2022-01-09', '20802', 'XPF', '174.49', '0.88', 'EUR', '119.221126'), ('3', '2022-01-09', '354', 'VES', '74.65', '0.38', 'EUR', '4.74232'), ('4', '2022-01-09', '3048', 'ERN', '184.43', '0.93', 'EUR', '16.526867'), ('27', '2022-01-10', '20196', 'CUP', '711.83', '3.56', 'EUR', '28.372254'), ('21', '2022-01-11', '7200', 'MUR', '148.86', '0.75', 'EUR', '48.369341'), ('31', '2022-01-11', '26052', 'LRD', '154.29', '0.78', 'EUR', '168.852191'), ('28', '2022-01-13', '27480', 'ISK', '193.3', '0.97', 'EUR', '142.166545'), ('48', '2022-01-13', '1362', 'DKK', '183.24', '0.92', 'EUR', '7.433242'), ('38', '2022-01-14', '1392', 'HKD', '161.42', '0.81', 'EUR', '8.623587'), ('34', '2022-01-14', '11094', 'MZN', '157.73', '0.79', 'EUR', '70.339138'), ('4', '2022-01-15', '19374', 'KPW', '19.54', '0.1', 'EUR', '991.624722'), ('30', '2022-01-15', '22686', 'CZK', '920.4', '4.61', 'EUR', '24.648029'), ('14', '2022-01-18', '21360', 'KRW', '16', '0.08', 'EUR', '1335.638728'), ('3', '2022-01-18', '15240', 'MWK', '16.98', '0.09', 'EUR', '897.95755'), ('33', '2022-01-20', '1410', 'ILS', '397.91', '1.99', 'EUR', '3.543533'), ('30', '2022-01-20', '642', 'JOD', '821.55', '4.11', 'EUR', '0.781452'), ('7', '2022-01-21', '1362', 'TTD', '182.45', '0.92', 'EUR', '7.465375'), ('9', '2022-01-22', '7248', 'XPF', '60.8', '0.04', 'EUR', '119.221126'), ('2', '2022-01-22', '108954', 'KHR', '24.54', '0.13', 'EUR', '4440.618647'), ('20', '2022-01-23', '1080', 'BAM', '552.63', '0.05', 'EUR', '1.954297'), ('34', '2022-01-23', '510', 'EUR', '510', '2.55', 'EUR', '1'), ('32', '2022-01-23', '220032', 'CDF', '100.09', '0.51', 'EUR', '2198.419411'), ('51', '2022-01-23', '8000', 'XCD', '2686.55', '13.44', 'EUR', '2.977802'), ('33', '2022-01-25', '20364', 'KPW', '20.54', '0.11', 'EUR', '991.624722'), ('7', '2022-01-25', '1086', 'TJS', '75.98', '0.38', 'EUR', '14.294667'), ('9', '2022-01-26', '186228', 'VND', '7.39', '0.04', 'EUR', '25207.144586'), </v>
      </c>
    </row>
    <row r="397" spans="2:22" ht="30" x14ac:dyDescent="0.25">
      <c r="B397">
        <f t="shared" si="60"/>
        <v>2022</v>
      </c>
      <c r="C397">
        <f t="shared" si="61"/>
        <v>1</v>
      </c>
      <c r="D397" t="str">
        <f t="shared" si="62"/>
        <v>2022 1</v>
      </c>
      <c r="E397">
        <v>33</v>
      </c>
      <c r="F397" s="2">
        <v>44588</v>
      </c>
      <c r="G397">
        <v>612</v>
      </c>
      <c r="H397" t="s">
        <v>131</v>
      </c>
      <c r="I397" s="3">
        <f t="shared" si="63"/>
        <v>737.55</v>
      </c>
      <c r="J397" s="3">
        <f t="shared" si="64"/>
        <v>3.69</v>
      </c>
      <c r="K397" t="s">
        <v>61</v>
      </c>
      <c r="L397" s="3">
        <f>VLOOKUP(H397,'fx rates'!$A:$B,2,0)</f>
        <v>0.82977999999999996</v>
      </c>
      <c r="M397">
        <f>SUMIFS($I$3:$I397,$E$3:$E397,$E397,$D$3:$D397,$D397)</f>
        <v>1156</v>
      </c>
      <c r="N397" s="3">
        <f t="shared" si="65"/>
        <v>3.69</v>
      </c>
      <c r="O397" s="3" t="str">
        <f t="shared" si="66"/>
        <v/>
      </c>
      <c r="P397" t="str">
        <f>IFERROR(IF(VLOOKUP($E397,clients_special_commissions!$B:$E,3,0), "yes","no"),"no")</f>
        <v>no</v>
      </c>
      <c r="Q397" s="3" t="str">
        <f>IF($P397="yes", VLOOKUP($E397,clients_special_commissions!$B:$C,2,0),"")</f>
        <v/>
      </c>
      <c r="R397" t="str">
        <f t="shared" si="67"/>
        <v>yes</v>
      </c>
      <c r="S397">
        <f>COUNTIFS($E$3:$E396,$E397,$D$3:$D396,$D397,$R$3:$R396,"yes")</f>
        <v>0</v>
      </c>
      <c r="U397" s="1" t="str">
        <f t="shared" si="68"/>
        <v xml:space="preserve">('33', '2022-01-27', '612', 'JEP', '737.55', '3.69', 'EUR', '0.82978'), </v>
      </c>
      <c r="V397" s="1" t="str">
        <f t="shared" si="69"/>
        <v xml:space="preserve">('42', '2021-06-09', '1338', 'ERN', '80.96', '0.05',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'0.04',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'0.05',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'0.05',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'0.05',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'0.04',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'0.04',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'0.05', 'EUR', '1954.4451'), ('17', '2021-08-25', '20292', 'CLP', '23.24', '0.12', 'EUR', '873.489326'), ('38', '2021-08-25', '174', 'GIP', '209.76', '1.05', 'EUR', '0.829546'), ('39', '2021-08-25', '366', 'MOP', '41.3', '0.21', 'EUR', '8.862674'), ('10', '2021-08-26', '229650', 'MMK', '117.51', '0.05',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'0.04', 'EUR', '1.874163'), ('11', '2021-09-09', '10206', 'UAH', '315.83', '1.58', 'EUR', '32.315341'), ('15', '2021-09-10', '300000', 'VND', '11.91', '0.06', 'EUR', '25207.144586'), ('42', '2021-09-11', '26370', 'XPF', '221.19', '0.05',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('13', '2021-09-27', '4638', 'ETB', '82.2', '0.42', 'EUR', '56.424061'), ('37', '2021-09-29', '612', 'BND', '409.96', '2.05', 'EUR', '1.492847'), ('51', '2021-10-01', '894', 'MOP', '100.88', '0.51', 'EUR', '8.862674'), ('45', '2021-10-02', '1254', 'SCR', '78.97', '0.4', 'EUR', '15.881424'), ('47', '2021-10-02', '212808', 'IRR', '4.57', '0.05', 'EUR', '46606.318821'), ('20', '2021-10-03', '209238', 'VND', '8.31', '0.05', 'EUR', '25207.144586'), ('17', '2021-10-04', '13416', 'AOA', '26.83', '0.14', 'EUR', '500.075352'), ('41', '2021-10-05', '4139', 'GHS', '502.07', '2.52', 'EUR', '8.24399'), ('44', '2021-10-05', '206706', 'CDF', '94.03', '0.48', 'EUR', '2198.419411'), ('50', '2021-10-06', '18666', 'SOS', '29.36', '0.15', 'EUR', '635.850516'), ('7', '2021-10-06', '1026', 'CUC', '930.9', '4.66', 'EUR', '1.102163'), ('21', '2021-10-08', '912', 'MYR', '196.11', '0.99', 'EUR', '4.650478'), ('6', '2021-10-08', '29940', 'HTG', '259.51', '1.3', 'EUR', '115.372538'), ('36', '2021-10-09', '1146', 'QAR', '285.64', '1.43', 'EUR', '4.012181'), ('6', '2021-10-09', '6678', 'ISK', '46.98', '0.24', 'EUR', '142.166545'), ('29', '2021-10-10', '270', 'GIP', '325.48', '1.63', 'EUR', '0.829546'), ('25', '2021-10-10', '14754', 'BDT', '155.68', '0.78', 'EUR', '94.772749'), ('48', '2021-10-12', '15936', 'DZD', '101.37', '0.51', 'EUR', '157.210934'), ('43', '2021-10-13', '10398', 'KMF', '21.11', '0.11', 'EUR', '492.671632'), ('36', '2021-10-15', '29034', 'INR', '346.16', '1.74', 'EUR', '83.874727'), ('45', '2021-10-15', '18042', 'KPW', '18.2', '0.1', 'EUR', '991.624722'), ('18', '2021-10-15', '1236', 'BAM', '632.46', '3.17', 'EUR', '1.954297'), ('30', '2021-10-16', '25494', 'CUP', '898.56', '4.5', 'EUR', '28.372254'), ('10', '2021-10-16', '924', 'BBD', '419.15', '0.05', 'EUR', '2.204495'), ('33', '2021-10-16', '12720', 'NPR', '94.98', '0.48', 'EUR', '133.929141'), ('46', '2021-10-17', '264', 'NZD', '166.49', '0.84', 'EUR', '1.585768'), ('40', '2021-10-17', '1284', 'BND', '860.11', '4.31', 'EUR', '1.492847'), ('6', '2021-10-18', '828', 'HRK', '109.38', '0.55', 'EUR', '7.570559'), ('22', '2021-10-18', '300', 'EUR', '300', '1.5', 'EUR', '1'), ('46', '2021-10-18', '23256', 'ISK', '163.59', '0.82', 'EUR', '142.166545'), ('51', '2021-10-18', '205488', 'UZS', '16.25', '0.09', 'EUR', '12650.208197'), ('5', '2021-10-19', '15168', 'MRU', '378.04', '1.9', 'EUR', '40.122998'), ('18', '2021-10-19', '1068', 'TOP', '428.65', '2.15', 'EUR', '2.491572'), ('14', '2021-10-19', '220', 'BHD', '529.16', '2.65', 'EUR', '0.415761'), ('48', '2021-10-19', '2351', 'MYR', '505.54', '2.53', 'EUR', '4.650478'), ('46', '2021-10-20', '7524', 'RUB', '64.43', '0.33', 'EUR', '116.791701'), ('16', '2021-10-21', '16854', 'VUV', '135.2', '0.68', 'EUR', '124.667135'), ('30', '2021-10-22', '26826', 'NPR', '200.3', '1.01', 'EUR', '133.929141'), ('2', '2021-10-22', '84', 'XDR', '106', '0.53', 'EUR', '0.792507'), ('42', '2021-10-22', '3000', 'BBD', '1360.86', '0.05', 'EUR', '2.204495'), ('42', '2021-10-23', '9000', 'ZMW', '463.25', '0.03', 'EUR', '19.428104'), ('28', '2021-10-23', '3.3', 'EUR', '3.3', '0.05', 'EUR', '1'), ('48', '2021-10-23', '5000', 'GHS', '606.51', '3.04', 'EUR', '8.24399'), ('25', '2021-10-23', '71472', 'TZS', '27.97', '0.14', 'EUR', '2556.186953'), ('3', '2021-10-23', '164184', 'IRR', '3.53', '0.05', 'EUR', '46606.318821'), ('14', '2021-10-24', '1482', 'MOP', '167.22', '0.84', 'EUR', '8.862674'), ('40', '2021-10-24', '800', 'BHD', '1924.19', '9.63', 'EUR', '0.415761'), ('9', '2021-10-24', '27090', 'SDG', '55.07', '0.04', 'EUR', '491.956154'), ('43', '2021-10-24', '18492', 'THB', '500.59', '2.51', 'EUR', '36.941107'), ('35', '2021-10-26', '27588', 'KPW', '27.83', '0.14', 'EUR', '991.624722'), ('25', '2021-10-26', '15246', 'NAD', '932.41', '4.67', 'EUR', '16.351249'), ('46', '2021-10-27', '8000', 'TTD', '1071.62', '5.36', 'EUR', '7.465375'), ('47', '2021-10-27', '154224', 'IQD', '96.14', '0.49', 'EUR', '1604.167841'), ('32', '2021-10-28', '1188', 'PAB', '1077.23', '5.39', 'EUR', '1.102838'), ('17', '2021-10-28', '648', 'CNH', '92.16', '0.47', 'EUR', '7.031894'), ('10', '2021-10-28', '5784', 'NPR', '43.19', '0.05', 'EUR', '133.929141'), ('32', '2021-10-29', '15504', 'MXN', '693.84', '0.03', 'EUR', '22.345389'), ('32', '2021-10-31', '666', 'EUR', '666', '0.03', 'EUR', '1'), ('22', '2021-11-02', '498', 'XDR', '628.39', '3.15', 'EUR', '0.792507'), ('44', '2021-11-02', '324', 'EUR', '324', '1.62', 'EUR', '1'), ('16', '2021-11-02', '430', 'FKP', '518.37', '2.6', 'EUR', '0.82953'), ('7', '2021-11-03', '248', 'BHD', '596.5', '2.99', 'EUR', '0.415761'), ('51', '2021-11-03', '292', 'KWD', '871.43', '4.36', 'EUR', '0.335084'), ('51', '2021-11-03', '6933', 'TWD', '220.35', '1.11', 'EUR', '31.464479'), ('27', '2021-11-03', '23214', 'CZK', '941.82', '4.71', 'EUR', '24.648029'), ('39', '2021-11-04', '492', 'GGP', '592.69', '2.97', 'EUR', '0.830114'), ('3', '2021-11-04', '17076', 'INR', '203.59', '1.02', 'EUR', '83.874727'), ('17', '2021-11-04', '21516', 'MZN', '305.89', '1.53', 'EUR', '70.339138'), ('33', '2021-11-05', '103458', 'BIF', '45.9', '0.23', 'EUR', '2254.103215'), ('31', '2021-11-05', '3876', 'ZAR', '237.6', '1.19', 'EUR', '16.313404'), ('9', '2021-11-06', '1410', 'BSD', '1278.69', '0.04', 'EUR', '1.102693'), ('16', '2021-11-06', '636', 'IMP', '766.7', '3.84', 'EUR', '0.829536'), ('48', '2021-11-07', '564', 'NZD', '355.67', '1.78', 'EUR', '1.585768'), ('13', '2021-11-07', '3246', 'PKR', '16.25', '0.09', 'EUR', '199.753961'), ('30', '2021-11-08', '8940', 'SZL', '547.16', '2.74', 'EUR', '16.339208'), ('41', '2021-11-08', '19338', 'DJF', '98.83', '0.5', 'EUR', '195.674933'), ('47', '2021-11-08', '1488', 'WST', '518.61', '2.6', 'EUR', '2.869237'), ('20', '2021-11-09', '13290', 'MXN', '594.76', '0.05', 'EUR', '22.345389'), ('27', '2021-11-09', '11151', 'GTQ', '1317.54', '6.59', 'EUR', '8.463558'), ('34', '2021-11-09', '19140', 'ETB', '339.22', '1.7', 'EUR', '56.424061'), ('45', '2021-11-10', '450', 'EUR', '450', '2.25', 'EUR', '1'), ('10', '2021-11-10', '1008', 'TND', '310.67', '0.05', 'EUR', '3.244663'), ('48', '2021-11-11', '1182', 'KYD', '1289.54', '6.45', 'EUR', '0.916606'), ('23', '2021-11-11', '210', 'JOD', '268.74', '1.35', 'EUR', '0.781452'), ('2', '2021-11-12', '426', 'BZD', '192.22', '0.97', 'EUR', '2.216262'), ('42', '2021-11-12', '13230', 'AFN', '137.19', '0.05', 'EUR', '96.442519'), ('20', '2021-11-12', '360000', 'STD', '15.24', '0.05', 'EUR', '23626.253177'), ('4', '2021-11-14', '96936', 'LBP', '58.32', '0.3', 'EUR', '1662.155418'), ('17', '2021-11-14', '618', 'MYR', '132.89', '0.67', 'EUR', '4.650478'), ('1', '2021-11-14', '210060', 'BIF', '93.2', '0.47', 'EUR', '2254.103215'), ('4', '2021-11-15', '11958', 'VUV', '95.92', '0.48', 'EUR', '124.667135'), ('38', '2021-11-15', '115626', 'IDR', '7.32', '0.05', 'EUR', '15813.590125'), ('9', '2021-11-17', '29526', 'MXN', '1321.35', '0.03', 'EUR', '22.345389'), ('13', '2021-11-20', '23394', 'CLP', '26.79', '0.14', 'EUR', '873.489326'), ('16', '2021-11-20', '12000', 'ZAR', '735.6', '0.03', 'EUR', '16.313404'), ('48', '2021-11-21', '179472', 'PYG', '23.43', '0.03', 'EUR', '7661.556068'), ('8', '2021-11-21', '840', 'MOP', '94.78', '0.48', 'EUR', '8.862674'), ('31', '2021-11-21', '18042', 'XOF', '27.54', '0.14', 'EUR', '655.347265'), ('18', '2021-11-23', '342', 'TMT', '88.67', '0.45', 'EUR', '3.857137'), ('29', '2021-11-23', '588', 'DKK', '79.11', '0.4', 'EUR', '7.433242'), ('37', '2021-11-23', '90', 'EUR', '90', '0.45', 'EUR', '1'), ('33', '2021-11-23', '858', 'AUD', '580.16', '2.91', 'EUR', '1.478916'), ('51', '2021-11-24', '60000', 'THB', '1624.21', '0.03', 'EUR', '36.941107'), ('8', '2021-11-25', '1176', 'NZD', '741.6', '3.71', 'EUR', '1.585768'), ('10', '2021-11-26', '29568', 'BIF', '13.12', '0.05', 'EUR', '2254.103215'), ('29', '2021-11-26', '708', 'BMD', '641.91', '3.21', 'EUR', '1.102961'), ('15', '2021-11-27', '1008', 'LSL', '61.7', '0.31', 'EUR', '16.337136'), ('12', '2021-11-27', '846', 'EUR', '846', '4.23', 'EUR', '1'), ('45', '2021-11-27', '828', 'SEK', '79.64', '0.4', 'EUR', '10.396958'), ('17', '2021-11-28', '591', 'BHD', '1421.49', '7.11', 'EUR', '0.415761'), ('27', '2021-11-29', '3000000', 'XAF', '4577.73', '0.03', 'EUR', '655.347543'), ('13', '2021-11-29', '470', 'JOD', '601.45', '3.01', 'EUR', '0.781452'), ('8', '2021-12-01', '15996', 'NGN', '34.95', '0.18', 'EUR', '457.789064'), ('9', '2021-12-01', '6690', 'JPY', '50.15', '0.04', 'EUR', '133.408405'), ('44', '2021-12-02', '18318', 'KPW', '18.48', '0.1', 'EUR', '991.624722'), ('28', '2021-12-03', '13752', 'ERN', '832.1', '4.17', 'EUR', '16.526867'), ('35', '2021-12-04', '15132', 'BTN', '180.78', '0.91', 'EUR', '83.704625'), ('40', '2021-12-04', '6702', 'HRK', '885.28', '4.43', 'EUR', '7.570559'), ('44', '2021-12-04', '26352', 'RSD', '224.03', '1.13', 'EUR', '117.629636'), ('33', '2021-12-06', '654', 'TND', '201.57', '1.01', 'EUR', '3.244663'), ('41', '2021-12-07', '1176', 'SCR', '74.05', '0.38', 'EUR', '15.881424'), ('11', '2021-12-08', '696', 'SAR', '168.37', '0.85', 'EUR', '4.133768'), ('30', '2021-12-08', '8730', 'GMD', '148.1', '0.75', 'EUR', '58.946785'), ('50', '2021-12-09', '1284', 'BND', '860.11', '4.31', 'EUR', '1.492847'), ('47', '2021-12-10', '1344', 'SBD', '151.56', '0.76', 'EUR', '8.867908'), ('28', '2021-12-10', '1134', 'BOB', '150.06', '0.76', 'EUR', '7.557202'), ('6', '2021-12-12', '450', 'SGD', '300.51', '1.51', 'EUR', '1.497464'), ('29', '2021-12-12', '330', 'ILS', '93.13', '0.47', 'EUR', '3.543533'), ('18', '2021-12-13', '462', 'IMP', '556.94', '2.79', 'EUR', '0.829536'), ('10', '2021-12-13', '152076', 'IQD', '94.81', '0.05', 'EUR', '1604.167841'), ('46', '2021-12-13', '6042', 'CVE', '54.57', '0.28', 'EUR', '110.731635'), ('15', '2021-12-15', '6114', 'SBD', '689.46', '3.45', 'EUR', '8.867908'), ('43', '2021-12-15', '29166', 'BDT', '307.75', '1.54', 'EUR', '94.772749'), ('31', '2021-12-16', '17778', 'ZWL', '50.11', '0.26', 'EUR', '354.780821'), ('45', '2021-12-18', '4477', 'HRK', '591.37', '2.96', 'EUR', '7.570559'), ('10', '2021-12-18', '930', 'XDR', '1173.5', '0.05', 'EUR', '0.792507'), ('44', '2021-12-19', '21504', 'DZD', '136.79', '0.69', 'EUR', '157.210934'), ('33', '2021-12-20', '6810', 'GHS', '826.06', '4.14', 'EUR', '8.24399'), ('46', '2021-12-20', '702', 'IMP', '846.26', '4.24', 'EUR', '0.829536'), ('39', '2021-12-20', '16002', 'GMD', '271.47', '1.36', 'EUR', '58.946785'), ('6', '2021-12-20', '13104', 'MDL', '647.93', '3.24', 'EUR', '20.224588'), ('28', '2021-12-21', '660', 'EUR', '660', '3.3', 'EUR', '1'), ('2', '2021-12-22', '930', 'CAD', '670.27', '3.36', 'EUR', '1.387511'), ('48', '2021-12-23', '23226', 'MKD', '377.23', '1.89', 'EUR', '61.570877'), ('47', '2021-12-24', '618', 'MOP', '69.74', '0.35', 'EUR', '8.862674'), ('29', '2021-12-25', '28566', 'RSD', '242.85', '1.22', 'EUR', '117.629636'), ('9', '2021-12-26', '28416', 'MDL', '1405.03', '0.04', 'EUR', '20.224588'), ('3', '2021-12-26', '23166', 'SOS', '36.44', '0.19', 'EUR', '635.850516'), ('18', '2021-12-26', '3500', 'MYR', '752.62', '3.77', 'EUR', '4.650478'), ('33', '2021-12-26', '690', 'SEK', '66.37', '0.03', 'EUR', '10.396958'), ('36', '2021-12-27', '66', 'OMR', '155.25', '0.78', 'EUR', '0.425132'), ('26', '2021-12-27', '460', 'GIP', '554.53', '2.78', 'EUR', '0.829546'), ('11', '2021-12-28', '1404', 'EUR', '1404', '7.02', 'EUR', '1'), ('36', '2021-12-29', '8622', 'HTG', '74.74', '0.38', 'EUR', '115.372538'), ('47', '2021-12-30', '28236', 'AMD', '52.59', '0.27', 'EUR', '536.92227'), ('30', '2021-12-30', '190284', 'MGA', '42.82', '0.22', 'EUR', '4443.86488'), ('22', '2021-12-30', '1302', 'EUR', '1302', '6.51', 'EUR', '1'), ('47', '2021-12-31', '1404', 'WST', '489.33', '2.45', 'EUR', '2.869237'), ('50', '2022-01-01', '4614', 'TWD', '146.65', '0.74', 'EUR', '31.464479'), ('45', '2022-01-01', '7798', 'TJS', '545.52', '2.73', 'EUR', '14.294667'), ('2', '2022-01-02', '6396', 'HTG', '55.44', '0.28', 'EUR', '115.372538'), ('43', '2022-01-03', '19044', 'LRD', '112.79', '0.57', 'EUR', '168.852191'), ('4', '2022-01-03', '606', 'MYR', '130.31', '0.66', 'EUR', '4.650478'), ('48', '2022-01-03', '462', 'JOD', '591.21', '2.96', 'EUR', '0.781452'), ('3', '2022-01-03', '22386', 'THB', '606', '3.03', 'EUR', '36.941107'), ('40', '2022-01-04', '234270', 'UGX', '59.23', '0.3', 'EUR', '3955.735797'), ('38', '2022-01-05', '6138', 'NOK', '635.68', '3.18', 'EUR', '9.655857'), ('16', '2022-01-06', '954', 'JOD', '1220.81', '6.11', 'EUR', '0.781452'), ('5', '2022-01-06', '528', 'OMR', '1241.97', '6.21', 'EUR', '0.425132'), ('11', '2022-01-06', '594', 'SBD', '66.99', '0.34', 'EUR', '8.867908'), ('50', '2022-01-06', '9870', 'AMD', '18.39', '0.1', 'EUR', '536.92227'), ('16', '2022-01-08', '23190', 'SCR', '1460.2', '0.03', 'EUR', '15.881424'), ('14', '2022-01-08', '6834', 'SCR', '430.32', '2.16', 'EUR', '15.881424'), ('50', '2022-01-09', '20802', 'XPF', '174.49', '0.88', 'EUR', '119.221126'), ('3', '2022-01-09', '354', 'VES', '74.65', '0.38', 'EUR', '4.74232'), ('4', '2022-01-09', '3048', 'ERN', '184.43', '0.93', 'EUR', '16.526867'), ('27', '2022-01-10', '20196', 'CUP', '711.83', '3.56', 'EUR', '28.372254'), ('21', '2022-01-11', '7200', 'MUR', '148.86', '0.75', 'EUR', '48.369341'), ('31', '2022-01-11', '26052', 'LRD', '154.29', '0.78', 'EUR', '168.852191'), ('28', '2022-01-13', '27480', 'ISK', '193.3', '0.97', 'EUR', '142.166545'), ('48', '2022-01-13', '1362', 'DKK', '183.24', '0.92', 'EUR', '7.433242'), ('38', '2022-01-14', '1392', 'HKD', '161.42', '0.81', 'EUR', '8.623587'), ('34', '2022-01-14', '11094', 'MZN', '157.73', '0.79', 'EUR', '70.339138'), ('4', '2022-01-15', '19374', 'KPW', '19.54', '0.1', 'EUR', '991.624722'), ('30', '2022-01-15', '22686', 'CZK', '920.4', '4.61', 'EUR', '24.648029'), ('14', '2022-01-18', '21360', 'KRW', '16', '0.08', 'EUR', '1335.638728'), ('3', '2022-01-18', '15240', 'MWK', '16.98', '0.09', 'EUR', '897.95755'), ('33', '2022-01-20', '1410', 'ILS', '397.91', '1.99', 'EUR', '3.543533'), ('30', '2022-01-20', '642', 'JOD', '821.55', '4.11', 'EUR', '0.781452'), ('7', '2022-01-21', '1362', 'TTD', '182.45', '0.92', 'EUR', '7.465375'), ('9', '2022-01-22', '7248', 'XPF', '60.8', '0.04', 'EUR', '119.221126'), ('2', '2022-01-22', '108954', 'KHR', '24.54', '0.13', 'EUR', '4440.618647'), ('20', '2022-01-23', '1080', 'BAM', '552.63', '0.05', 'EUR', '1.954297'), ('34', '2022-01-23', '510', 'EUR', '510', '2.55', 'EUR', '1'), ('32', '2022-01-23', '220032', 'CDF', '100.09', '0.51', 'EUR', '2198.419411'), ('51', '2022-01-23', '8000', 'XCD', '2686.55', '13.44', 'EUR', '2.977802'), ('33', '2022-01-25', '20364', 'KPW', '20.54', '0.11', 'EUR', '991.624722'), ('7', '2022-01-25', '1086', 'TJS', '75.98', '0.38', 'EUR', '14.294667'), ('9', '2022-01-26', '186228', 'VND', '7.39', '0.04', 'EUR', '25207.144586'), ('33', '2022-01-27', '612', 'JEP', '737.55', '3.69', 'EUR', '0.82978'), </v>
      </c>
    </row>
    <row r="398" spans="2:22" ht="30" x14ac:dyDescent="0.25">
      <c r="B398">
        <f t="shared" si="60"/>
        <v>2022</v>
      </c>
      <c r="C398">
        <f t="shared" si="61"/>
        <v>1</v>
      </c>
      <c r="D398" t="str">
        <f t="shared" si="62"/>
        <v>2022 1</v>
      </c>
      <c r="E398">
        <v>38</v>
      </c>
      <c r="F398" s="2">
        <v>44588</v>
      </c>
      <c r="G398">
        <v>172740</v>
      </c>
      <c r="H398" t="s">
        <v>194</v>
      </c>
      <c r="I398" s="3">
        <f t="shared" si="63"/>
        <v>7.3199999999999994</v>
      </c>
      <c r="J398" s="3">
        <f t="shared" si="64"/>
        <v>0.05</v>
      </c>
      <c r="K398" t="s">
        <v>61</v>
      </c>
      <c r="L398" s="3">
        <f>VLOOKUP(H398,'fx rates'!$A:$B,2,0)</f>
        <v>23626.253176999999</v>
      </c>
      <c r="M398">
        <f>SUMIFS($I$3:$I398,$E$3:$E398,$E398,$D$3:$D398,$D398)</f>
        <v>804.42</v>
      </c>
      <c r="N398" s="3">
        <f t="shared" si="65"/>
        <v>0.05</v>
      </c>
      <c r="O398" s="3" t="str">
        <f t="shared" si="66"/>
        <v/>
      </c>
      <c r="P398" t="str">
        <f>IFERROR(IF(VLOOKUP($E398,clients_special_commissions!$B:$E,3,0), "yes","no"),"no")</f>
        <v>no</v>
      </c>
      <c r="Q398" s="3" t="str">
        <f>IF($P398="yes", VLOOKUP($E398,clients_special_commissions!$B:$C,2,0),"")</f>
        <v/>
      </c>
      <c r="R398" t="str">
        <f t="shared" si="67"/>
        <v>no</v>
      </c>
      <c r="S398">
        <f>COUNTIFS($E$3:$E397,$E398,$D$3:$D397,$D398,$R$3:$R397,"yes")</f>
        <v>0</v>
      </c>
      <c r="U398" s="1" t="str">
        <f t="shared" si="68"/>
        <v xml:space="preserve">('38', '2022-01-27', '172740', 'STD', '7.32', '0.05', 'EUR', '23626.253177'), </v>
      </c>
      <c r="V398" s="1" t="str">
        <f t="shared" si="69"/>
        <v xml:space="preserve">('42', '2021-06-09', '1338', 'ERN', '80.96', '0.05',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'0.04',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'0.05',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'0.05',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'0.05',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'0.04',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'0.04',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'0.05', 'EUR', '1954.4451'), ('17', '2021-08-25', '20292', 'CLP', '23.24', '0.12', 'EUR', '873.489326'), ('38', '2021-08-25', '174', 'GIP', '209.76', '1.05', 'EUR', '0.829546'), ('39', '2021-08-25', '366', 'MOP', '41.3', '0.21', 'EUR', '8.862674'), ('10', '2021-08-26', '229650', 'MMK', '117.51', '0.05',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'0.04', 'EUR', '1.874163'), ('11', '2021-09-09', '10206', 'UAH', '315.83', '1.58', 'EUR', '32.315341'), ('15', '2021-09-10', '300000', 'VND', '11.91', '0.06', 'EUR', '25207.144586'), ('42', '2021-09-11', '26370', 'XPF', '221.19', '0.05',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('13', '2021-09-27', '4638', 'ETB', '82.2', '0.42', 'EUR', '56.424061'), ('37', '2021-09-29', '612', 'BND', '409.96', '2.05', 'EUR', '1.492847'), ('51', '2021-10-01', '894', 'MOP', '100.88', '0.51', 'EUR', '8.862674'), ('45', '2021-10-02', '1254', 'SCR', '78.97', '0.4', 'EUR', '15.881424'), ('47', '2021-10-02', '212808', 'IRR', '4.57', '0.05', 'EUR', '46606.318821'), ('20', '2021-10-03', '209238', 'VND', '8.31', '0.05', 'EUR', '25207.144586'), ('17', '2021-10-04', '13416', 'AOA', '26.83', '0.14', 'EUR', '500.075352'), ('41', '2021-10-05', '4139', 'GHS', '502.07', '2.52', 'EUR', '8.24399'), ('44', '2021-10-05', '206706', 'CDF', '94.03', '0.48', 'EUR', '2198.419411'), ('50', '2021-10-06', '18666', 'SOS', '29.36', '0.15', 'EUR', '635.850516'), ('7', '2021-10-06', '1026', 'CUC', '930.9', '4.66', 'EUR', '1.102163'), ('21', '2021-10-08', '912', 'MYR', '196.11', '0.99', 'EUR', '4.650478'), ('6', '2021-10-08', '29940', 'HTG', '259.51', '1.3', 'EUR', '115.372538'), ('36', '2021-10-09', '1146', 'QAR', '285.64', '1.43', 'EUR', '4.012181'), ('6', '2021-10-09', '6678', 'ISK', '46.98', '0.24', 'EUR', '142.166545'), ('29', '2021-10-10', '270', 'GIP', '325.48', '1.63', 'EUR', '0.829546'), ('25', '2021-10-10', '14754', 'BDT', '155.68', '0.78', 'EUR', '94.772749'), ('48', '2021-10-12', '15936', 'DZD', '101.37', '0.51', 'EUR', '157.210934'), ('43', '2021-10-13', '10398', 'KMF', '21.11', '0.11', 'EUR', '492.671632'), ('36', '2021-10-15', '29034', 'INR', '346.16', '1.74', 'EUR', '83.874727'), ('45', '2021-10-15', '18042', 'KPW', '18.2', '0.1', 'EUR', '991.624722'), ('18', '2021-10-15', '1236', 'BAM', '632.46', '3.17', 'EUR', '1.954297'), ('30', '2021-10-16', '25494', 'CUP', '898.56', '4.5', 'EUR', '28.372254'), ('10', '2021-10-16', '924', 'BBD', '419.15', '0.05', 'EUR', '2.204495'), ('33', '2021-10-16', '12720', 'NPR', '94.98', '0.48', 'EUR', '133.929141'), ('46', '2021-10-17', '264', 'NZD', '166.49', '0.84', 'EUR', '1.585768'), ('40', '2021-10-17', '1284', 'BND', '860.11', '4.31', 'EUR', '1.492847'), ('6', '2021-10-18', '828', 'HRK', '109.38', '0.55', 'EUR', '7.570559'), ('22', '2021-10-18', '300', 'EUR', '300', '1.5', 'EUR', '1'), ('46', '2021-10-18', '23256', 'ISK', '163.59', '0.82', 'EUR', '142.166545'), ('51', '2021-10-18', '205488', 'UZS', '16.25', '0.09', 'EUR', '12650.208197'), ('5', '2021-10-19', '15168', 'MRU', '378.04', '1.9', 'EUR', '40.122998'), ('18', '2021-10-19', '1068', 'TOP', '428.65', '2.15', 'EUR', '2.491572'), ('14', '2021-10-19', '220', 'BHD', '529.16', '2.65', 'EUR', '0.415761'), ('48', '2021-10-19', '2351', 'MYR', '505.54', '2.53', 'EUR', '4.650478'), ('46', '2021-10-20', '7524', 'RUB', '64.43', '0.33', 'EUR', '116.791701'), ('16', '2021-10-21', '16854', 'VUV', '135.2', '0.68', 'EUR', '124.667135'), ('30', '2021-10-22', '26826', 'NPR', '200.3', '1.01', 'EUR', '133.929141'), ('2', '2021-10-22', '84', 'XDR', '106', '0.53', 'EUR', '0.792507'), ('42', '2021-10-22', '3000', 'BBD', '1360.86', '0.05', 'EUR', '2.204495'), ('42', '2021-10-23', '9000', 'ZMW', '463.25', '0.03', 'EUR', '19.428104'), ('28', '2021-10-23', '3.3', 'EUR', '3.3', '0.05', 'EUR', '1'), ('48', '2021-10-23', '5000', 'GHS', '606.51', '3.04', 'EUR', '8.24399'), ('25', '2021-10-23', '71472', 'TZS', '27.97', '0.14', 'EUR', '2556.186953'), ('3', '2021-10-23', '164184', 'IRR', '3.53', '0.05', 'EUR', '46606.318821'), ('14', '2021-10-24', '1482', 'MOP', '167.22', '0.84', 'EUR', '8.862674'), ('40', '2021-10-24', '800', 'BHD', '1924.19', '9.63', 'EUR', '0.415761'), ('9', '2021-10-24', '27090', 'SDG', '55.07', '0.04', 'EUR', '491.956154'), ('43', '2021-10-24', '18492', 'THB', '500.59', '2.51', 'EUR', '36.941107'), ('35', '2021-10-26', '27588', 'KPW', '27.83', '0.14', 'EUR', '991.624722'), ('25', '2021-10-26', '15246', 'NAD', '932.41', '4.67', 'EUR', '16.351249'), ('46', '2021-10-27', '8000', 'TTD', '1071.62', '5.36', 'EUR', '7.465375'), ('47', '2021-10-27', '154224', 'IQD', '96.14', '0.49', 'EUR', '1604.167841'), ('32', '2021-10-28', '1188', 'PAB', '1077.23', '5.39', 'EUR', '1.102838'), ('17', '2021-10-28', '648', 'CNH', '92.16', '0.47', 'EUR', '7.031894'), ('10', '2021-10-28', '5784', 'NPR', '43.19', '0.05', 'EUR', '133.929141'), ('32', '2021-10-29', '15504', 'MXN', '693.84', '0.03', 'EUR', '22.345389'), ('32', '2021-10-31', '666', 'EUR', '666', '0.03', 'EUR', '1'), ('22', '2021-11-02', '498', 'XDR', '628.39', '3.15', 'EUR', '0.792507'), ('44', '2021-11-02', '324', 'EUR', '324', '1.62', 'EUR', '1'), ('16', '2021-11-02', '430', 'FKP', '518.37', '2.6', 'EUR', '0.82953'), ('7', '2021-11-03', '248', 'BHD', '596.5', '2.99', 'EUR', '0.415761'), ('51', '2021-11-03', '292', 'KWD', '871.43', '4.36', 'EUR', '0.335084'), ('51', '2021-11-03', '6933', 'TWD', '220.35', '1.11', 'EUR', '31.464479'), ('27', '2021-11-03', '23214', 'CZK', '941.82', '4.71', 'EUR', '24.648029'), ('39', '2021-11-04', '492', 'GGP', '592.69', '2.97', 'EUR', '0.830114'), ('3', '2021-11-04', '17076', 'INR', '203.59', '1.02', 'EUR', '83.874727'), ('17', '2021-11-04', '21516', 'MZN', '305.89', '1.53', 'EUR', '70.339138'), ('33', '2021-11-05', '103458', 'BIF', '45.9', '0.23', 'EUR', '2254.103215'), ('31', '2021-11-05', '3876', 'ZAR', '237.6', '1.19', 'EUR', '16.313404'), ('9', '2021-11-06', '1410', 'BSD', '1278.69', '0.04', 'EUR', '1.102693'), ('16', '2021-11-06', '636', 'IMP', '766.7', '3.84', 'EUR', '0.829536'), ('48', '2021-11-07', '564', 'NZD', '355.67', '1.78', 'EUR', '1.585768'), ('13', '2021-11-07', '3246', 'PKR', '16.25', '0.09', 'EUR', '199.753961'), ('30', '2021-11-08', '8940', 'SZL', '547.16', '2.74', 'EUR', '16.339208'), ('41', '2021-11-08', '19338', 'DJF', '98.83', '0.5', 'EUR', '195.674933'), ('47', '2021-11-08', '1488', 'WST', '518.61', '2.6', 'EUR', '2.869237'), ('20', '2021-11-09', '13290', 'MXN', '594.76', '0.05', 'EUR', '22.345389'), ('27', '2021-11-09', '11151', 'GTQ', '1317.54', '6.59', 'EUR', '8.463558'), ('34', '2021-11-09', '19140', 'ETB', '339.22', '1.7', 'EUR', '56.424061'), ('45', '2021-11-10', '450', 'EUR', '450', '2.25', 'EUR', '1'), ('10', '2021-11-10', '1008', 'TND', '310.67', '0.05', 'EUR', '3.244663'), ('48', '2021-11-11', '1182', 'KYD', '1289.54', '6.45', 'EUR', '0.916606'), ('23', '2021-11-11', '210', 'JOD', '268.74', '1.35', 'EUR', '0.781452'), ('2', '2021-11-12', '426', 'BZD', '192.22', '0.97', 'EUR', '2.216262'), ('42', '2021-11-12', '13230', 'AFN', '137.19', '0.05', 'EUR', '96.442519'), ('20', '2021-11-12', '360000', 'STD', '15.24', '0.05', 'EUR', '23626.253177'), ('4', '2021-11-14', '96936', 'LBP', '58.32', '0.3', 'EUR', '1662.155418'), ('17', '2021-11-14', '618', 'MYR', '132.89', '0.67', 'EUR', '4.650478'), ('1', '2021-11-14', '210060', 'BIF', '93.2', '0.47', 'EUR', '2254.103215'), ('4', '2021-11-15', '11958', 'VUV', '95.92', '0.48', 'EUR', '124.667135'), ('38', '2021-11-15', '115626', 'IDR', '7.32', '0.05', 'EUR', '15813.590125'), ('9', '2021-11-17', '29526', 'MXN', '1321.35', '0.03', 'EUR', '22.345389'), ('13', '2021-11-20', '23394', 'CLP', '26.79', '0.14', 'EUR', '873.489326'), ('16', '2021-11-20', '12000', 'ZAR', '735.6', '0.03', 'EUR', '16.313404'), ('48', '2021-11-21', '179472', 'PYG', '23.43', '0.03', 'EUR', '7661.556068'), ('8', '2021-11-21', '840', 'MOP', '94.78', '0.48', 'EUR', '8.862674'), ('31', '2021-11-21', '18042', 'XOF', '27.54', '0.14', 'EUR', '655.347265'), ('18', '2021-11-23', '342', 'TMT', '88.67', '0.45', 'EUR', '3.857137'), ('29', '2021-11-23', '588', 'DKK', '79.11', '0.4', 'EUR', '7.433242'), ('37', '2021-11-23', '90', 'EUR', '90', '0.45', 'EUR', '1'), ('33', '2021-11-23', '858', 'AUD', '580.16', '2.91', 'EUR', '1.478916'), ('51', '2021-11-24', '60000', 'THB', '1624.21', '0.03', 'EUR', '36.941107'), ('8', '2021-11-25', '1176', 'NZD', '741.6', '3.71', 'EUR', '1.585768'), ('10', '2021-11-26', '29568', 'BIF', '13.12', '0.05', 'EUR', '2254.103215'), ('29', '2021-11-26', '708', 'BMD', '641.91', '3.21', 'EUR', '1.102961'), ('15', '2021-11-27', '1008', 'LSL', '61.7', '0.31', 'EUR', '16.337136'), ('12', '2021-11-27', '846', 'EUR', '846', '4.23', 'EUR', '1'), ('45', '2021-11-27', '828', 'SEK', '79.64', '0.4', 'EUR', '10.396958'), ('17', '2021-11-28', '591', 'BHD', '1421.49', '7.11', 'EUR', '0.415761'), ('27', '2021-11-29', '3000000', 'XAF', '4577.73', '0.03', 'EUR', '655.347543'), ('13', '2021-11-29', '470', 'JOD', '601.45', '3.01', 'EUR', '0.781452'), ('8', '2021-12-01', '15996', 'NGN', '34.95', '0.18', 'EUR', '457.789064'), ('9', '2021-12-01', '6690', 'JPY', '50.15', '0.04', 'EUR', '133.408405'), ('44', '2021-12-02', '18318', 'KPW', '18.48', '0.1', 'EUR', '991.624722'), ('28', '2021-12-03', '13752', 'ERN', '832.1', '4.17', 'EUR', '16.526867'), ('35', '2021-12-04', '15132', 'BTN', '180.78', '0.91', 'EUR', '83.704625'), ('40', '2021-12-04', '6702', 'HRK', '885.28', '4.43', 'EUR', '7.570559'), ('44', '2021-12-04', '26352', 'RSD', '224.03', '1.13', 'EUR', '117.629636'), ('33', '2021-12-06', '654', 'TND', '201.57', '1.01', 'EUR', '3.244663'), ('41', '2021-12-07', '1176', 'SCR', '74.05', '0.38', 'EUR', '15.881424'), ('11', '2021-12-08', '696', 'SAR', '168.37', '0.85', 'EUR', '4.133768'), ('30', '2021-12-08', '8730', 'GMD', '148.1', '0.75', 'EUR', '58.946785'), ('50', '2021-12-09', '1284', 'BND', '860.11', '4.31', 'EUR', '1.492847'), ('47', '2021-12-10', '1344', 'SBD', '151.56', '0.76', 'EUR', '8.867908'), ('28', '2021-12-10', '1134', 'BOB', '150.06', '0.76', 'EUR', '7.557202'), ('6', '2021-12-12', '450', 'SGD', '300.51', '1.51', 'EUR', '1.497464'), ('29', '2021-12-12', '330', 'ILS', '93.13', '0.47', 'EUR', '3.543533'), ('18', '2021-12-13', '462', 'IMP', '556.94', '2.79', 'EUR', '0.829536'), ('10', '2021-12-13', '152076', 'IQD', '94.81', '0.05', 'EUR', '1604.167841'), ('46', '2021-12-13', '6042', 'CVE', '54.57', '0.28', 'EUR', '110.731635'), ('15', '2021-12-15', '6114', 'SBD', '689.46', '3.45', 'EUR', '8.867908'), ('43', '2021-12-15', '29166', 'BDT', '307.75', '1.54', 'EUR', '94.772749'), ('31', '2021-12-16', '17778', 'ZWL', '50.11', '0.26', 'EUR', '354.780821'), ('45', '2021-12-18', '4477', 'HRK', '591.37', '2.96', 'EUR', '7.570559'), ('10', '2021-12-18', '930', 'XDR', '1173.5', '0.05', 'EUR', '0.792507'), ('44', '2021-12-19', '21504', 'DZD', '136.79', '0.69', 'EUR', '157.210934'), ('33', '2021-12-20', '6810', 'GHS', '826.06', '4.14', 'EUR', '8.24399'), ('46', '2021-12-20', '702', 'IMP', '846.26', '4.24', 'EUR', '0.829536'), ('39', '2021-12-20', '16002', 'GMD', '271.47', '1.36', 'EUR', '58.946785'), ('6', '2021-12-20', '13104', 'MDL', '647.93', '3.24', 'EUR', '20.224588'), ('28', '2021-12-21', '660', 'EUR', '660', '3.3', 'EUR', '1'), ('2', '2021-12-22', '930', 'CAD', '670.27', '3.36', 'EUR', '1.387511'), ('48', '2021-12-23', '23226', 'MKD', '377.23', '1.89', 'EUR', '61.570877'), ('47', '2021-12-24', '618', 'MOP', '69.74', '0.35', 'EUR', '8.862674'), ('29', '2021-12-25', '28566', 'RSD', '242.85', '1.22', 'EUR', '117.629636'), ('9', '2021-12-26', '28416', 'MDL', '1405.03', '0.04', 'EUR', '20.224588'), ('3', '2021-12-26', '23166', 'SOS', '36.44', '0.19', 'EUR', '635.850516'), ('18', '2021-12-26', '3500', 'MYR', '752.62', '3.77', 'EUR', '4.650478'), ('33', '2021-12-26', '690', 'SEK', '66.37', '0.03', 'EUR', '10.396958'), ('36', '2021-12-27', '66', 'OMR', '155.25', '0.78', 'EUR', '0.425132'), ('26', '2021-12-27', '460', 'GIP', '554.53', '2.78', 'EUR', '0.829546'), ('11', '2021-12-28', '1404', 'EUR', '1404', '7.02', 'EUR', '1'), ('36', '2021-12-29', '8622', 'HTG', '74.74', '0.38', 'EUR', '115.372538'), ('47', '2021-12-30', '28236', 'AMD', '52.59', '0.27', 'EUR', '536.92227'), ('30', '2021-12-30', '190284', 'MGA', '42.82', '0.22', 'EUR', '4443.86488'), ('22', '2021-12-30', '1302', 'EUR', '1302', '6.51', 'EUR', '1'), ('47', '2021-12-31', '1404', 'WST', '489.33', '2.45', 'EUR', '2.869237'), ('50', '2022-01-01', '4614', 'TWD', '146.65', '0.74', 'EUR', '31.464479'), ('45', '2022-01-01', '7798', 'TJS', '545.52', '2.73', 'EUR', '14.294667'), ('2', '2022-01-02', '6396', 'HTG', '55.44', '0.28', 'EUR', '115.372538'), ('43', '2022-01-03', '19044', 'LRD', '112.79', '0.57', 'EUR', '168.852191'), ('4', '2022-01-03', '606', 'MYR', '130.31', '0.66', 'EUR', '4.650478'), ('48', '2022-01-03', '462', 'JOD', '591.21', '2.96', 'EUR', '0.781452'), ('3', '2022-01-03', '22386', 'THB', '606', '3.03', 'EUR', '36.941107'), ('40', '2022-01-04', '234270', 'UGX', '59.23', '0.3', 'EUR', '3955.735797'), ('38', '2022-01-05', '6138', 'NOK', '635.68', '3.18', 'EUR', '9.655857'), ('16', '2022-01-06', '954', 'JOD', '1220.81', '6.11', 'EUR', '0.781452'), ('5', '2022-01-06', '528', 'OMR', '1241.97', '6.21', 'EUR', '0.425132'), ('11', '2022-01-06', '594', 'SBD', '66.99', '0.34', 'EUR', '8.867908'), ('50', '2022-01-06', '9870', 'AMD', '18.39', '0.1', 'EUR', '536.92227'), ('16', '2022-01-08', '23190', 'SCR', '1460.2', '0.03', 'EUR', '15.881424'), ('14', '2022-01-08', '6834', 'SCR', '430.32', '2.16', 'EUR', '15.881424'), ('50', '2022-01-09', '20802', 'XPF', '174.49', '0.88', 'EUR', '119.221126'), ('3', '2022-01-09', '354', 'VES', '74.65', '0.38', 'EUR', '4.74232'), ('4', '2022-01-09', '3048', 'ERN', '184.43', '0.93', 'EUR', '16.526867'), ('27', '2022-01-10', '20196', 'CUP', '711.83', '3.56', 'EUR', '28.372254'), ('21', '2022-01-11', '7200', 'MUR', '148.86', '0.75', 'EUR', '48.369341'), ('31', '2022-01-11', '26052', 'LRD', '154.29', '0.78', 'EUR', '168.852191'), ('28', '2022-01-13', '27480', 'ISK', '193.3', '0.97', 'EUR', '142.166545'), ('48', '2022-01-13', '1362', 'DKK', '183.24', '0.92', 'EUR', '7.433242'), ('38', '2022-01-14', '1392', 'HKD', '161.42', '0.81', 'EUR', '8.623587'), ('34', '2022-01-14', '11094', 'MZN', '157.73', '0.79', 'EUR', '70.339138'), ('4', '2022-01-15', '19374', 'KPW', '19.54', '0.1', 'EUR', '991.624722'), ('30', '2022-01-15', '22686', 'CZK', '920.4', '4.61', 'EUR', '24.648029'), ('14', '2022-01-18', '21360', 'KRW', '16', '0.08', 'EUR', '1335.638728'), ('3', '2022-01-18', '15240', 'MWK', '16.98', '0.09', 'EUR', '897.95755'), ('33', '2022-01-20', '1410', 'ILS', '397.91', '1.99', 'EUR', '3.543533'), ('30', '2022-01-20', '642', 'JOD', '821.55', '4.11', 'EUR', '0.781452'), ('7', '2022-01-21', '1362', 'TTD', '182.45', '0.92', 'EUR', '7.465375'), ('9', '2022-01-22', '7248', 'XPF', '60.8', '0.04', 'EUR', '119.221126'), ('2', '2022-01-22', '108954', 'KHR', '24.54', '0.13', 'EUR', '4440.618647'), ('20', '2022-01-23', '1080', 'BAM', '552.63', '0.05', 'EUR', '1.954297'), ('34', '2022-01-23', '510', 'EUR', '510', '2.55', 'EUR', '1'), ('32', '2022-01-23', '220032', 'CDF', '100.09', '0.51', 'EUR', '2198.419411'), ('51', '2022-01-23', '8000', 'XCD', '2686.55', '13.44', 'EUR', '2.977802'), ('33', '2022-01-25', '20364', 'KPW', '20.54', '0.11', 'EUR', '991.624722'), ('7', '2022-01-25', '1086', 'TJS', '75.98', '0.38', 'EUR', '14.294667'), ('9', '2022-01-26', '186228', 'VND', '7.39', '0.04', 'EUR', '25207.144586'), ('33', '2022-01-27', '612', 'JEP', '737.55', '3.69', 'EUR', '0.82978'), ('38', '2022-01-27', '172740', 'STD', '7.32', '0.05', 'EUR', '23626.253177'), </v>
      </c>
    </row>
    <row r="399" spans="2:22" ht="30" x14ac:dyDescent="0.25">
      <c r="B399">
        <f t="shared" si="60"/>
        <v>2022</v>
      </c>
      <c r="C399">
        <f t="shared" si="61"/>
        <v>1</v>
      </c>
      <c r="D399" t="str">
        <f t="shared" si="62"/>
        <v>2022 1</v>
      </c>
      <c r="E399" s="6">
        <v>51</v>
      </c>
      <c r="F399" s="2">
        <v>44588</v>
      </c>
      <c r="G399">
        <v>30000</v>
      </c>
      <c r="H399" t="s">
        <v>104</v>
      </c>
      <c r="I399" s="3">
        <f t="shared" si="63"/>
        <v>190.82999999999998</v>
      </c>
      <c r="J399" s="3">
        <f t="shared" si="64"/>
        <v>0.03</v>
      </c>
      <c r="K399" t="s">
        <v>61</v>
      </c>
      <c r="L399" s="3">
        <f>VLOOKUP(H399,'fx rates'!$A:$B,2,0)</f>
        <v>157.21093400000001</v>
      </c>
      <c r="M399">
        <f>SUMIFS($I$3:$I399,$E$3:$E399,$E399,$D$3:$D399,$D399)</f>
        <v>2877.38</v>
      </c>
      <c r="N399" s="3">
        <f t="shared" si="65"/>
        <v>0.96</v>
      </c>
      <c r="O399" s="3">
        <f t="shared" si="66"/>
        <v>0.03</v>
      </c>
      <c r="P399" t="str">
        <f>IFERROR(IF(VLOOKUP($E399,clients_special_commissions!$B:$E,3,0), "yes","no"),"no")</f>
        <v>no</v>
      </c>
      <c r="Q399" s="3" t="str">
        <f>IF($P399="yes", VLOOKUP($E399,clients_special_commissions!$B:$C,2,0),"")</f>
        <v/>
      </c>
      <c r="R399" t="str">
        <f t="shared" si="67"/>
        <v>yes</v>
      </c>
      <c r="S399">
        <f>COUNTIFS($E$3:$E398,$E399,$D$3:$D398,$D399,$R$3:$R398,"yes")</f>
        <v>1</v>
      </c>
      <c r="U399" s="1" t="str">
        <f t="shared" si="68"/>
        <v xml:space="preserve">('51', '2022-01-27', '30000', 'DZD', '190.83', '0.03', 'EUR', '157.210934'), </v>
      </c>
      <c r="V399" s="1" t="str">
        <f t="shared" si="69"/>
        <v xml:space="preserve">('42', '2021-06-09', '1338', 'ERN', '80.96', '0.05',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'0.04',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'0.05',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'0.05',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'0.05',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'0.04',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'0.04',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'0.05', 'EUR', '1954.4451'), ('17', '2021-08-25', '20292', 'CLP', '23.24', '0.12', 'EUR', '873.489326'), ('38', '2021-08-25', '174', 'GIP', '209.76', '1.05', 'EUR', '0.829546'), ('39', '2021-08-25', '366', 'MOP', '41.3', '0.21', 'EUR', '8.862674'), ('10', '2021-08-26', '229650', 'MMK', '117.51', '0.05',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'0.04', 'EUR', '1.874163'), ('11', '2021-09-09', '10206', 'UAH', '315.83', '1.58', 'EUR', '32.315341'), ('15', '2021-09-10', '300000', 'VND', '11.91', '0.06', 'EUR', '25207.144586'), ('42', '2021-09-11', '26370', 'XPF', '221.19', '0.05',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('13', '2021-09-27', '4638', 'ETB', '82.2', '0.42', 'EUR', '56.424061'), ('37', '2021-09-29', '612', 'BND', '409.96', '2.05', 'EUR', '1.492847'), ('51', '2021-10-01', '894', 'MOP', '100.88', '0.51', 'EUR', '8.862674'), ('45', '2021-10-02', '1254', 'SCR', '78.97', '0.4', 'EUR', '15.881424'), ('47', '2021-10-02', '212808', 'IRR', '4.57', '0.05', 'EUR', '46606.318821'), ('20', '2021-10-03', '209238', 'VND', '8.31', '0.05', 'EUR', '25207.144586'), ('17', '2021-10-04', '13416', 'AOA', '26.83', '0.14', 'EUR', '500.075352'), ('41', '2021-10-05', '4139', 'GHS', '502.07', '2.52', 'EUR', '8.24399'), ('44', '2021-10-05', '206706', 'CDF', '94.03', '0.48', 'EUR', '2198.419411'), ('50', '2021-10-06', '18666', 'SOS', '29.36', '0.15', 'EUR', '635.850516'), ('7', '2021-10-06', '1026', 'CUC', '930.9', '4.66', 'EUR', '1.102163'), ('21', '2021-10-08', '912', 'MYR', '196.11', '0.99', 'EUR', '4.650478'), ('6', '2021-10-08', '29940', 'HTG', '259.51', '1.3', 'EUR', '115.372538'), ('36', '2021-10-09', '1146', 'QAR', '285.64', '1.43', 'EUR', '4.012181'), ('6', '2021-10-09', '6678', 'ISK', '46.98', '0.24', 'EUR', '142.166545'), ('29', '2021-10-10', '270', 'GIP', '325.48', '1.63', 'EUR', '0.829546'), ('25', '2021-10-10', '14754', 'BDT', '155.68', '0.78', 'EUR', '94.772749'), ('48', '2021-10-12', '15936', 'DZD', '101.37', '0.51', 'EUR', '157.210934'), ('43', '2021-10-13', '10398', 'KMF', '21.11', '0.11', 'EUR', '492.671632'), ('36', '2021-10-15', '29034', 'INR', '346.16', '1.74', 'EUR', '83.874727'), ('45', '2021-10-15', '18042', 'KPW', '18.2', '0.1', 'EUR', '991.624722'), ('18', '2021-10-15', '1236', 'BAM', '632.46', '3.17', 'EUR', '1.954297'), ('30', '2021-10-16', '25494', 'CUP', '898.56', '4.5', 'EUR', '28.372254'), ('10', '2021-10-16', '924', 'BBD', '419.15', '0.05', 'EUR', '2.204495'), ('33', '2021-10-16', '12720', 'NPR', '94.98', '0.48', 'EUR', '133.929141'), ('46', '2021-10-17', '264', 'NZD', '166.49', '0.84', 'EUR', '1.585768'), ('40', '2021-10-17', '1284', 'BND', '860.11', '4.31', 'EUR', '1.492847'), ('6', '2021-10-18', '828', 'HRK', '109.38', '0.55', 'EUR', '7.570559'), ('22', '2021-10-18', '300', 'EUR', '300', '1.5', 'EUR', '1'), ('46', '2021-10-18', '23256', 'ISK', '163.59', '0.82', 'EUR', '142.166545'), ('51', '2021-10-18', '205488', 'UZS', '16.25', '0.09', 'EUR', '12650.208197'), ('5', '2021-10-19', '15168', 'MRU', '378.04', '1.9', 'EUR', '40.122998'), ('18', '2021-10-19', '1068', 'TOP', '428.65', '2.15', 'EUR', '2.491572'), ('14', '2021-10-19', '220', 'BHD', '529.16', '2.65', 'EUR', '0.415761'), ('48', '2021-10-19', '2351', 'MYR', '505.54', '2.53', 'EUR', '4.650478'), ('46', '2021-10-20', '7524', 'RUB', '64.43', '0.33', 'EUR', '116.791701'), ('16', '2021-10-21', '16854', 'VUV', '135.2', '0.68', 'EUR', '124.667135'), ('30', '2021-10-22', '26826', 'NPR', '200.3', '1.01', 'EUR', '133.929141'), ('2', '2021-10-22', '84', 'XDR', '106', '0.53', 'EUR', '0.792507'), ('42', '2021-10-22', '3000', 'BBD', '1360.86', '0.05', 'EUR', '2.204495'), ('42', '2021-10-23', '9000', 'ZMW', '463.25', '0.03', 'EUR', '19.428104'), ('28', '2021-10-23', '3.3', 'EUR', '3.3', '0.05', 'EUR', '1'), ('48', '2021-10-23', '5000', 'GHS', '606.51', '3.04', 'EUR', '8.24399'), ('25', '2021-10-23', '71472', 'TZS', '27.97', '0.14', 'EUR', '2556.186953'), ('3', '2021-10-23', '164184', 'IRR', '3.53', '0.05', 'EUR', '46606.318821'), ('14', '2021-10-24', '1482', 'MOP', '167.22', '0.84', 'EUR', '8.862674'), ('40', '2021-10-24', '800', 'BHD', '1924.19', '9.63', 'EUR', '0.415761'), ('9', '2021-10-24', '27090', 'SDG', '55.07', '0.04', 'EUR', '491.956154'), ('43', '2021-10-24', '18492', 'THB', '500.59', '2.51', 'EUR', '36.941107'), ('35', '2021-10-26', '27588', 'KPW', '27.83', '0.14', 'EUR', '991.624722'), ('25', '2021-10-26', '15246', 'NAD', '932.41', '4.67', 'EUR', '16.351249'), ('46', '2021-10-27', '8000', 'TTD', '1071.62', '5.36', 'EUR', '7.465375'), ('47', '2021-10-27', '154224', 'IQD', '96.14', '0.49', 'EUR', '1604.167841'), ('32', '2021-10-28', '1188', 'PAB', '1077.23', '5.39', 'EUR', '1.102838'), ('17', '2021-10-28', '648', 'CNH', '92.16', '0.47', 'EUR', '7.031894'), ('10', '2021-10-28', '5784', 'NPR', '43.19', '0.05', 'EUR', '133.929141'), ('32', '2021-10-29', '15504', 'MXN', '693.84', '0.03', 'EUR', '22.345389'), ('32', '2021-10-31', '666', 'EUR', '666', '0.03', 'EUR', '1'), ('22', '2021-11-02', '498', 'XDR', '628.39', '3.15', 'EUR', '0.792507'), ('44', '2021-11-02', '324', 'EUR', '324', '1.62', 'EUR', '1'), ('16', '2021-11-02', '430', 'FKP', '518.37', '2.6', 'EUR', '0.82953'), ('7', '2021-11-03', '248', 'BHD', '596.5', '2.99', 'EUR', '0.415761'), ('51', '2021-11-03', '292', 'KWD', '871.43', '4.36', 'EUR', '0.335084'), ('51', '2021-11-03', '6933', 'TWD', '220.35', '1.11', 'EUR', '31.464479'), ('27', '2021-11-03', '23214', 'CZK', '941.82', '4.71', 'EUR', '24.648029'), ('39', '2021-11-04', '492', 'GGP', '592.69', '2.97', 'EUR', '0.830114'), ('3', '2021-11-04', '17076', 'INR', '203.59', '1.02', 'EUR', '83.874727'), ('17', '2021-11-04', '21516', 'MZN', '305.89', '1.53', 'EUR', '70.339138'), ('33', '2021-11-05', '103458', 'BIF', '45.9', '0.23', 'EUR', '2254.103215'), ('31', '2021-11-05', '3876', 'ZAR', '237.6', '1.19', 'EUR', '16.313404'), ('9', '2021-11-06', '1410', 'BSD', '1278.69', '0.04', 'EUR', '1.102693'), ('16', '2021-11-06', '636', 'IMP', '766.7', '3.84', 'EUR', '0.829536'), ('48', '2021-11-07', '564', 'NZD', '355.67', '1.78', 'EUR', '1.585768'), ('13', '2021-11-07', '3246', 'PKR', '16.25', '0.09', 'EUR', '199.753961'), ('30', '2021-11-08', '8940', 'SZL', '547.16', '2.74', 'EUR', '16.339208'), ('41', '2021-11-08', '19338', 'DJF', '98.83', '0.5', 'EUR', '195.674933'), ('47', '2021-11-08', '1488', 'WST', '518.61', '2.6', 'EUR', '2.869237'), ('20', '2021-11-09', '13290', 'MXN', '594.76', '0.05', 'EUR', '22.345389'), ('27', '2021-11-09', '11151', 'GTQ', '1317.54', '6.59', 'EUR', '8.463558'), ('34', '2021-11-09', '19140', 'ETB', '339.22', '1.7', 'EUR', '56.424061'), ('45', '2021-11-10', '450', 'EUR', '450', '2.25', 'EUR', '1'), ('10', '2021-11-10', '1008', 'TND', '310.67', '0.05', 'EUR', '3.244663'), ('48', '2021-11-11', '1182', 'KYD', '1289.54', '6.45', 'EUR', '0.916606'), ('23', '2021-11-11', '210', 'JOD', '268.74', '1.35', 'EUR', '0.781452'), ('2', '2021-11-12', '426', 'BZD', '192.22', '0.97', 'EUR', '2.216262'), ('42', '2021-11-12', '13230', 'AFN', '137.19', '0.05', 'EUR', '96.442519'), ('20', '2021-11-12', '360000', 'STD', '15.24', '0.05', 'EUR', '23626.253177'), ('4', '2021-11-14', '96936', 'LBP', '58.32', '0.3', 'EUR', '1662.155418'), ('17', '2021-11-14', '618', 'MYR', '132.89', '0.67', 'EUR', '4.650478'), ('1', '2021-11-14', '210060', 'BIF', '93.2', '0.47', 'EUR', '2254.103215'), ('4', '2021-11-15', '11958', 'VUV', '95.92', '0.48', 'EUR', '124.667135'), ('38', '2021-11-15', '115626', 'IDR', '7.32', '0.05', 'EUR', '15813.590125'), ('9', '2021-11-17', '29526', 'MXN', '1321.35', '0.03', 'EUR', '22.345389'), ('13', '2021-11-20', '23394', 'CLP', '26.79', '0.14', 'EUR', '873.489326'), ('16', '2021-11-20', '12000', 'ZAR', '735.6', '0.03', 'EUR', '16.313404'), ('48', '2021-11-21', '179472', 'PYG', '23.43', '0.03', 'EUR', '7661.556068'), ('8', '2021-11-21', '840', 'MOP', '94.78', '0.48', 'EUR', '8.862674'), ('31', '2021-11-21', '18042', 'XOF', '27.54', '0.14', 'EUR', '655.347265'), ('18', '2021-11-23', '342', 'TMT', '88.67', '0.45', 'EUR', '3.857137'), ('29', '2021-11-23', '588', 'DKK', '79.11', '0.4', 'EUR', '7.433242'), ('37', '2021-11-23', '90', 'EUR', '90', '0.45', 'EUR', '1'), ('33', '2021-11-23', '858', 'AUD', '580.16', '2.91', 'EUR', '1.478916'), ('51', '2021-11-24', '60000', 'THB', '1624.21', '0.03', 'EUR', '36.941107'), ('8', '2021-11-25', '1176', 'NZD', '741.6', '3.71', 'EUR', '1.585768'), ('10', '2021-11-26', '29568', 'BIF', '13.12', '0.05', 'EUR', '2254.103215'), ('29', '2021-11-26', '708', 'BMD', '641.91', '3.21', 'EUR', '1.102961'), ('15', '2021-11-27', '1008', 'LSL', '61.7', '0.31', 'EUR', '16.337136'), ('12', '2021-11-27', '846', 'EUR', '846', '4.23', 'EUR', '1'), ('45', '2021-11-27', '828', 'SEK', '79.64', '0.4', 'EUR', '10.396958'), ('17', '2021-11-28', '591', 'BHD', '1421.49', '7.11', 'EUR', '0.415761'), ('27', '2021-11-29', '3000000', 'XAF', '4577.73', '0.03', 'EUR', '655.347543'), ('13', '2021-11-29', '470', 'JOD', '601.45', '3.01', 'EUR', '0.781452'), ('8', '2021-12-01', '15996', 'NGN', '34.95', '0.18', 'EUR', '457.789064'), ('9', '2021-12-01', '6690', 'JPY', '50.15', '0.04', 'EUR', '133.408405'), ('44', '2021-12-02', '18318', 'KPW', '18.48', '0.1', 'EUR', '991.624722'), ('28', '2021-12-03', '13752', 'ERN', '832.1', '4.17', 'EUR', '16.526867'), ('35', '2021-12-04', '15132', 'BTN', '180.78', '0.91', 'EUR', '83.704625'), ('40', '2021-12-04', '6702', 'HRK', '885.28', '4.43', 'EUR', '7.570559'), ('44', '2021-12-04', '26352', 'RSD', '224.03', '1.13', 'EUR', '117.629636'), ('33', '2021-12-06', '654', 'TND', '201.57', '1.01', 'EUR', '3.244663'), ('41', '2021-12-07', '1176', 'SCR', '74.05', '0.38', 'EUR', '15.881424'), ('11', '2021-12-08', '696', 'SAR', '168.37', '0.85', 'EUR', '4.133768'), ('30', '2021-12-08', '8730', 'GMD', '148.1', '0.75', 'EUR', '58.946785'), ('50', '2021-12-09', '1284', 'BND', '860.11', '4.31', 'EUR', '1.492847'), ('47', '2021-12-10', '1344', 'SBD', '151.56', '0.76', 'EUR', '8.867908'), ('28', '2021-12-10', '1134', 'BOB', '150.06', '0.76', 'EUR', '7.557202'), ('6', '2021-12-12', '450', 'SGD', '300.51', '1.51', 'EUR', '1.497464'), ('29', '2021-12-12', '330', 'ILS', '93.13', '0.47', 'EUR', '3.543533'), ('18', '2021-12-13', '462', 'IMP', '556.94', '2.79', 'EUR', '0.829536'), ('10', '2021-12-13', '152076', 'IQD', '94.81', '0.05', 'EUR', '1604.167841'), ('46', '2021-12-13', '6042', 'CVE', '54.57', '0.28', 'EUR', '110.731635'), ('15', '2021-12-15', '6114', 'SBD', '689.46', '3.45', 'EUR', '8.867908'), ('43', '2021-12-15', '29166', 'BDT', '307.75', '1.54', 'EUR', '94.772749'), ('31', '2021-12-16', '17778', 'ZWL', '50.11', '0.26', 'EUR', '354.780821'), ('45', '2021-12-18', '4477', 'HRK', '591.37', '2.96', 'EUR', '7.570559'), ('10', '2021-12-18', '930', 'XDR', '1173.5', '0.05', 'EUR', '0.792507'), ('44', '2021-12-19', '21504', 'DZD', '136.79', '0.69', 'EUR', '157.210934'), ('33', '2021-12-20', '6810', 'GHS', '826.06', '4.14', 'EUR', '8.24399'), ('46', '2021-12-20', '702', 'IMP', '846.26', '4.24', 'EUR', '0.829536'), ('39', '2021-12-20', '16002', 'GMD', '271.47', '1.36', 'EUR', '58.946785'), ('6', '2021-12-20', '13104', 'MDL', '647.93', '3.24', 'EUR', '20.224588'), ('28', '2021-12-21', '660', 'EUR', '660', '3.3', 'EUR', '1'), ('2', '2021-12-22', '930', 'CAD', '670.27', '3.36', 'EUR', '1.387511'), ('48', '2021-12-23', '23226', 'MKD', '377.23', '1.89', 'EUR', '61.570877'), ('47', '2021-12-24', '618', 'MOP', '69.74', '0.35', 'EUR', '8.862674'), ('29', '2021-12-25', '28566', 'RSD', '242.85', '1.22', 'EUR', '117.629636'), ('9', '2021-12-26', '28416', 'MDL', '1405.03', '0.04', 'EUR', '20.224588'), ('3', '2021-12-26', '23166', 'SOS', '36.44', '0.19', 'EUR', '635.850516'), ('18', '2021-12-26', '3500', 'MYR', '752.62', '3.77', 'EUR', '4.650478'), ('33', '2021-12-26', '690', 'SEK', '66.37', '0.03', 'EUR', '10.396958'), ('36', '2021-12-27', '66', 'OMR', '155.25', '0.78', 'EUR', '0.425132'), ('26', '2021-12-27', '460', 'GIP', '554.53', '2.78', 'EUR', '0.829546'), ('11', '2021-12-28', '1404', 'EUR', '1404', '7.02', 'EUR', '1'), ('36', '2021-12-29', '8622', 'HTG', '74.74', '0.38', 'EUR', '115.372538'), ('47', '2021-12-30', '28236', 'AMD', '52.59', '0.27', 'EUR', '536.92227'), ('30', '2021-12-30', '190284', 'MGA', '42.82', '0.22', 'EUR', '4443.86488'), ('22', '2021-12-30', '1302', 'EUR', '1302', '6.51', 'EUR', '1'), ('47', '2021-12-31', '1404', 'WST', '489.33', '2.45', 'EUR', '2.869237'), ('50', '2022-01-01', '4614', 'TWD', '146.65', '0.74', 'EUR', '31.464479'), ('45', '2022-01-01', '7798', 'TJS', '545.52', '2.73', 'EUR', '14.294667'), ('2', '2022-01-02', '6396', 'HTG', '55.44', '0.28', 'EUR', '115.372538'), ('43', '2022-01-03', '19044', 'LRD', '112.79', '0.57', 'EUR', '168.852191'), ('4', '2022-01-03', '606', 'MYR', '130.31', '0.66', 'EUR', '4.650478'), ('48', '2022-01-03', '462', 'JOD', '591.21', '2.96', 'EUR', '0.781452'), ('3', '2022-01-03', '22386', 'THB', '606', '3.03', 'EUR', '36.941107'), ('40', '2022-01-04', '234270', 'UGX', '59.23', '0.3', 'EUR', '3955.735797'), ('38', '2022-01-05', '6138', 'NOK', '635.68', '3.18', 'EUR', '9.655857'), ('16', '2022-01-06', '954', 'JOD', '1220.81', '6.11', 'EUR', '0.781452'), ('5', '2022-01-06', '528', 'OMR', '1241.97', '6.21', 'EUR', '0.425132'), ('11', '2022-01-06', '594', 'SBD', '66.99', '0.34', 'EUR', '8.867908'), ('50', '2022-01-06', '9870', 'AMD', '18.39', '0.1', 'EUR', '536.92227'), ('16', '2022-01-08', '23190', 'SCR', '1460.2', '0.03', 'EUR', '15.881424'), ('14', '2022-01-08', '6834', 'SCR', '430.32', '2.16', 'EUR', '15.881424'), ('50', '2022-01-09', '20802', 'XPF', '174.49', '0.88', 'EUR', '119.221126'), ('3', '2022-01-09', '354', 'VES', '74.65', '0.38', 'EUR', '4.74232'), ('4', '2022-01-09', '3048', 'ERN', '184.43', '0.93', 'EUR', '16.526867'), ('27', '2022-01-10', '20196', 'CUP', '711.83', '3.56', 'EUR', '28.372254'), ('21', '2022-01-11', '7200', 'MUR', '148.86', '0.75', 'EUR', '48.369341'), ('31', '2022-01-11', '26052', 'LRD', '154.29', '0.78', 'EUR', '168.852191'), ('28', '2022-01-13', '27480', 'ISK', '193.3', '0.97', 'EUR', '142.166545'), ('48', '2022-01-13', '1362', 'DKK', '183.24', '0.92', 'EUR', '7.433242'), ('38', '2022-01-14', '1392', 'HKD', '161.42', '0.81', 'EUR', '8.623587'), ('34', '2022-01-14', '11094', 'MZN', '157.73', '0.79', 'EUR', '70.339138'), ('4', '2022-01-15', '19374', 'KPW', '19.54', '0.1', 'EUR', '991.624722'), ('30', '2022-01-15', '22686', 'CZK', '920.4', '4.61', 'EUR', '24.648029'), ('14', '2022-01-18', '21360', 'KRW', '16', '0.08', 'EUR', '1335.638728'), ('3', '2022-01-18', '15240', 'MWK', '16.98', '0.09', 'EUR', '897.95755'), ('33', '2022-01-20', '1410', 'ILS', '397.91', '1.99', 'EUR', '3.543533'), ('30', '2022-01-20', '642', 'JOD', '821.55', '4.11', 'EUR', '0.781452'), ('7', '2022-01-21', '1362', 'TTD', '182.45', '0.92', 'EUR', '7.465375'), ('9', '2022-01-22', '7248', 'XPF', '60.8', '0.04', 'EUR', '119.221126'), ('2', '2022-01-22', '108954', 'KHR', '24.54', '0.13', 'EUR', '4440.618647'), ('20', '2022-01-23', '1080', 'BAM', '552.63', '0.05', 'EUR', '1.954297'), ('34', '2022-01-23', '510', 'EUR', '510', '2.55', 'EUR', '1'), ('32', '2022-01-23', '220032', 'CDF', '100.09', '0.51', 'EUR', '2198.419411'), ('51', '2022-01-23', '8000', 'XCD', '2686.55', '13.44', 'EUR', '2.977802'), ('33', '2022-01-25', '20364', 'KPW', '20.54', '0.11', 'EUR', '991.624722'), ('7', '2022-01-25', '1086', 'TJS', '75.98', '0.38', 'EUR', '14.294667'), ('9', '2022-01-26', '186228', 'VND', '7.39', '0.04', 'EUR', '25207.144586'), ('33', '2022-01-27', '612', 'JEP', '737.55', '3.69', 'EUR', '0.82978'), ('38', '2022-01-27', '172740', 'STD', '7.32', '0.05', 'EUR', '23626.253177'), ('51', '2022-01-27', '30000', 'DZD', '190.83', '0.03', 'EUR', '157.210934'), </v>
      </c>
    </row>
    <row r="400" spans="2:22" ht="30" x14ac:dyDescent="0.25">
      <c r="B400">
        <f t="shared" si="60"/>
        <v>2022</v>
      </c>
      <c r="C400">
        <f t="shared" si="61"/>
        <v>1</v>
      </c>
      <c r="D400" t="str">
        <f t="shared" si="62"/>
        <v>2022 1</v>
      </c>
      <c r="E400">
        <v>12</v>
      </c>
      <c r="F400" s="2">
        <v>44589</v>
      </c>
      <c r="G400">
        <v>1356</v>
      </c>
      <c r="H400" t="s">
        <v>78</v>
      </c>
      <c r="I400" s="3">
        <f t="shared" si="63"/>
        <v>1229.42</v>
      </c>
      <c r="J400" s="3">
        <f t="shared" si="64"/>
        <v>6.1499999999999995</v>
      </c>
      <c r="K400" t="s">
        <v>61</v>
      </c>
      <c r="L400" s="3">
        <f>VLOOKUP(H400,'fx rates'!$A:$B,2,0)</f>
        <v>1.1029610000000001</v>
      </c>
      <c r="M400">
        <f>SUMIFS($I$3:$I400,$E$3:$E400,$E400,$D$3:$D400,$D400)</f>
        <v>1229.42</v>
      </c>
      <c r="N400" s="3">
        <f t="shared" si="65"/>
        <v>6.1499999999999995</v>
      </c>
      <c r="O400" s="3" t="str">
        <f t="shared" si="66"/>
        <v/>
      </c>
      <c r="P400" t="str">
        <f>IFERROR(IF(VLOOKUP($E400,clients_special_commissions!$B:$E,3,0), "yes","no"),"no")</f>
        <v>no</v>
      </c>
      <c r="Q400" s="3" t="str">
        <f>IF($P400="yes", VLOOKUP($E400,clients_special_commissions!$B:$C,2,0),"")</f>
        <v/>
      </c>
      <c r="R400" t="str">
        <f t="shared" si="67"/>
        <v>yes</v>
      </c>
      <c r="S400">
        <f>COUNTIFS($E$3:$E399,$E400,$D$3:$D399,$D400,$R$3:$R399,"yes")</f>
        <v>0</v>
      </c>
      <c r="U400" s="1" t="str">
        <f t="shared" si="68"/>
        <v xml:space="preserve">('12', '2022-01-28', '1356', 'BMD', '1229.42', '6.15', 'EUR', '1.102961'), </v>
      </c>
      <c r="V400" s="1" t="str">
        <f t="shared" si="69"/>
        <v xml:space="preserve">('42', '2021-06-09', '1338', 'ERN', '80.96', '0.05',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'0.04',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'0.05',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'0.05',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'0.05',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'0.04',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'0.04',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'0.05', 'EUR', '1954.4451'), ('17', '2021-08-25', '20292', 'CLP', '23.24', '0.12', 'EUR', '873.489326'), ('38', '2021-08-25', '174', 'GIP', '209.76', '1.05', 'EUR', '0.829546'), ('39', '2021-08-25', '366', 'MOP', '41.3', '0.21', 'EUR', '8.862674'), ('10', '2021-08-26', '229650', 'MMK', '117.51', '0.05',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'0.04', 'EUR', '1.874163'), ('11', '2021-09-09', '10206', 'UAH', '315.83', '1.58', 'EUR', '32.315341'), ('15', '2021-09-10', '300000', 'VND', '11.91', '0.06', 'EUR', '25207.144586'), ('42', '2021-09-11', '26370', 'XPF', '221.19', '0.05',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('13', '2021-09-27', '4638', 'ETB', '82.2', '0.42', 'EUR', '56.424061'), ('37', '2021-09-29', '612', 'BND', '409.96', '2.05', 'EUR', '1.492847'), ('51', '2021-10-01', '894', 'MOP', '100.88', '0.51', 'EUR', '8.862674'), ('45', '2021-10-02', '1254', 'SCR', '78.97', '0.4', 'EUR', '15.881424'), ('47', '2021-10-02', '212808', 'IRR', '4.57', '0.05', 'EUR', '46606.318821'), ('20', '2021-10-03', '209238', 'VND', '8.31', '0.05', 'EUR', '25207.144586'), ('17', '2021-10-04', '13416', 'AOA', '26.83', '0.14', 'EUR', '500.075352'), ('41', '2021-10-05', '4139', 'GHS', '502.07', '2.52', 'EUR', '8.24399'), ('44', '2021-10-05', '206706', 'CDF', '94.03', '0.48', 'EUR', '2198.419411'), ('50', '2021-10-06', '18666', 'SOS', '29.36', '0.15', 'EUR', '635.850516'), ('7', '2021-10-06', '1026', 'CUC', '930.9', '4.66', 'EUR', '1.102163'), ('21', '2021-10-08', '912', 'MYR', '196.11', '0.99', 'EUR', '4.650478'), ('6', '2021-10-08', '29940', 'HTG', '259.51', '1.3', 'EUR', '115.372538'), ('36', '2021-10-09', '1146', 'QAR', '285.64', '1.43', 'EUR', '4.012181'), ('6', '2021-10-09', '6678', 'ISK', '46.98', '0.24', 'EUR', '142.166545'), ('29', '2021-10-10', '270', 'GIP', '325.48', '1.63', 'EUR', '0.829546'), ('25', '2021-10-10', '14754', 'BDT', '155.68', '0.78', 'EUR', '94.772749'), ('48', '2021-10-12', '15936', 'DZD', '101.37', '0.51', 'EUR', '157.210934'), ('43', '2021-10-13', '10398', 'KMF', '21.11', '0.11', 'EUR', '492.671632'), ('36', '2021-10-15', '29034', 'INR', '346.16', '1.74', 'EUR', '83.874727'), ('45', '2021-10-15', '18042', 'KPW', '18.2', '0.1', 'EUR', '991.624722'), ('18', '2021-10-15', '1236', 'BAM', '632.46', '3.17', 'EUR', '1.954297'), ('30', '2021-10-16', '25494', 'CUP', '898.56', '4.5', 'EUR', '28.372254'), ('10', '2021-10-16', '924', 'BBD', '419.15', '0.05', 'EUR', '2.204495'), ('33', '2021-10-16', '12720', 'NPR', '94.98', '0.48', 'EUR', '133.929141'), ('46', '2021-10-17', '264', 'NZD', '166.49', '0.84', 'EUR', '1.585768'), ('40', '2021-10-17', '1284', 'BND', '860.11', '4.31', 'EUR', '1.492847'), ('6', '2021-10-18', '828', 'HRK', '109.38', '0.55', 'EUR', '7.570559'), ('22', '2021-10-18', '300', 'EUR', '300', '1.5', 'EUR', '1'), ('46', '2021-10-18', '23256', 'ISK', '163.59', '0.82', 'EUR', '142.166545'), ('51', '2021-10-18', '205488', 'UZS', '16.25', '0.09', 'EUR', '12650.208197'), ('5', '2021-10-19', '15168', 'MRU', '378.04', '1.9', 'EUR', '40.122998'), ('18', '2021-10-19', '1068', 'TOP', '428.65', '2.15', 'EUR', '2.491572'), ('14', '2021-10-19', '220', 'BHD', '529.16', '2.65', 'EUR', '0.415761'), ('48', '2021-10-19', '2351', 'MYR', '505.54', '2.53', 'EUR', '4.650478'), ('46', '2021-10-20', '7524', 'RUB', '64.43', '0.33', 'EUR', '116.791701'), ('16', '2021-10-21', '16854', 'VUV', '135.2', '0.68', 'EUR', '124.667135'), ('30', '2021-10-22', '26826', 'NPR', '200.3', '1.01', 'EUR', '133.929141'), ('2', '2021-10-22', '84', 'XDR', '106', '0.53', 'EUR', '0.792507'), ('42', '2021-10-22', '3000', 'BBD', '1360.86', '0.05', 'EUR', '2.204495'), ('42', '2021-10-23', '9000', 'ZMW', '463.25', '0.03', 'EUR', '19.428104'), ('28', '2021-10-23', '3.3', 'EUR', '3.3', '0.05', 'EUR', '1'), ('48', '2021-10-23', '5000', 'GHS', '606.51', '3.04', 'EUR', '8.24399'), ('25', '2021-10-23', '71472', 'TZS', '27.97', '0.14', 'EUR', '2556.186953'), ('3', '2021-10-23', '164184', 'IRR', '3.53', '0.05', 'EUR', '46606.318821'), ('14', '2021-10-24', '1482', 'MOP', '167.22', '0.84', 'EUR', '8.862674'), ('40', '2021-10-24', '800', 'BHD', '1924.19', '9.63', 'EUR', '0.415761'), ('9', '2021-10-24', '27090', 'SDG', '55.07', '0.04', 'EUR', '491.956154'), ('43', '2021-10-24', '18492', 'THB', '500.59', '2.51', 'EUR', '36.941107'), ('35', '2021-10-26', '27588', 'KPW', '27.83', '0.14', 'EUR', '991.624722'), ('25', '2021-10-26', '15246', 'NAD', '932.41', '4.67', 'EUR', '16.351249'), ('46', '2021-10-27', '8000', 'TTD', '1071.62', '5.36', 'EUR', '7.465375'), ('47', '2021-10-27', '154224', 'IQD', '96.14', '0.49', 'EUR', '1604.167841'), ('32', '2021-10-28', '1188', 'PAB', '1077.23', '5.39', 'EUR', '1.102838'), ('17', '2021-10-28', '648', 'CNH', '92.16', '0.47', 'EUR', '7.031894'), ('10', '2021-10-28', '5784', 'NPR', '43.19', '0.05', 'EUR', '133.929141'), ('32', '2021-10-29', '15504', 'MXN', '693.84', '0.03', 'EUR', '22.345389'), ('32', '2021-10-31', '666', 'EUR', '666', '0.03', 'EUR', '1'), ('22', '2021-11-02', '498', 'XDR', '628.39', '3.15', 'EUR', '0.792507'), ('44', '2021-11-02', '324', 'EUR', '324', '1.62', 'EUR', '1'), ('16', '2021-11-02', '430', 'FKP', '518.37', '2.6', 'EUR', '0.82953'), ('7', '2021-11-03', '248', 'BHD', '596.5', '2.99', 'EUR', '0.415761'), ('51', '2021-11-03', '292', 'KWD', '871.43', '4.36', 'EUR', '0.335084'), ('51', '2021-11-03', '6933', 'TWD', '220.35', '1.11', 'EUR', '31.464479'), ('27', '2021-11-03', '23214', 'CZK', '941.82', '4.71', 'EUR', '24.648029'), ('39', '2021-11-04', '492', 'GGP', '592.69', '2.97', 'EUR', '0.830114'), ('3', '2021-11-04', '17076', 'INR', '203.59', '1.02', 'EUR', '83.874727'), ('17', '2021-11-04', '21516', 'MZN', '305.89', '1.53', 'EUR', '70.339138'), ('33', '2021-11-05', '103458', 'BIF', '45.9', '0.23', 'EUR', '2254.103215'), ('31', '2021-11-05', '3876', 'ZAR', '237.6', '1.19', 'EUR', '16.313404'), ('9', '2021-11-06', '1410', 'BSD', '1278.69', '0.04', 'EUR', '1.102693'), ('16', '2021-11-06', '636', 'IMP', '766.7', '3.84', 'EUR', '0.829536'), ('48', '2021-11-07', '564', 'NZD', '355.67', '1.78', 'EUR', '1.585768'), ('13', '2021-11-07', '3246', 'PKR', '16.25', '0.09', 'EUR', '199.753961'), ('30', '2021-11-08', '8940', 'SZL', '547.16', '2.74', 'EUR', '16.339208'), ('41', '2021-11-08', '19338', 'DJF', '98.83', '0.5', 'EUR', '195.674933'), ('47', '2021-11-08', '1488', 'WST', '518.61', '2.6', 'EUR', '2.869237'), ('20', '2021-11-09', '13290', 'MXN', '594.76', '0.05', 'EUR', '22.345389'), ('27', '2021-11-09', '11151', 'GTQ', '1317.54', '6.59', 'EUR', '8.463558'), ('34', '2021-11-09', '19140', 'ETB', '339.22', '1.7', 'EUR', '56.424061'), ('45', '2021-11-10', '450', 'EUR', '450', '2.25', 'EUR', '1'), ('10', '2021-11-10', '1008', 'TND', '310.67', '0.05', 'EUR', '3.244663'), ('48', '2021-11-11', '1182', 'KYD', '1289.54', '6.45', 'EUR', '0.916606'), ('23', '2021-11-11', '210', 'JOD', '268.74', '1.35', 'EUR', '0.781452'), ('2', '2021-11-12', '426', 'BZD', '192.22', '0.97', 'EUR', '2.216262'), ('42', '2021-11-12', '13230', 'AFN', '137.19', '0.05', 'EUR', '96.442519'), ('20', '2021-11-12', '360000', 'STD', '15.24', '0.05', 'EUR', '23626.253177'), ('4', '2021-11-14', '96936', 'LBP', '58.32', '0.3', 'EUR', '1662.155418'), ('17', '2021-11-14', '618', 'MYR', '132.89', '0.67', 'EUR', '4.650478'), ('1', '2021-11-14', '210060', 'BIF', '93.2', '0.47', 'EUR', '2254.103215'), ('4', '2021-11-15', '11958', 'VUV', '95.92', '0.48', 'EUR', '124.667135'), ('38', '2021-11-15', '115626', 'IDR', '7.32', '0.05', 'EUR', '15813.590125'), ('9', '2021-11-17', '29526', 'MXN', '1321.35', '0.03', 'EUR', '22.345389'), ('13', '2021-11-20', '23394', 'CLP', '26.79', '0.14', 'EUR', '873.489326'), ('16', '2021-11-20', '12000', 'ZAR', '735.6', '0.03', 'EUR', '16.313404'), ('48', '2021-11-21', '179472', 'PYG', '23.43', '0.03', 'EUR', '7661.556068'), ('8', '2021-11-21', '840', 'MOP', '94.78', '0.48', 'EUR', '8.862674'), ('31', '2021-11-21', '18042', 'XOF', '27.54', '0.14', 'EUR', '655.347265'), ('18', '2021-11-23', '342', 'TMT', '88.67', '0.45', 'EUR', '3.857137'), ('29', '2021-11-23', '588', 'DKK', '79.11', '0.4', 'EUR', '7.433242'), ('37', '2021-11-23', '90', 'EUR', '90', '0.45', 'EUR', '1'), ('33', '2021-11-23', '858', 'AUD', '580.16', '2.91', 'EUR', '1.478916'), ('51', '2021-11-24', '60000', 'THB', '1624.21', '0.03', 'EUR', '36.941107'), ('8', '2021-11-25', '1176', 'NZD', '741.6', '3.71', 'EUR', '1.585768'), ('10', '2021-11-26', '29568', 'BIF', '13.12', '0.05', 'EUR', '2254.103215'), ('29', '2021-11-26', '708', 'BMD', '641.91', '3.21', 'EUR', '1.102961'), ('15', '2021-11-27', '1008', 'LSL', '61.7', '0.31', 'EUR', '16.337136'), ('12', '2021-11-27', '846', 'EUR', '846', '4.23', 'EUR', '1'), ('45', '2021-11-27', '828', 'SEK', '79.64', '0.4', 'EUR', '10.396958'), ('17', '2021-11-28', '591', 'BHD', '1421.49', '7.11', 'EUR', '0.415761'), ('27', '2021-11-29', '3000000', 'XAF', '4577.73', '0.03', 'EUR', '655.347543'), ('13', '2021-11-29', '470', 'JOD', '601.45', '3.01', 'EUR', '0.781452'), ('8', '2021-12-01', '15996', 'NGN', '34.95', '0.18', 'EUR', '457.789064'), ('9', '2021-12-01', '6690', 'JPY', '50.15', '0.04', 'EUR', '133.408405'), ('44', '2021-12-02', '18318', 'KPW', '18.48', '0.1', 'EUR', '991.624722'), ('28', '2021-12-03', '13752', 'ERN', '832.1', '4.17', 'EUR', '16.526867'), ('35', '2021-12-04', '15132', 'BTN', '180.78', '0.91', 'EUR', '83.704625'), ('40', '2021-12-04', '6702', 'HRK', '885.28', '4.43', 'EUR', '7.570559'), ('44', '2021-12-04', '26352', 'RSD', '224.03', '1.13', 'EUR', '117.629636'), ('33', '2021-12-06', '654', 'TND', '201.57', '1.01', 'EUR', '3.244663'), ('41', '2021-12-07', '1176', 'SCR', '74.05', '0.38', 'EUR', '15.881424'), ('11', '2021-12-08', '696', 'SAR', '168.37', '0.85', 'EUR', '4.133768'), ('30', '2021-12-08', '8730', 'GMD', '148.1', '0.75', 'EUR', '58.946785'), ('50', '2021-12-09', '1284', 'BND', '860.11', '4.31', 'EUR', '1.492847'), ('47', '2021-12-10', '1344', 'SBD', '151.56', '0.76', 'EUR', '8.867908'), ('28', '2021-12-10', '1134', 'BOB', '150.06', '0.76', 'EUR', '7.557202'), ('6', '2021-12-12', '450', 'SGD', '300.51', '1.51', 'EUR', '1.497464'), ('29', '2021-12-12', '330', 'ILS', '93.13', '0.47', 'EUR', '3.543533'), ('18', '2021-12-13', '462', 'IMP', '556.94', '2.79', 'EUR', '0.829536'), ('10', '2021-12-13', '152076', 'IQD', '94.81', '0.05', 'EUR', '1604.167841'), ('46', '2021-12-13', '6042', 'CVE', '54.57', '0.28', 'EUR', '110.731635'), ('15', '2021-12-15', '6114', 'SBD', '689.46', '3.45', 'EUR', '8.867908'), ('43', '2021-12-15', '29166', 'BDT', '307.75', '1.54', 'EUR', '94.772749'), ('31', '2021-12-16', '17778', 'ZWL', '50.11', '0.26', 'EUR', '354.780821'), ('45', '2021-12-18', '4477', 'HRK', '591.37', '2.96', 'EUR', '7.570559'), ('10', '2021-12-18', '930', 'XDR', '1173.5', '0.05', 'EUR', '0.792507'), ('44', '2021-12-19', '21504', 'DZD', '136.79', '0.69', 'EUR', '157.210934'), ('33', '2021-12-20', '6810', 'GHS', '826.06', '4.14', 'EUR', '8.24399'), ('46', '2021-12-20', '702', 'IMP', '846.26', '4.24', 'EUR', '0.829536'), ('39', '2021-12-20', '16002', 'GMD', '271.47', '1.36', 'EUR', '58.946785'), ('6', '2021-12-20', '13104', 'MDL', '647.93', '3.24', 'EUR', '20.224588'), ('28', '2021-12-21', '660', 'EUR', '660', '3.3', 'EUR', '1'), ('2', '2021-12-22', '930', 'CAD', '670.27', '3.36', 'EUR', '1.387511'), ('48', '2021-12-23', '23226', 'MKD', '377.23', '1.89', 'EUR', '61.570877'), ('47', '2021-12-24', '618', 'MOP', '69.74', '0.35', 'EUR', '8.862674'), ('29', '2021-12-25', '28566', 'RSD', '242.85', '1.22', 'EUR', '117.629636'), ('9', '2021-12-26', '28416', 'MDL', '1405.03', '0.04', 'EUR', '20.224588'), ('3', '2021-12-26', '23166', 'SOS', '36.44', '0.19', 'EUR', '635.850516'), ('18', '2021-12-26', '3500', 'MYR', '752.62', '3.77', 'EUR', '4.650478'), ('33', '2021-12-26', '690', 'SEK', '66.37', '0.03', 'EUR', '10.396958'), ('36', '2021-12-27', '66', 'OMR', '155.25', '0.78', 'EUR', '0.425132'), ('26', '2021-12-27', '460', 'GIP', '554.53', '2.78', 'EUR', '0.829546'), ('11', '2021-12-28', '1404', 'EUR', '1404', '7.02', 'EUR', '1'), ('36', '2021-12-29', '8622', 'HTG', '74.74', '0.38', 'EUR', '115.372538'), ('47', '2021-12-30', '28236', 'AMD', '52.59', '0.27', 'EUR', '536.92227'), ('30', '2021-12-30', '190284', 'MGA', '42.82', '0.22', 'EUR', '4443.86488'), ('22', '2021-12-30', '1302', 'EUR', '1302', '6.51', 'EUR', '1'), ('47', '2021-12-31', '1404', 'WST', '489.33', '2.45', 'EUR', '2.869237'), ('50', '2022-01-01', '4614', 'TWD', '146.65', '0.74', 'EUR', '31.464479'), ('45', '2022-01-01', '7798', 'TJS', '545.52', '2.73', 'EUR', '14.294667'), ('2', '2022-01-02', '6396', 'HTG', '55.44', '0.28', 'EUR', '115.372538'), ('43', '2022-01-03', '19044', 'LRD', '112.79', '0.57', 'EUR', '168.852191'), ('4', '2022-01-03', '606', 'MYR', '130.31', '0.66', 'EUR', '4.650478'), ('48', '2022-01-03', '462', 'JOD', '591.21', '2.96', 'EUR', '0.781452'), ('3', '2022-01-03', '22386', 'THB', '606', '3.03', 'EUR', '36.941107'), ('40', '2022-01-04', '234270', 'UGX', '59.23', '0.3', 'EUR', '3955.735797'), ('38', '2022-01-05', '6138', 'NOK', '635.68', '3.18', 'EUR', '9.655857'), ('16', '2022-01-06', '954', 'JOD', '1220.81', '6.11', 'EUR', '0.781452'), ('5', '2022-01-06', '528', 'OMR', '1241.97', '6.21', 'EUR', '0.425132'), ('11', '2022-01-06', '594', 'SBD', '66.99', '0.34', 'EUR', '8.867908'), ('50', '2022-01-06', '9870', 'AMD', '18.39', '0.1', 'EUR', '536.92227'), ('16', '2022-01-08', '23190', 'SCR', '1460.2', '0.03', 'EUR', '15.881424'), ('14', '2022-01-08', '6834', 'SCR', '430.32', '2.16', 'EUR', '15.881424'), ('50', '2022-01-09', '20802', 'XPF', '174.49', '0.88', 'EUR', '119.221126'), ('3', '2022-01-09', '354', 'VES', '74.65', '0.38', 'EUR', '4.74232'), ('4', '2022-01-09', '3048', 'ERN', '184.43', '0.93', 'EUR', '16.526867'), ('27', '2022-01-10', '20196', 'CUP', '711.83', '3.56', 'EUR', '28.372254'), ('21', '2022-01-11', '7200', 'MUR', '148.86', '0.75', 'EUR', '48.369341'), ('31', '2022-01-11', '26052', 'LRD', '154.29', '0.78', 'EUR', '168.852191'), ('28', '2022-01-13', '27480', 'ISK', '193.3', '0.97', 'EUR', '142.166545'), ('48', '2022-01-13', '1362', 'DKK', '183.24', '0.92', 'EUR', '7.433242'), ('38', '2022-01-14', '1392', 'HKD', '161.42', '0.81', 'EUR', '8.623587'), ('34', '2022-01-14', '11094', 'MZN', '157.73', '0.79', 'EUR', '70.339138'), ('4', '2022-01-15', '19374', 'KPW', '19.54', '0.1', 'EUR', '991.624722'), ('30', '2022-01-15', '22686', 'CZK', '920.4', '4.61', 'EUR', '24.648029'), ('14', '2022-01-18', '21360', 'KRW', '16', '0.08', 'EUR', '1335.638728'), ('3', '2022-01-18', '15240', 'MWK', '16.98', '0.09', 'EUR', '897.95755'), ('33', '2022-01-20', '1410', 'ILS', '397.91', '1.99', 'EUR', '3.543533'), ('30', '2022-01-20', '642', 'JOD', '821.55', '4.11', 'EUR', '0.781452'), ('7', '2022-01-21', '1362', 'TTD', '182.45', '0.92', 'EUR', '7.465375'), ('9', '2022-01-22', '7248', 'XPF', '60.8', '0.04', 'EUR', '119.221126'), ('2', '2022-01-22', '108954', 'KHR', '24.54', '0.13', 'EUR', '4440.618647'), ('20', '2022-01-23', '1080', 'BAM', '552.63', '0.05', 'EUR', '1.954297'), ('34', '2022-01-23', '510', 'EUR', '510', '2.55', 'EUR', '1'), ('32', '2022-01-23', '220032', 'CDF', '100.09', '0.51', 'EUR', '2198.419411'), ('51', '2022-01-23', '8000', 'XCD', '2686.55', '13.44', 'EUR', '2.977802'), ('33', '2022-01-25', '20364', 'KPW', '20.54', '0.11', 'EUR', '991.624722'), ('7', '2022-01-25', '1086', 'TJS', '75.98', '0.38', 'EUR', '14.294667'), ('9', '2022-01-26', '186228', 'VND', '7.39', '0.04', 'EUR', '25207.144586'), ('33', '2022-01-27', '612', 'JEP', '737.55', '3.69', 'EUR', '0.82978'), ('38', '2022-01-27', '172740', 'STD', '7.32', '0.05', 'EUR', '23626.253177'), ('51', '2022-01-27', '30000', 'DZD', '190.83', '0.03', 'EUR', '157.210934'), ('12', '2022-01-28', '1356', 'BMD', '1229.42', '6.15', 'EUR', '1.102961'), </v>
      </c>
    </row>
    <row r="401" spans="2:22" ht="30" x14ac:dyDescent="0.25">
      <c r="B401">
        <f t="shared" si="60"/>
        <v>2022</v>
      </c>
      <c r="C401">
        <f t="shared" si="61"/>
        <v>1</v>
      </c>
      <c r="D401" t="str">
        <f t="shared" si="62"/>
        <v>2022 1</v>
      </c>
      <c r="E401">
        <v>45</v>
      </c>
      <c r="F401" s="2">
        <v>44589</v>
      </c>
      <c r="G401">
        <v>786</v>
      </c>
      <c r="H401" t="s">
        <v>113</v>
      </c>
      <c r="I401" s="3">
        <f t="shared" si="63"/>
        <v>95.350000000000009</v>
      </c>
      <c r="J401" s="3">
        <f t="shared" si="64"/>
        <v>0.48</v>
      </c>
      <c r="K401" t="s">
        <v>61</v>
      </c>
      <c r="L401" s="3">
        <f>VLOOKUP(H401,'fx rates'!$A:$B,2,0)</f>
        <v>8.2439900000000002</v>
      </c>
      <c r="M401">
        <f>SUMIFS($I$3:$I401,$E$3:$E401,$E401,$D$3:$D401,$D401)</f>
        <v>640.87</v>
      </c>
      <c r="N401" s="3">
        <f t="shared" si="65"/>
        <v>0.48</v>
      </c>
      <c r="O401" s="3" t="str">
        <f t="shared" si="66"/>
        <v/>
      </c>
      <c r="P401" t="str">
        <f>IFERROR(IF(VLOOKUP($E401,clients_special_commissions!$B:$E,3,0), "yes","no"),"no")</f>
        <v>no</v>
      </c>
      <c r="Q401" s="3" t="str">
        <f>IF($P401="yes", VLOOKUP($E401,clients_special_commissions!$B:$C,2,0),"")</f>
        <v/>
      </c>
      <c r="R401" t="str">
        <f t="shared" si="67"/>
        <v>no</v>
      </c>
      <c r="S401">
        <f>COUNTIFS($E$3:$E400,$E401,$D$3:$D400,$D401,$R$3:$R400,"yes")</f>
        <v>0</v>
      </c>
      <c r="U401" s="1" t="str">
        <f t="shared" si="68"/>
        <v xml:space="preserve">('45', '2022-01-28', '786', 'GHS', '95.35', '0.48', 'EUR', '8.24399'), </v>
      </c>
      <c r="V401" s="1" t="str">
        <f t="shared" si="69"/>
        <v xml:space="preserve">('42', '2021-06-09', '1338', 'ERN', '80.96', '0.05',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'0.04',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'0.05',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'0.05',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'0.05',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'0.04',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'0.04',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'0.05', 'EUR', '1954.4451'), ('17', '2021-08-25', '20292', 'CLP', '23.24', '0.12', 'EUR', '873.489326'), ('38', '2021-08-25', '174', 'GIP', '209.76', '1.05', 'EUR', '0.829546'), ('39', '2021-08-25', '366', 'MOP', '41.3', '0.21', 'EUR', '8.862674'), ('10', '2021-08-26', '229650', 'MMK', '117.51', '0.05',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'0.04', 'EUR', '1.874163'), ('11', '2021-09-09', '10206', 'UAH', '315.83', '1.58', 'EUR', '32.315341'), ('15', '2021-09-10', '300000', 'VND', '11.91', '0.06', 'EUR', '25207.144586'), ('42', '2021-09-11', '26370', 'XPF', '221.19', '0.05',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('13', '2021-09-27', '4638', 'ETB', '82.2', '0.42', 'EUR', '56.424061'), ('37', '2021-09-29', '612', 'BND', '409.96', '2.05', 'EUR', '1.492847'), ('51', '2021-10-01', '894', 'MOP', '100.88', '0.51', 'EUR', '8.862674'), ('45', '2021-10-02', '1254', 'SCR', '78.97', '0.4', 'EUR', '15.881424'), ('47', '2021-10-02', '212808', 'IRR', '4.57', '0.05', 'EUR', '46606.318821'), ('20', '2021-10-03', '209238', 'VND', '8.31', '0.05', 'EUR', '25207.144586'), ('17', '2021-10-04', '13416', 'AOA', '26.83', '0.14', 'EUR', '500.075352'), ('41', '2021-10-05', '4139', 'GHS', '502.07', '2.52', 'EUR', '8.24399'), ('44', '2021-10-05', '206706', 'CDF', '94.03', '0.48', 'EUR', '2198.419411'), ('50', '2021-10-06', '18666', 'SOS', '29.36', '0.15', 'EUR', '635.850516'), ('7', '2021-10-06', '1026', 'CUC', '930.9', '4.66', 'EUR', '1.102163'), ('21', '2021-10-08', '912', 'MYR', '196.11', '0.99', 'EUR', '4.650478'), ('6', '2021-10-08', '29940', 'HTG', '259.51', '1.3', 'EUR', '115.372538'), ('36', '2021-10-09', '1146', 'QAR', '285.64', '1.43', 'EUR', '4.012181'), ('6', '2021-10-09', '6678', 'ISK', '46.98', '0.24', 'EUR', '142.166545'), ('29', '2021-10-10', '270', 'GIP', '325.48', '1.63', 'EUR', '0.829546'), ('25', '2021-10-10', '14754', 'BDT', '155.68', '0.78', 'EUR', '94.772749'), ('48', '2021-10-12', '15936', 'DZD', '101.37', '0.51', 'EUR', '157.210934'), ('43', '2021-10-13', '10398', 'KMF', '21.11', '0.11', 'EUR', '492.671632'), ('36', '2021-10-15', '29034', 'INR', '346.16', '1.74', 'EUR', '83.874727'), ('45', '2021-10-15', '18042', 'KPW', '18.2', '0.1', 'EUR', '991.624722'), ('18', '2021-10-15', '1236', 'BAM', '632.46', '3.17', 'EUR', '1.954297'), ('30', '2021-10-16', '25494', 'CUP', '898.56', '4.5', 'EUR', '28.372254'), ('10', '2021-10-16', '924', 'BBD', '419.15', '0.05', 'EUR', '2.204495'), ('33', '2021-10-16', '12720', 'NPR', '94.98', '0.48', 'EUR', '133.929141'), ('46', '2021-10-17', '264', 'NZD', '166.49', '0.84', 'EUR', '1.585768'), ('40', '2021-10-17', '1284', 'BND', '860.11', '4.31', 'EUR', '1.492847'), ('6', '2021-10-18', '828', 'HRK', '109.38', '0.55', 'EUR', '7.570559'), ('22', '2021-10-18', '300', 'EUR', '300', '1.5', 'EUR', '1'), ('46', '2021-10-18', '23256', 'ISK', '163.59', '0.82', 'EUR', '142.166545'), ('51', '2021-10-18', '205488', 'UZS', '16.25', '0.09', 'EUR', '12650.208197'), ('5', '2021-10-19', '15168', 'MRU', '378.04', '1.9', 'EUR', '40.122998'), ('18', '2021-10-19', '1068', 'TOP', '428.65', '2.15', 'EUR', '2.491572'), ('14', '2021-10-19', '220', 'BHD', '529.16', '2.65', 'EUR', '0.415761'), ('48', '2021-10-19', '2351', 'MYR', '505.54', '2.53', 'EUR', '4.650478'), ('46', '2021-10-20', '7524', 'RUB', '64.43', '0.33', 'EUR', '116.791701'), ('16', '2021-10-21', '16854', 'VUV', '135.2', '0.68', 'EUR', '124.667135'), ('30', '2021-10-22', '26826', 'NPR', '200.3', '1.01', 'EUR', '133.929141'), ('2', '2021-10-22', '84', 'XDR', '106', '0.53', 'EUR', '0.792507'), ('42', '2021-10-22', '3000', 'BBD', '1360.86', '0.05', 'EUR', '2.204495'), ('42', '2021-10-23', '9000', 'ZMW', '463.25', '0.03', 'EUR', '19.428104'), ('28', '2021-10-23', '3.3', 'EUR', '3.3', '0.05', 'EUR', '1'), ('48', '2021-10-23', '5000', 'GHS', '606.51', '3.04', 'EUR', '8.24399'), ('25', '2021-10-23', '71472', 'TZS', '27.97', '0.14', 'EUR', '2556.186953'), ('3', '2021-10-23', '164184', 'IRR', '3.53', '0.05', 'EUR', '46606.318821'), ('14', '2021-10-24', '1482', 'MOP', '167.22', '0.84', 'EUR', '8.862674'), ('40', '2021-10-24', '800', 'BHD', '1924.19', '9.63', 'EUR', '0.415761'), ('9', '2021-10-24', '27090', 'SDG', '55.07', '0.04', 'EUR', '491.956154'), ('43', '2021-10-24', '18492', 'THB', '500.59', '2.51', 'EUR', '36.941107'), ('35', '2021-10-26', '27588', 'KPW', '27.83', '0.14', 'EUR', '991.624722'), ('25', '2021-10-26', '15246', 'NAD', '932.41', '4.67', 'EUR', '16.351249'), ('46', '2021-10-27', '8000', 'TTD', '1071.62', '5.36', 'EUR', '7.465375'), ('47', '2021-10-27', '154224', 'IQD', '96.14', '0.49', 'EUR', '1604.167841'), ('32', '2021-10-28', '1188', 'PAB', '1077.23', '5.39', 'EUR', '1.102838'), ('17', '2021-10-28', '648', 'CNH', '92.16', '0.47', 'EUR', '7.031894'), ('10', '2021-10-28', '5784', 'NPR', '43.19', '0.05', 'EUR', '133.929141'), ('32', '2021-10-29', '15504', 'MXN', '693.84', '0.03', 'EUR', '22.345389'), ('32', '2021-10-31', '666', 'EUR', '666', '0.03', 'EUR', '1'), ('22', '2021-11-02', '498', 'XDR', '628.39', '3.15', 'EUR', '0.792507'), ('44', '2021-11-02', '324', 'EUR', '324', '1.62', 'EUR', '1'), ('16', '2021-11-02', '430', 'FKP', '518.37', '2.6', 'EUR', '0.82953'), ('7', '2021-11-03', '248', 'BHD', '596.5', '2.99', 'EUR', '0.415761'), ('51', '2021-11-03', '292', 'KWD', '871.43', '4.36', 'EUR', '0.335084'), ('51', '2021-11-03', '6933', 'TWD', '220.35', '1.11', 'EUR', '31.464479'), ('27', '2021-11-03', '23214', 'CZK', '941.82', '4.71', 'EUR', '24.648029'), ('39', '2021-11-04', '492', 'GGP', '592.69', '2.97', 'EUR', '0.830114'), ('3', '2021-11-04', '17076', 'INR', '203.59', '1.02', 'EUR', '83.874727'), ('17', '2021-11-04', '21516', 'MZN', '305.89', '1.53', 'EUR', '70.339138'), ('33', '2021-11-05', '103458', 'BIF', '45.9', '0.23', 'EUR', '2254.103215'), ('31', '2021-11-05', '3876', 'ZAR', '237.6', '1.19', 'EUR', '16.313404'), ('9', '2021-11-06', '1410', 'BSD', '1278.69', '0.04', 'EUR', '1.102693'), ('16', '2021-11-06', '636', 'IMP', '766.7', '3.84', 'EUR', '0.829536'), ('48', '2021-11-07', '564', 'NZD', '355.67', '1.78', 'EUR', '1.585768'), ('13', '2021-11-07', '3246', 'PKR', '16.25', '0.09', 'EUR', '199.753961'), ('30', '2021-11-08', '8940', 'SZL', '547.16', '2.74', 'EUR', '16.339208'), ('41', '2021-11-08', '19338', 'DJF', '98.83', '0.5', 'EUR', '195.674933'), ('47', '2021-11-08', '1488', 'WST', '518.61', '2.6', 'EUR', '2.869237'), ('20', '2021-11-09', '13290', 'MXN', '594.76', '0.05', 'EUR', '22.345389'), ('27', '2021-11-09', '11151', 'GTQ', '1317.54', '6.59', 'EUR', '8.463558'), ('34', '2021-11-09', '19140', 'ETB', '339.22', '1.7', 'EUR', '56.424061'), ('45', '2021-11-10', '450', 'EUR', '450', '2.25', 'EUR', '1'), ('10', '2021-11-10', '1008', 'TND', '310.67', '0.05', 'EUR', '3.244663'), ('48', '2021-11-11', '1182', 'KYD', '1289.54', '6.45', 'EUR', '0.916606'), ('23', '2021-11-11', '210', 'JOD', '268.74', '1.35', 'EUR', '0.781452'), ('2', '2021-11-12', '426', 'BZD', '192.22', '0.97', 'EUR', '2.216262'), ('42', '2021-11-12', '13230', 'AFN', '137.19', '0.05', 'EUR', '96.442519'), ('20', '2021-11-12', '360000', 'STD', '15.24', '0.05', 'EUR', '23626.253177'), ('4', '2021-11-14', '96936', 'LBP', '58.32', '0.3', 'EUR', '1662.155418'), ('17', '2021-11-14', '618', 'MYR', '132.89', '0.67', 'EUR', '4.650478'), ('1', '2021-11-14', '210060', 'BIF', '93.2', '0.47', 'EUR', '2254.103215'), ('4', '2021-11-15', '11958', 'VUV', '95.92', '0.48', 'EUR', '124.667135'), ('38', '2021-11-15', '115626', 'IDR', '7.32', '0.05', 'EUR', '15813.590125'), ('9', '2021-11-17', '29526', 'MXN', '1321.35', '0.03', 'EUR', '22.345389'), ('13', '2021-11-20', '23394', 'CLP', '26.79', '0.14', 'EUR', '873.489326'), ('16', '2021-11-20', '12000', 'ZAR', '735.6', '0.03', 'EUR', '16.313404'), ('48', '2021-11-21', '179472', 'PYG', '23.43', '0.03', 'EUR', '7661.556068'), ('8', '2021-11-21', '840', 'MOP', '94.78', '0.48', 'EUR', '8.862674'), ('31', '2021-11-21', '18042', 'XOF', '27.54', '0.14', 'EUR', '655.347265'), ('18', '2021-11-23', '342', 'TMT', '88.67', '0.45', 'EUR', '3.857137'), ('29', '2021-11-23', '588', 'DKK', '79.11', '0.4', 'EUR', '7.433242'), ('37', '2021-11-23', '90', 'EUR', '90', '0.45', 'EUR', '1'), ('33', '2021-11-23', '858', 'AUD', '580.16', '2.91', 'EUR', '1.478916'), ('51', '2021-11-24', '60000', 'THB', '1624.21', '0.03', 'EUR', '36.941107'), ('8', '2021-11-25', '1176', 'NZD', '741.6', '3.71', 'EUR', '1.585768'), ('10', '2021-11-26', '29568', 'BIF', '13.12', '0.05', 'EUR', '2254.103215'), ('29', '2021-11-26', '708', 'BMD', '641.91', '3.21', 'EUR', '1.102961'), ('15', '2021-11-27', '1008', 'LSL', '61.7', '0.31', 'EUR', '16.337136'), ('12', '2021-11-27', '846', 'EUR', '846', '4.23', 'EUR', '1'), ('45', '2021-11-27', '828', 'SEK', '79.64', '0.4', 'EUR', '10.396958'), ('17', '2021-11-28', '591', 'BHD', '1421.49', '7.11', 'EUR', '0.415761'), ('27', '2021-11-29', '3000000', 'XAF', '4577.73', '0.03', 'EUR', '655.347543'), ('13', '2021-11-29', '470', 'JOD', '601.45', '3.01', 'EUR', '0.781452'), ('8', '2021-12-01', '15996', 'NGN', '34.95', '0.18', 'EUR', '457.789064'), ('9', '2021-12-01', '6690', 'JPY', '50.15', '0.04', 'EUR', '133.408405'), ('44', '2021-12-02', '18318', 'KPW', '18.48', '0.1', 'EUR', '991.624722'), ('28', '2021-12-03', '13752', 'ERN', '832.1', '4.17', 'EUR', '16.526867'), ('35', '2021-12-04', '15132', 'BTN', '180.78', '0.91', 'EUR', '83.704625'), ('40', '2021-12-04', '6702', 'HRK', '885.28', '4.43', 'EUR', '7.570559'), ('44', '2021-12-04', '26352', 'RSD', '224.03', '1.13', 'EUR', '117.629636'), ('33', '2021-12-06', '654', 'TND', '201.57', '1.01', 'EUR', '3.244663'), ('41', '2021-12-07', '1176', 'SCR', '74.05', '0.38', 'EUR', '15.881424'), ('11', '2021-12-08', '696', 'SAR', '168.37', '0.85', 'EUR', '4.133768'), ('30', '2021-12-08', '8730', 'GMD', '148.1', '0.75', 'EUR', '58.946785'), ('50', '2021-12-09', '1284', 'BND', '860.11', '4.31', 'EUR', '1.492847'), ('47', '2021-12-10', '1344', 'SBD', '151.56', '0.76', 'EUR', '8.867908'), ('28', '2021-12-10', '1134', 'BOB', '150.06', '0.76', 'EUR', '7.557202'), ('6', '2021-12-12', '450', 'SGD', '300.51', '1.51', 'EUR', '1.497464'), ('29', '2021-12-12', '330', 'ILS', '93.13', '0.47', 'EUR', '3.543533'), ('18', '2021-12-13', '462', 'IMP', '556.94', '2.79', 'EUR', '0.829536'), ('10', '2021-12-13', '152076', 'IQD', '94.81', '0.05', 'EUR', '1604.167841'), ('46', '2021-12-13', '6042', 'CVE', '54.57', '0.28', 'EUR', '110.731635'), ('15', '2021-12-15', '6114', 'SBD', '689.46', '3.45', 'EUR', '8.867908'), ('43', '2021-12-15', '29166', 'BDT', '307.75', '1.54', 'EUR', '94.772749'), ('31', '2021-12-16', '17778', 'ZWL', '50.11', '0.26', 'EUR', '354.780821'), ('45', '2021-12-18', '4477', 'HRK', '591.37', '2.96', 'EUR', '7.570559'), ('10', '2021-12-18', '930', 'XDR', '1173.5', '0.05', 'EUR', '0.792507'), ('44', '2021-12-19', '21504', 'DZD', '136.79', '0.69', 'EUR', '157.210934'), ('33', '2021-12-20', '6810', 'GHS', '826.06', '4.14', 'EUR', '8.24399'), ('46', '2021-12-20', '702', 'IMP', '846.26', '4.24', 'EUR', '0.829536'), ('39', '2021-12-20', '16002', 'GMD', '271.47', '1.36', 'EUR', '58.946785'), ('6', '2021-12-20', '13104', 'MDL', '647.93', '3.24', 'EUR', '20.224588'), ('28', '2021-12-21', '660', 'EUR', '660', '3.3', 'EUR', '1'), ('2', '2021-12-22', '930', 'CAD', '670.27', '3.36', 'EUR', '1.387511'), ('48', '2021-12-23', '23226', 'MKD', '377.23', '1.89', 'EUR', '61.570877'), ('47', '2021-12-24', '618', 'MOP', '69.74', '0.35', 'EUR', '8.862674'), ('29', '2021-12-25', '28566', 'RSD', '242.85', '1.22', 'EUR', '117.629636'), ('9', '2021-12-26', '28416', 'MDL', '1405.03', '0.04', 'EUR', '20.224588'), ('3', '2021-12-26', '23166', 'SOS', '36.44', '0.19', 'EUR', '635.850516'), ('18', '2021-12-26', '3500', 'MYR', '752.62', '3.77', 'EUR', '4.650478'), ('33', '2021-12-26', '690', 'SEK', '66.37', '0.03', 'EUR', '10.396958'), ('36', '2021-12-27', '66', 'OMR', '155.25', '0.78', 'EUR', '0.425132'), ('26', '2021-12-27', '460', 'GIP', '554.53', '2.78', 'EUR', '0.829546'), ('11', '2021-12-28', '1404', 'EUR', '1404', '7.02', 'EUR', '1'), ('36', '2021-12-29', '8622', 'HTG', '74.74', '0.38', 'EUR', '115.372538'), ('47', '2021-12-30', '28236', 'AMD', '52.59', '0.27', 'EUR', '536.92227'), ('30', '2021-12-30', '190284', 'MGA', '42.82', '0.22', 'EUR', '4443.86488'), ('22', '2021-12-30', '1302', 'EUR', '1302', '6.51', 'EUR', '1'), ('47', '2021-12-31', '1404', 'WST', '489.33', '2.45', 'EUR', '2.869237'), ('50', '2022-01-01', '4614', 'TWD', '146.65', '0.74', 'EUR', '31.464479'), ('45', '2022-01-01', '7798', 'TJS', '545.52', '2.73', 'EUR', '14.294667'), ('2', '2022-01-02', '6396', 'HTG', '55.44', '0.28', 'EUR', '115.372538'), ('43', '2022-01-03', '19044', 'LRD', '112.79', '0.57', 'EUR', '168.852191'), ('4', '2022-01-03', '606', 'MYR', '130.31', '0.66', 'EUR', '4.650478'), ('48', '2022-01-03', '462', 'JOD', '591.21', '2.96', 'EUR', '0.781452'), ('3', '2022-01-03', '22386', 'THB', '606', '3.03', 'EUR', '36.941107'), ('40', '2022-01-04', '234270', 'UGX', '59.23', '0.3', 'EUR', '3955.735797'), ('38', '2022-01-05', '6138', 'NOK', '635.68', '3.18', 'EUR', '9.655857'), ('16', '2022-01-06', '954', 'JOD', '1220.81', '6.11', 'EUR', '0.781452'), ('5', '2022-01-06', '528', 'OMR', '1241.97', '6.21', 'EUR', '0.425132'), ('11', '2022-01-06', '594', 'SBD', '66.99', '0.34', 'EUR', '8.867908'), ('50', '2022-01-06', '9870', 'AMD', '18.39', '0.1', 'EUR', '536.92227'), ('16', '2022-01-08', '23190', 'SCR', '1460.2', '0.03', 'EUR', '15.881424'), ('14', '2022-01-08', '6834', 'SCR', '430.32', '2.16', 'EUR', '15.881424'), ('50', '2022-01-09', '20802', 'XPF', '174.49', '0.88', 'EUR', '119.221126'), ('3', '2022-01-09', '354', 'VES', '74.65', '0.38', 'EUR', '4.74232'), ('4', '2022-01-09', '3048', 'ERN', '184.43', '0.93', 'EUR', '16.526867'), ('27', '2022-01-10', '20196', 'CUP', '711.83', '3.56', 'EUR', '28.372254'), ('21', '2022-01-11', '7200', 'MUR', '148.86', '0.75', 'EUR', '48.369341'), ('31', '2022-01-11', '26052', 'LRD', '154.29', '0.78', 'EUR', '168.852191'), ('28', '2022-01-13', '27480', 'ISK', '193.3', '0.97', 'EUR', '142.166545'), ('48', '2022-01-13', '1362', 'DKK', '183.24', '0.92', 'EUR', '7.433242'), ('38', '2022-01-14', '1392', 'HKD', '161.42', '0.81', 'EUR', '8.623587'), ('34', '2022-01-14', '11094', 'MZN', '157.73', '0.79', 'EUR', '70.339138'), ('4', '2022-01-15', '19374', 'KPW', '19.54', '0.1', 'EUR', '991.624722'), ('30', '2022-01-15', '22686', 'CZK', '920.4', '4.61', 'EUR', '24.648029'), ('14', '2022-01-18', '21360', 'KRW', '16', '0.08', 'EUR', '1335.638728'), ('3', '2022-01-18', '15240', 'MWK', '16.98', '0.09', 'EUR', '897.95755'), ('33', '2022-01-20', '1410', 'ILS', '397.91', '1.99', 'EUR', '3.543533'), ('30', '2022-01-20', '642', 'JOD', '821.55', '4.11', 'EUR', '0.781452'), ('7', '2022-01-21', '1362', 'TTD', '182.45', '0.92', 'EUR', '7.465375'), ('9', '2022-01-22', '7248', 'XPF', '60.8', '0.04', 'EUR', '119.221126'), ('2', '2022-01-22', '108954', 'KHR', '24.54', '0.13', 'EUR', '4440.618647'), ('20', '2022-01-23', '1080', 'BAM', '552.63', '0.05', 'EUR', '1.954297'), ('34', '2022-01-23', '510', 'EUR', '510', '2.55', 'EUR', '1'), ('32', '2022-01-23', '220032', 'CDF', '100.09', '0.51', 'EUR', '2198.419411'), ('51', '2022-01-23', '8000', 'XCD', '2686.55', '13.44', 'EUR', '2.977802'), ('33', '2022-01-25', '20364', 'KPW', '20.54', '0.11', 'EUR', '991.624722'), ('7', '2022-01-25', '1086', 'TJS', '75.98', '0.38', 'EUR', '14.294667'), ('9', '2022-01-26', '186228', 'VND', '7.39', '0.04', 'EUR', '25207.144586'), ('33', '2022-01-27', '612', 'JEP', '737.55', '3.69', 'EUR', '0.82978'), ('38', '2022-01-27', '172740', 'STD', '7.32', '0.05', 'EUR', '23626.253177'), ('51', '2022-01-27', '30000', 'DZD', '190.83', '0.03', 'EUR', '157.210934'), ('12', '2022-01-28', '1356', 'BMD', '1229.42', '6.15', 'EUR', '1.102961'), ('45', '2022-01-28', '786', 'GHS', '95.35', '0.48', 'EUR', '8.24399'), </v>
      </c>
    </row>
    <row r="402" spans="2:22" ht="30" x14ac:dyDescent="0.25">
      <c r="B402">
        <f t="shared" si="60"/>
        <v>2022</v>
      </c>
      <c r="C402">
        <f t="shared" si="61"/>
        <v>1</v>
      </c>
      <c r="D402" t="str">
        <f t="shared" si="62"/>
        <v>2022 1</v>
      </c>
      <c r="E402">
        <v>49</v>
      </c>
      <c r="F402" s="2">
        <v>44589</v>
      </c>
      <c r="G402">
        <v>25404</v>
      </c>
      <c r="H402" t="s">
        <v>134</v>
      </c>
      <c r="I402" s="3">
        <f t="shared" si="63"/>
        <v>190.42999999999998</v>
      </c>
      <c r="J402" s="3">
        <f t="shared" si="64"/>
        <v>0.96</v>
      </c>
      <c r="K402" t="s">
        <v>61</v>
      </c>
      <c r="L402" s="3">
        <f>VLOOKUP(H402,'fx rates'!$A:$B,2,0)</f>
        <v>133.40840499999999</v>
      </c>
      <c r="M402">
        <f>SUMIFS($I$3:$I402,$E$3:$E402,$E402,$D$3:$D402,$D402)</f>
        <v>190.42999999999998</v>
      </c>
      <c r="N402" s="3">
        <f t="shared" si="65"/>
        <v>0.96</v>
      </c>
      <c r="O402" s="3" t="str">
        <f t="shared" si="66"/>
        <v/>
      </c>
      <c r="P402" t="str">
        <f>IFERROR(IF(VLOOKUP($E402,clients_special_commissions!$B:$E,3,0), "yes","no"),"no")</f>
        <v>no</v>
      </c>
      <c r="Q402" s="3" t="str">
        <f>IF($P402="yes", VLOOKUP($E402,clients_special_commissions!$B:$C,2,0),"")</f>
        <v/>
      </c>
      <c r="R402" t="str">
        <f t="shared" si="67"/>
        <v>no</v>
      </c>
      <c r="S402">
        <f>COUNTIFS($E$3:$E401,$E402,$D$3:$D401,$D402,$R$3:$R401,"yes")</f>
        <v>0</v>
      </c>
      <c r="U402" s="1" t="str">
        <f t="shared" si="68"/>
        <v xml:space="preserve">('49', '2022-01-28', '25404', 'JPY', '190.43', '0.96', 'EUR', '133.408405'), </v>
      </c>
      <c r="V402" s="1" t="str">
        <f t="shared" si="69"/>
        <v xml:space="preserve">('42', '2021-06-09', '1338', 'ERN', '80.96', '0.05',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'0.04',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'0.05',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'0.05',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'0.05',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'0.04',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'0.04',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'0.05', 'EUR', '1954.4451'), ('17', '2021-08-25', '20292', 'CLP', '23.24', '0.12', 'EUR', '873.489326'), ('38', '2021-08-25', '174', 'GIP', '209.76', '1.05', 'EUR', '0.829546'), ('39', '2021-08-25', '366', 'MOP', '41.3', '0.21', 'EUR', '8.862674'), ('10', '2021-08-26', '229650', 'MMK', '117.51', '0.05',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'0.04', 'EUR', '1.874163'), ('11', '2021-09-09', '10206', 'UAH', '315.83', '1.58', 'EUR', '32.315341'), ('15', '2021-09-10', '300000', 'VND', '11.91', '0.06', 'EUR', '25207.144586'), ('42', '2021-09-11', '26370', 'XPF', '221.19', '0.05',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('13', '2021-09-27', '4638', 'ETB', '82.2', '0.42', 'EUR', '56.424061'), ('37', '2021-09-29', '612', 'BND', '409.96', '2.05', 'EUR', '1.492847'), ('51', '2021-10-01', '894', 'MOP', '100.88', '0.51', 'EUR', '8.862674'), ('45', '2021-10-02', '1254', 'SCR', '78.97', '0.4', 'EUR', '15.881424'), ('47', '2021-10-02', '212808', 'IRR', '4.57', '0.05', 'EUR', '46606.318821'), ('20', '2021-10-03', '209238', 'VND', '8.31', '0.05', 'EUR', '25207.144586'), ('17', '2021-10-04', '13416', 'AOA', '26.83', '0.14', 'EUR', '500.075352'), ('41', '2021-10-05', '4139', 'GHS', '502.07', '2.52', 'EUR', '8.24399'), ('44', '2021-10-05', '206706', 'CDF', '94.03', '0.48', 'EUR', '2198.419411'), ('50', '2021-10-06', '18666', 'SOS', '29.36', '0.15', 'EUR', '635.850516'), ('7', '2021-10-06', '1026', 'CUC', '930.9', '4.66', 'EUR', '1.102163'), ('21', '2021-10-08', '912', 'MYR', '196.11', '0.99', 'EUR', '4.650478'), ('6', '2021-10-08', '29940', 'HTG', '259.51', '1.3', 'EUR', '115.372538'), ('36', '2021-10-09', '1146', 'QAR', '285.64', '1.43', 'EUR', '4.012181'), ('6', '2021-10-09', '6678', 'ISK', '46.98', '0.24', 'EUR', '142.166545'), ('29', '2021-10-10', '270', 'GIP', '325.48', '1.63', 'EUR', '0.829546'), ('25', '2021-10-10', '14754', 'BDT', '155.68', '0.78', 'EUR', '94.772749'), ('48', '2021-10-12', '15936', 'DZD', '101.37', '0.51', 'EUR', '157.210934'), ('43', '2021-10-13', '10398', 'KMF', '21.11', '0.11', 'EUR', '492.671632'), ('36', '2021-10-15', '29034', 'INR', '346.16', '1.74', 'EUR', '83.874727'), ('45', '2021-10-15', '18042', 'KPW', '18.2', '0.1', 'EUR', '991.624722'), ('18', '2021-10-15', '1236', 'BAM', '632.46', '3.17', 'EUR', '1.954297'), ('30', '2021-10-16', '25494', 'CUP', '898.56', '4.5', 'EUR', '28.372254'), ('10', '2021-10-16', '924', 'BBD', '419.15', '0.05', 'EUR', '2.204495'), ('33', '2021-10-16', '12720', 'NPR', '94.98', '0.48', 'EUR', '133.929141'), ('46', '2021-10-17', '264', 'NZD', '166.49', '0.84', 'EUR', '1.585768'), ('40', '2021-10-17', '1284', 'BND', '860.11', '4.31', 'EUR', '1.492847'), ('6', '2021-10-18', '828', 'HRK', '109.38', '0.55', 'EUR', '7.570559'), ('22', '2021-10-18', '300', 'EUR', '300', '1.5', 'EUR', '1'), ('46', '2021-10-18', '23256', 'ISK', '163.59', '0.82', 'EUR', '142.166545'), ('51', '2021-10-18', '205488', 'UZS', '16.25', '0.09', 'EUR', '12650.208197'), ('5', '2021-10-19', '15168', 'MRU', '378.04', '1.9', 'EUR', '40.122998'), ('18', '2021-10-19', '1068', 'TOP', '428.65', '2.15', 'EUR', '2.491572'), ('14', '2021-10-19', '220', 'BHD', '529.16', '2.65', 'EUR', '0.415761'), ('48', '2021-10-19', '2351', 'MYR', '505.54', '2.53', 'EUR', '4.650478'), ('46', '2021-10-20', '7524', 'RUB', '64.43', '0.33', 'EUR', '116.791701'), ('16', '2021-10-21', '16854', 'VUV', '135.2', '0.68', 'EUR', '124.667135'), ('30', '2021-10-22', '26826', 'NPR', '200.3', '1.01', 'EUR', '133.929141'), ('2', '2021-10-22', '84', 'XDR', '106', '0.53', 'EUR', '0.792507'), ('42', '2021-10-22', '3000', 'BBD', '1360.86', '0.05', 'EUR', '2.204495'), ('42', '2021-10-23', '9000', 'ZMW', '463.25', '0.03', 'EUR', '19.428104'), ('28', '2021-10-23', '3.3', 'EUR', '3.3', '0.05', 'EUR', '1'), ('48', '2021-10-23', '5000', 'GHS', '606.51', '3.04', 'EUR', '8.24399'), ('25', '2021-10-23', '71472', 'TZS', '27.97', '0.14', 'EUR', '2556.186953'), ('3', '2021-10-23', '164184', 'IRR', '3.53', '0.05', 'EUR', '46606.318821'), ('14', '2021-10-24', '1482', 'MOP', '167.22', '0.84', 'EUR', '8.862674'), ('40', '2021-10-24', '800', 'BHD', '1924.19', '9.63', 'EUR', '0.415761'), ('9', '2021-10-24', '27090', 'SDG', '55.07', '0.04', 'EUR', '491.956154'), ('43', '2021-10-24', '18492', 'THB', '500.59', '2.51', 'EUR', '36.941107'), ('35', '2021-10-26', '27588', 'KPW', '27.83', '0.14', 'EUR', '991.624722'), ('25', '2021-10-26', '15246', 'NAD', '932.41', '4.67', 'EUR', '16.351249'), ('46', '2021-10-27', '8000', 'TTD', '1071.62', '5.36', 'EUR', '7.465375'), ('47', '2021-10-27', '154224', 'IQD', '96.14', '0.49', 'EUR', '1604.167841'), ('32', '2021-10-28', '1188', 'PAB', '1077.23', '5.39', 'EUR', '1.102838'), ('17', '2021-10-28', '648', 'CNH', '92.16', '0.47', 'EUR', '7.031894'), ('10', '2021-10-28', '5784', 'NPR', '43.19', '0.05', 'EUR', '133.929141'), ('32', '2021-10-29', '15504', 'MXN', '693.84', '0.03', 'EUR', '22.345389'), ('32', '2021-10-31', '666', 'EUR', '666', '0.03', 'EUR', '1'), ('22', '2021-11-02', '498', 'XDR', '628.39', '3.15', 'EUR', '0.792507'), ('44', '2021-11-02', '324', 'EUR', '324', '1.62', 'EUR', '1'), ('16', '2021-11-02', '430', 'FKP', '518.37', '2.6', 'EUR', '0.82953'), ('7', '2021-11-03', '248', 'BHD', '596.5', '2.99', 'EUR', '0.415761'), ('51', '2021-11-03', '292', 'KWD', '871.43', '4.36', 'EUR', '0.335084'), ('51', '2021-11-03', '6933', 'TWD', '220.35', '1.11', 'EUR', '31.464479'), ('27', '2021-11-03', '23214', 'CZK', '941.82', '4.71', 'EUR', '24.648029'), ('39', '2021-11-04', '492', 'GGP', '592.69', '2.97', 'EUR', '0.830114'), ('3', '2021-11-04', '17076', 'INR', '203.59', '1.02', 'EUR', '83.874727'), ('17', '2021-11-04', '21516', 'MZN', '305.89', '1.53', 'EUR', '70.339138'), ('33', '2021-11-05', '103458', 'BIF', '45.9', '0.23', 'EUR', '2254.103215'), ('31', '2021-11-05', '3876', 'ZAR', '237.6', '1.19', 'EUR', '16.313404'), ('9', '2021-11-06', '1410', 'BSD', '1278.69', '0.04', 'EUR', '1.102693'), ('16', '2021-11-06', '636', 'IMP', '766.7', '3.84', 'EUR', '0.829536'), ('48', '2021-11-07', '564', 'NZD', '355.67', '1.78', 'EUR', '1.585768'), ('13', '2021-11-07', '3246', 'PKR', '16.25', '0.09', 'EUR', '199.753961'), ('30', '2021-11-08', '8940', 'SZL', '547.16', '2.74', 'EUR', '16.339208'), ('41', '2021-11-08', '19338', 'DJF', '98.83', '0.5', 'EUR', '195.674933'), ('47', '2021-11-08', '1488', 'WST', '518.61', '2.6', 'EUR', '2.869237'), ('20', '2021-11-09', '13290', 'MXN', '594.76', '0.05', 'EUR', '22.345389'), ('27', '2021-11-09', '11151', 'GTQ', '1317.54', '6.59', 'EUR', '8.463558'), ('34', '2021-11-09', '19140', 'ETB', '339.22', '1.7', 'EUR', '56.424061'), ('45', '2021-11-10', '450', 'EUR', '450', '2.25', 'EUR', '1'), ('10', '2021-11-10', '1008', 'TND', '310.67', '0.05', 'EUR', '3.244663'), ('48', '2021-11-11', '1182', 'KYD', '1289.54', '6.45', 'EUR', '0.916606'), ('23', '2021-11-11', '210', 'JOD', '268.74', '1.35', 'EUR', '0.781452'), ('2', '2021-11-12', '426', 'BZD', '192.22', '0.97', 'EUR', '2.216262'), ('42', '2021-11-12', '13230', 'AFN', '137.19', '0.05', 'EUR', '96.442519'), ('20', '2021-11-12', '360000', 'STD', '15.24', '0.05', 'EUR', '23626.253177'), ('4', '2021-11-14', '96936', 'LBP', '58.32', '0.3', 'EUR', '1662.155418'), ('17', '2021-11-14', '618', 'MYR', '132.89', '0.67', 'EUR', '4.650478'), ('1', '2021-11-14', '210060', 'BIF', '93.2', '0.47', 'EUR', '2254.103215'), ('4', '2021-11-15', '11958', 'VUV', '95.92', '0.48', 'EUR', '124.667135'), ('38', '2021-11-15', '115626', 'IDR', '7.32', '0.05', 'EUR', '15813.590125'), ('9', '2021-11-17', '29526', 'MXN', '1321.35', '0.03', 'EUR', '22.345389'), ('13', '2021-11-20', '23394', 'CLP', '26.79', '0.14', 'EUR', '873.489326'), ('16', '2021-11-20', '12000', 'ZAR', '735.6', '0.03', 'EUR', '16.313404'), ('48', '2021-11-21', '179472', 'PYG', '23.43', '0.03', 'EUR', '7661.556068'), ('8', '2021-11-21', '840', 'MOP', '94.78', '0.48', 'EUR', '8.862674'), ('31', '2021-11-21', '18042', 'XOF', '27.54', '0.14', 'EUR', '655.347265'), ('18', '2021-11-23', '342', 'TMT', '88.67', '0.45', 'EUR', '3.857137'), ('29', '2021-11-23', '588', 'DKK', '79.11', '0.4', 'EUR', '7.433242'), ('37', '2021-11-23', '90', 'EUR', '90', '0.45', 'EUR', '1'), ('33', '2021-11-23', '858', 'AUD', '580.16', '2.91', 'EUR', '1.478916'), ('51', '2021-11-24', '60000', 'THB', '1624.21', '0.03', 'EUR', '36.941107'), ('8', '2021-11-25', '1176', 'NZD', '741.6', '3.71', 'EUR', '1.585768'), ('10', '2021-11-26', '29568', 'BIF', '13.12', '0.05', 'EUR', '2254.103215'), ('29', '2021-11-26', '708', 'BMD', '641.91', '3.21', 'EUR', '1.102961'), ('15', '2021-11-27', '1008', 'LSL', '61.7', '0.31', 'EUR', '16.337136'), ('12', '2021-11-27', '846', 'EUR', '846', '4.23', 'EUR', '1'), ('45', '2021-11-27', '828', 'SEK', '79.64', '0.4', 'EUR', '10.396958'), ('17', '2021-11-28', '591', 'BHD', '1421.49', '7.11', 'EUR', '0.415761'), ('27', '2021-11-29', '3000000', 'XAF', '4577.73', '0.03', 'EUR', '655.347543'), ('13', '2021-11-29', '470', 'JOD', '601.45', '3.01', 'EUR', '0.781452'), ('8', '2021-12-01', '15996', 'NGN', '34.95', '0.18', 'EUR', '457.789064'), ('9', '2021-12-01', '6690', 'JPY', '50.15', '0.04', 'EUR', '133.408405'), ('44', '2021-12-02', '18318', 'KPW', '18.48', '0.1', 'EUR', '991.624722'), ('28', '2021-12-03', '13752', 'ERN', '832.1', '4.17', 'EUR', '16.526867'), ('35', '2021-12-04', '15132', 'BTN', '180.78', '0.91', 'EUR', '83.704625'), ('40', '2021-12-04', '6702', 'HRK', '885.28', '4.43', 'EUR', '7.570559'), ('44', '2021-12-04', '26352', 'RSD', '224.03', '1.13', 'EUR', '117.629636'), ('33', '2021-12-06', '654', 'TND', '201.57', '1.01', 'EUR', '3.244663'), ('41', '2021-12-07', '1176', 'SCR', '74.05', '0.38', 'EUR', '15.881424'), ('11', '2021-12-08', '696', 'SAR', '168.37', '0.85', 'EUR', '4.133768'), ('30', '2021-12-08', '8730', 'GMD', '148.1', '0.75', 'EUR', '58.946785'), ('50', '2021-12-09', '1284', 'BND', '860.11', '4.31', 'EUR', '1.492847'), ('47', '2021-12-10', '1344', 'SBD', '151.56', '0.76', 'EUR', '8.867908'), ('28', '2021-12-10', '1134', 'BOB', '150.06', '0.76', 'EUR', '7.557202'), ('6', '2021-12-12', '450', 'SGD', '300.51', '1.51', 'EUR', '1.497464'), ('29', '2021-12-12', '330', 'ILS', '93.13', '0.47', 'EUR', '3.543533'), ('18', '2021-12-13', '462', 'IMP', '556.94', '2.79', 'EUR', '0.829536'), ('10', '2021-12-13', '152076', 'IQD', '94.81', '0.05', 'EUR', '1604.167841'), ('46', '2021-12-13', '6042', 'CVE', '54.57', '0.28', 'EUR', '110.731635'), ('15', '2021-12-15', '6114', 'SBD', '689.46', '3.45', 'EUR', '8.867908'), ('43', '2021-12-15', '29166', 'BDT', '307.75', '1.54', 'EUR', '94.772749'), ('31', '2021-12-16', '17778', 'ZWL', '50.11', '0.26', 'EUR', '354.780821'), ('45', '2021-12-18', '4477', 'HRK', '591.37', '2.96', 'EUR', '7.570559'), ('10', '2021-12-18', '930', 'XDR', '1173.5', '0.05', 'EUR', '0.792507'), ('44', '2021-12-19', '21504', 'DZD', '136.79', '0.69', 'EUR', '157.210934'), ('33', '2021-12-20', '6810', 'GHS', '826.06', '4.14', 'EUR', '8.24399'), ('46', '2021-12-20', '702', 'IMP', '846.26', '4.24', 'EUR', '0.829536'), ('39', '2021-12-20', '16002', 'GMD', '271.47', '1.36', 'EUR', '58.946785'), ('6', '2021-12-20', '13104', 'MDL', '647.93', '3.24', 'EUR', '20.224588'), ('28', '2021-12-21', '660', 'EUR', '660', '3.3', 'EUR', '1'), ('2', '2021-12-22', '930', 'CAD', '670.27', '3.36', 'EUR', '1.387511'), ('48', '2021-12-23', '23226', 'MKD', '377.23', '1.89', 'EUR', '61.570877'), ('47', '2021-12-24', '618', 'MOP', '69.74', '0.35', 'EUR', '8.862674'), ('29', '2021-12-25', '28566', 'RSD', '242.85', '1.22', 'EUR', '117.629636'), ('9', '2021-12-26', '28416', 'MDL', '1405.03', '0.04', 'EUR', '20.224588'), ('3', '2021-12-26', '23166', 'SOS', '36.44', '0.19', 'EUR', '635.850516'), ('18', '2021-12-26', '3500', 'MYR', '752.62', '3.77', 'EUR', '4.650478'), ('33', '2021-12-26', '690', 'SEK', '66.37', '0.03', 'EUR', '10.396958'), ('36', '2021-12-27', '66', 'OMR', '155.25', '0.78', 'EUR', '0.425132'), ('26', '2021-12-27', '460', 'GIP', '554.53', '2.78', 'EUR', '0.829546'), ('11', '2021-12-28', '1404', 'EUR', '1404', '7.02', 'EUR', '1'), ('36', '2021-12-29', '8622', 'HTG', '74.74', '0.38', 'EUR', '115.372538'), ('47', '2021-12-30', '28236', 'AMD', '52.59', '0.27', 'EUR', '536.92227'), ('30', '2021-12-30', '190284', 'MGA', '42.82', '0.22', 'EUR', '4443.86488'), ('22', '2021-12-30', '1302', 'EUR', '1302', '6.51', 'EUR', '1'), ('47', '2021-12-31', '1404', 'WST', '489.33', '2.45', 'EUR', '2.869237'), ('50', '2022-01-01', '4614', 'TWD', '146.65', '0.74', 'EUR', '31.464479'), ('45', '2022-01-01', '7798', 'TJS', '545.52', '2.73', 'EUR', '14.294667'), ('2', '2022-01-02', '6396', 'HTG', '55.44', '0.28', 'EUR', '115.372538'), ('43', '2022-01-03', '19044', 'LRD', '112.79', '0.57', 'EUR', '168.852191'), ('4', '2022-01-03', '606', 'MYR', '130.31', '0.66', 'EUR', '4.650478'), ('48', '2022-01-03', '462', 'JOD', '591.21', '2.96', 'EUR', '0.781452'), ('3', '2022-01-03', '22386', 'THB', '606', '3.03', 'EUR', '36.941107'), ('40', '2022-01-04', '234270', 'UGX', '59.23', '0.3', 'EUR', '3955.735797'), ('38', '2022-01-05', '6138', 'NOK', '635.68', '3.18', 'EUR', '9.655857'), ('16', '2022-01-06', '954', 'JOD', '1220.81', '6.11', 'EUR', '0.781452'), ('5', '2022-01-06', '528', 'OMR', '1241.97', '6.21', 'EUR', '0.425132'), ('11', '2022-01-06', '594', 'SBD', '66.99', '0.34', 'EUR', '8.867908'), ('50', '2022-01-06', '9870', 'AMD', '18.39', '0.1', 'EUR', '536.92227'), ('16', '2022-01-08', '23190', 'SCR', '1460.2', '0.03', 'EUR', '15.881424'), ('14', '2022-01-08', '6834', 'SCR', '430.32', '2.16', 'EUR', '15.881424'), ('50', '2022-01-09', '20802', 'XPF', '174.49', '0.88', 'EUR', '119.221126'), ('3', '2022-01-09', '354', 'VES', '74.65', '0.38', 'EUR', '4.74232'), ('4', '2022-01-09', '3048', 'ERN', '184.43', '0.93', 'EUR', '16.526867'), ('27', '2022-01-10', '20196', 'CUP', '711.83', '3.56', 'EUR', '28.372254'), ('21', '2022-01-11', '7200', 'MUR', '148.86', '0.75', 'EUR', '48.369341'), ('31', '2022-01-11', '26052', 'LRD', '154.29', '0.78', 'EUR', '168.852191'), ('28', '2022-01-13', '27480', 'ISK', '193.3', '0.97', 'EUR', '142.166545'), ('48', '2022-01-13', '1362', 'DKK', '183.24', '0.92', 'EUR', '7.433242'), ('38', '2022-01-14', '1392', 'HKD', '161.42', '0.81', 'EUR', '8.623587'), ('34', '2022-01-14', '11094', 'MZN', '157.73', '0.79', 'EUR', '70.339138'), ('4', '2022-01-15', '19374', 'KPW', '19.54', '0.1', 'EUR', '991.624722'), ('30', '2022-01-15', '22686', 'CZK', '920.4', '4.61', 'EUR', '24.648029'), ('14', '2022-01-18', '21360', 'KRW', '16', '0.08', 'EUR', '1335.638728'), ('3', '2022-01-18', '15240', 'MWK', '16.98', '0.09', 'EUR', '897.95755'), ('33', '2022-01-20', '1410', 'ILS', '397.91', '1.99', 'EUR', '3.543533'), ('30', '2022-01-20', '642', 'JOD', '821.55', '4.11', 'EUR', '0.781452'), ('7', '2022-01-21', '1362', 'TTD', '182.45', '0.92', 'EUR', '7.465375'), ('9', '2022-01-22', '7248', 'XPF', '60.8', '0.04', 'EUR', '119.221126'), ('2', '2022-01-22', '108954', 'KHR', '24.54', '0.13', 'EUR', '4440.618647'), ('20', '2022-01-23', '1080', 'BAM', '552.63', '0.05', 'EUR', '1.954297'), ('34', '2022-01-23', '510', 'EUR', '510', '2.55', 'EUR', '1'), ('32', '2022-01-23', '220032', 'CDF', '100.09', '0.51', 'EUR', '2198.419411'), ('51', '2022-01-23', '8000', 'XCD', '2686.55', '13.44', 'EUR', '2.977802'), ('33', '2022-01-25', '20364', 'KPW', '20.54', '0.11', 'EUR', '991.624722'), ('7', '2022-01-25', '1086', 'TJS', '75.98', '0.38', 'EUR', '14.294667'), ('9', '2022-01-26', '186228', 'VND', '7.39', '0.04', 'EUR', '25207.144586'), ('33', '2022-01-27', '612', 'JEP', '737.55', '3.69', 'EUR', '0.82978'), ('38', '2022-01-27', '172740', 'STD', '7.32', '0.05', 'EUR', '23626.253177'), ('51', '2022-01-27', '30000', 'DZD', '190.83', '0.03', 'EUR', '157.210934'), ('12', '2022-01-28', '1356', 'BMD', '1229.42', '6.15', 'EUR', '1.102961'), ('45', '2022-01-28', '786', 'GHS', '95.35', '0.48', 'EUR', '8.24399'), ('49', '2022-01-28', '25404', 'JPY', '190.43', '0.96', 'EUR', '133.408405'), </v>
      </c>
    </row>
    <row r="403" spans="2:22" ht="30" x14ac:dyDescent="0.25">
      <c r="B403">
        <f t="shared" si="60"/>
        <v>2022</v>
      </c>
      <c r="C403">
        <f t="shared" si="61"/>
        <v>1</v>
      </c>
      <c r="D403" t="str">
        <f t="shared" si="62"/>
        <v>2022 1</v>
      </c>
      <c r="E403">
        <v>20</v>
      </c>
      <c r="F403" s="2">
        <v>44590</v>
      </c>
      <c r="G403">
        <v>22182</v>
      </c>
      <c r="H403" t="s">
        <v>157</v>
      </c>
      <c r="I403" s="3">
        <f t="shared" si="63"/>
        <v>552.86</v>
      </c>
      <c r="J403" s="3">
        <f t="shared" si="64"/>
        <v>0.05</v>
      </c>
      <c r="K403" t="s">
        <v>61</v>
      </c>
      <c r="L403" s="3">
        <f>VLOOKUP(H403,'fx rates'!$A:$B,2,0)</f>
        <v>40.122998000000003</v>
      </c>
      <c r="M403">
        <f>SUMIFS($I$3:$I403,$E$3:$E403,$E403,$D$3:$D403,$D403)</f>
        <v>1105.49</v>
      </c>
      <c r="N403" s="3">
        <f t="shared" si="65"/>
        <v>2.7699999999999996</v>
      </c>
      <c r="O403" s="3" t="str">
        <f t="shared" si="66"/>
        <v/>
      </c>
      <c r="P403" t="str">
        <f>IFERROR(IF(VLOOKUP($E403,clients_special_commissions!$B:$E,3,0), "yes","no"),"no")</f>
        <v>yes</v>
      </c>
      <c r="Q403" s="3">
        <f>IF($P403="yes", VLOOKUP($E403,clients_special_commissions!$B:$C,2,0),"")</f>
        <v>0.05</v>
      </c>
      <c r="R403" t="str">
        <f t="shared" si="67"/>
        <v>yes</v>
      </c>
      <c r="S403">
        <f>COUNTIFS($E$3:$E402,$E403,$D$3:$D402,$D403,$R$3:$R402,"yes")</f>
        <v>0</v>
      </c>
      <c r="U403" s="1" t="str">
        <f t="shared" si="68"/>
        <v xml:space="preserve">('20', '2022-01-29', '22182', 'MRU', '552.86', '0.05', 'EUR', '40.122998'), </v>
      </c>
      <c r="V403" s="1" t="str">
        <f t="shared" si="69"/>
        <v xml:space="preserve">('42', '2021-06-09', '1338', 'ERN', '80.96', '0.05',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'0.04',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'0.05',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'0.05',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'0.05',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'0.04',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'0.04',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'0.05', 'EUR', '1954.4451'), ('17', '2021-08-25', '20292', 'CLP', '23.24', '0.12', 'EUR', '873.489326'), ('38', '2021-08-25', '174', 'GIP', '209.76', '1.05', 'EUR', '0.829546'), ('39', '2021-08-25', '366', 'MOP', '41.3', '0.21', 'EUR', '8.862674'), ('10', '2021-08-26', '229650', 'MMK', '117.51', '0.05',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'0.04', 'EUR', '1.874163'), ('11', '2021-09-09', '10206', 'UAH', '315.83', '1.58', 'EUR', '32.315341'), ('15', '2021-09-10', '300000', 'VND', '11.91', '0.06', 'EUR', '25207.144586'), ('42', '2021-09-11', '26370', 'XPF', '221.19', '0.05',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('13', '2021-09-27', '4638', 'ETB', '82.2', '0.42', 'EUR', '56.424061'), ('37', '2021-09-29', '612', 'BND', '409.96', '2.05', 'EUR', '1.492847'), ('51', '2021-10-01', '894', 'MOP', '100.88', '0.51', 'EUR', '8.862674'), ('45', '2021-10-02', '1254', 'SCR', '78.97', '0.4', 'EUR', '15.881424'), ('47', '2021-10-02', '212808', 'IRR', '4.57', '0.05', 'EUR', '46606.318821'), ('20', '2021-10-03', '209238', 'VND', '8.31', '0.05', 'EUR', '25207.144586'), ('17', '2021-10-04', '13416', 'AOA', '26.83', '0.14', 'EUR', '500.075352'), ('41', '2021-10-05', '4139', 'GHS', '502.07', '2.52', 'EUR', '8.24399'), ('44', '2021-10-05', '206706', 'CDF', '94.03', '0.48', 'EUR', '2198.419411'), ('50', '2021-10-06', '18666', 'SOS', '29.36', '0.15', 'EUR', '635.850516'), ('7', '2021-10-06', '1026', 'CUC', '930.9', '4.66', 'EUR', '1.102163'), ('21', '2021-10-08', '912', 'MYR', '196.11', '0.99', 'EUR', '4.650478'), ('6', '2021-10-08', '29940', 'HTG', '259.51', '1.3', 'EUR', '115.372538'), ('36', '2021-10-09', '1146', 'QAR', '285.64', '1.43', 'EUR', '4.012181'), ('6', '2021-10-09', '6678', 'ISK', '46.98', '0.24', 'EUR', '142.166545'), ('29', '2021-10-10', '270', 'GIP', '325.48', '1.63', 'EUR', '0.829546'), ('25', '2021-10-10', '14754', 'BDT', '155.68', '0.78', 'EUR', '94.772749'), ('48', '2021-10-12', '15936', 'DZD', '101.37', '0.51', 'EUR', '157.210934'), ('43', '2021-10-13', '10398', 'KMF', '21.11', '0.11', 'EUR', '492.671632'), ('36', '2021-10-15', '29034', 'INR', '346.16', '1.74', 'EUR', '83.874727'), ('45', '2021-10-15', '18042', 'KPW', '18.2', '0.1', 'EUR', '991.624722'), ('18', '2021-10-15', '1236', 'BAM', '632.46', '3.17', 'EUR', '1.954297'), ('30', '2021-10-16', '25494', 'CUP', '898.56', '4.5', 'EUR', '28.372254'), ('10', '2021-10-16', '924', 'BBD', '419.15', '0.05', 'EUR', '2.204495'), ('33', '2021-10-16', '12720', 'NPR', '94.98', '0.48', 'EUR', '133.929141'), ('46', '2021-10-17', '264', 'NZD', '166.49', '0.84', 'EUR', '1.585768'), ('40', '2021-10-17', '1284', 'BND', '860.11', '4.31', 'EUR', '1.492847'), ('6', '2021-10-18', '828', 'HRK', '109.38', '0.55', 'EUR', '7.570559'), ('22', '2021-10-18', '300', 'EUR', '300', '1.5', 'EUR', '1'), ('46', '2021-10-18', '23256', 'ISK', '163.59', '0.82', 'EUR', '142.166545'), ('51', '2021-10-18', '205488', 'UZS', '16.25', '0.09', 'EUR', '12650.208197'), ('5', '2021-10-19', '15168', 'MRU', '378.04', '1.9', 'EUR', '40.122998'), ('18', '2021-10-19', '1068', 'TOP', '428.65', '2.15', 'EUR', '2.491572'), ('14', '2021-10-19', '220', 'BHD', '529.16', '2.65', 'EUR', '0.415761'), ('48', '2021-10-19', '2351', 'MYR', '505.54', '2.53', 'EUR', '4.650478'), ('46', '2021-10-20', '7524', 'RUB', '64.43', '0.33', 'EUR', '116.791701'), ('16', '2021-10-21', '16854', 'VUV', '135.2', '0.68', 'EUR', '124.667135'), ('30', '2021-10-22', '26826', 'NPR', '200.3', '1.01', 'EUR', '133.929141'), ('2', '2021-10-22', '84', 'XDR', '106', '0.53', 'EUR', '0.792507'), ('42', '2021-10-22', '3000', 'BBD', '1360.86', '0.05', 'EUR', '2.204495'), ('42', '2021-10-23', '9000', 'ZMW', '463.25', '0.03', 'EUR', '19.428104'), ('28', '2021-10-23', '3.3', 'EUR', '3.3', '0.05', 'EUR', '1'), ('48', '2021-10-23', '5000', 'GHS', '606.51', '3.04', 'EUR', '8.24399'), ('25', '2021-10-23', '71472', 'TZS', '27.97', '0.14', 'EUR', '2556.186953'), ('3', '2021-10-23', '164184', 'IRR', '3.53', '0.05', 'EUR', '46606.318821'), ('14', '2021-10-24', '1482', 'MOP', '167.22', '0.84', 'EUR', '8.862674'), ('40', '2021-10-24', '800', 'BHD', '1924.19', '9.63', 'EUR', '0.415761'), ('9', '2021-10-24', '27090', 'SDG', '55.07', '0.04', 'EUR', '491.956154'), ('43', '2021-10-24', '18492', 'THB', '500.59', '2.51', 'EUR', '36.941107'), ('35', '2021-10-26', '27588', 'KPW', '27.83', '0.14', 'EUR', '991.624722'), ('25', '2021-10-26', '15246', 'NAD', '932.41', '4.67', 'EUR', '16.351249'), ('46', '2021-10-27', '8000', 'TTD', '1071.62', '5.36', 'EUR', '7.465375'), ('47', '2021-10-27', '154224', 'IQD', '96.14', '0.49', 'EUR', '1604.167841'), ('32', '2021-10-28', '1188', 'PAB', '1077.23', '5.39', 'EUR', '1.102838'), ('17', '2021-10-28', '648', 'CNH', '92.16', '0.47', 'EUR', '7.031894'), ('10', '2021-10-28', '5784', 'NPR', '43.19', '0.05', 'EUR', '133.929141'), ('32', '2021-10-29', '15504', 'MXN', '693.84', '0.03', 'EUR', '22.345389'), ('32', '2021-10-31', '666', 'EUR', '666', '0.03', 'EUR', '1'), ('22', '2021-11-02', '498', 'XDR', '628.39', '3.15', 'EUR', '0.792507'), ('44', '2021-11-02', '324', 'EUR', '324', '1.62', 'EUR', '1'), ('16', '2021-11-02', '430', 'FKP', '518.37', '2.6', 'EUR', '0.82953'), ('7', '2021-11-03', '248', 'BHD', '596.5', '2.99', 'EUR', '0.415761'), ('51', '2021-11-03', '292', 'KWD', '871.43', '4.36', 'EUR', '0.335084'), ('51', '2021-11-03', '6933', 'TWD', '220.35', '1.11', 'EUR', '31.464479'), ('27', '2021-11-03', '23214', 'CZK', '941.82', '4.71', 'EUR', '24.648029'), ('39', '2021-11-04', '492', 'GGP', '592.69', '2.97', 'EUR', '0.830114'), ('3', '2021-11-04', '17076', 'INR', '203.59', '1.02', 'EUR', '83.874727'), ('17', '2021-11-04', '21516', 'MZN', '305.89', '1.53', 'EUR', '70.339138'), ('33', '2021-11-05', '103458', 'BIF', '45.9', '0.23', 'EUR', '2254.103215'), ('31', '2021-11-05', '3876', 'ZAR', '237.6', '1.19', 'EUR', '16.313404'), ('9', '2021-11-06', '1410', 'BSD', '1278.69', '0.04', 'EUR', '1.102693'), ('16', '2021-11-06', '636', 'IMP', '766.7', '3.84', 'EUR', '0.829536'), ('48', '2021-11-07', '564', 'NZD', '355.67', '1.78', 'EUR', '1.585768'), ('13', '2021-11-07', '3246', 'PKR', '16.25', '0.09', 'EUR', '199.753961'), ('30', '2021-11-08', '8940', 'SZL', '547.16', '2.74', 'EUR', '16.339208'), ('41', '2021-11-08', '19338', 'DJF', '98.83', '0.5', 'EUR', '195.674933'), ('47', '2021-11-08', '1488', 'WST', '518.61', '2.6', 'EUR', '2.869237'), ('20', '2021-11-09', '13290', 'MXN', '594.76', '0.05', 'EUR', '22.345389'), ('27', '2021-11-09', '11151', 'GTQ', '1317.54', '6.59', 'EUR', '8.463558'), ('34', '2021-11-09', '19140', 'ETB', '339.22', '1.7', 'EUR', '56.424061'), ('45', '2021-11-10', '450', 'EUR', '450', '2.25', 'EUR', '1'), ('10', '2021-11-10', '1008', 'TND', '310.67', '0.05', 'EUR', '3.244663'), ('48', '2021-11-11', '1182', 'KYD', '1289.54', '6.45', 'EUR', '0.916606'), ('23', '2021-11-11', '210', 'JOD', '268.74', '1.35', 'EUR', '0.781452'), ('2', '2021-11-12', '426', 'BZD', '192.22', '0.97', 'EUR', '2.216262'), ('42', '2021-11-12', '13230', 'AFN', '137.19', '0.05', 'EUR', '96.442519'), ('20', '2021-11-12', '360000', 'STD', '15.24', '0.05', 'EUR', '23626.253177'), ('4', '2021-11-14', '96936', 'LBP', '58.32', '0.3', 'EUR', '1662.155418'), ('17', '2021-11-14', '618', 'MYR', '132.89', '0.67', 'EUR', '4.650478'), ('1', '2021-11-14', '210060', 'BIF', '93.2', '0.47', 'EUR', '2254.103215'), ('4', '2021-11-15', '11958', 'VUV', '95.92', '0.48', 'EUR', '124.667135'), ('38', '2021-11-15', '115626', 'IDR', '7.32', '0.05', 'EUR', '15813.590125'), ('9', '2021-11-17', '29526', 'MXN', '1321.35', '0.03', 'EUR', '22.345389'), ('13', '2021-11-20', '23394', 'CLP', '26.79', '0.14', 'EUR', '873.489326'), ('16', '2021-11-20', '12000', 'ZAR', '735.6', '0.03', 'EUR', '16.313404'), ('48', '2021-11-21', '179472', 'PYG', '23.43', '0.03', 'EUR', '7661.556068'), ('8', '2021-11-21', '840', 'MOP', '94.78', '0.48', 'EUR', '8.862674'), ('31', '2021-11-21', '18042', 'XOF', '27.54', '0.14', 'EUR', '655.347265'), ('18', '2021-11-23', '342', 'TMT', '88.67', '0.45', 'EUR', '3.857137'), ('29', '2021-11-23', '588', 'DKK', '79.11', '0.4', 'EUR', '7.433242'), ('37', '2021-11-23', '90', 'EUR', '90', '0.45', 'EUR', '1'), ('33', '2021-11-23', '858', 'AUD', '580.16', '2.91', 'EUR', '1.478916'), ('51', '2021-11-24', '60000', 'THB', '1624.21', '0.03', 'EUR', '36.941107'), ('8', '2021-11-25', '1176', 'NZD', '741.6', '3.71', 'EUR', '1.585768'), ('10', '2021-11-26', '29568', 'BIF', '13.12', '0.05', 'EUR', '2254.103215'), ('29', '2021-11-26', '708', 'BMD', '641.91', '3.21', 'EUR', '1.102961'), ('15', '2021-11-27', '1008', 'LSL', '61.7', '0.31', 'EUR', '16.337136'), ('12', '2021-11-27', '846', 'EUR', '846', '4.23', 'EUR', '1'), ('45', '2021-11-27', '828', 'SEK', '79.64', '0.4', 'EUR', '10.396958'), ('17', '2021-11-28', '591', 'BHD', '1421.49', '7.11', 'EUR', '0.415761'), ('27', '2021-11-29', '3000000', 'XAF', '4577.73', '0.03', 'EUR', '655.347543'), ('13', '2021-11-29', '470', 'JOD', '601.45', '3.01', 'EUR', '0.781452'), ('8', '2021-12-01', '15996', 'NGN', '34.95', '0.18', 'EUR', '457.789064'), ('9', '2021-12-01', '6690', 'JPY', '50.15', '0.04', 'EUR', '133.408405'), ('44', '2021-12-02', '18318', 'KPW', '18.48', '0.1', 'EUR', '991.624722'), ('28', '2021-12-03', '13752', 'ERN', '832.1', '4.17', 'EUR', '16.526867'), ('35', '2021-12-04', '15132', 'BTN', '180.78', '0.91', 'EUR', '83.704625'), ('40', '2021-12-04', '6702', 'HRK', '885.28', '4.43', 'EUR', '7.570559'), ('44', '2021-12-04', '26352', 'RSD', '224.03', '1.13', 'EUR', '117.629636'), ('33', '2021-12-06', '654', 'TND', '201.57', '1.01', 'EUR', '3.244663'), ('41', '2021-12-07', '1176', 'SCR', '74.05', '0.38', 'EUR', '15.881424'), ('11', '2021-12-08', '696', 'SAR', '168.37', '0.85', 'EUR', '4.133768'), ('30', '2021-12-08', '8730', 'GMD', '148.1', '0.75', 'EUR', '58.946785'), ('50', '2021-12-09', '1284', 'BND', '860.11', '4.31', 'EUR', '1.492847'), ('47', '2021-12-10', '1344', 'SBD', '151.56', '0.76', 'EUR', '8.867908'), ('28', '2021-12-10', '1134', 'BOB', '150.06', '0.76', 'EUR', '7.557202'), ('6', '2021-12-12', '450', 'SGD', '300.51', '1.51', 'EUR', '1.497464'), ('29', '2021-12-12', '330', 'ILS', '93.13', '0.47', 'EUR', '3.543533'), ('18', '2021-12-13', '462', 'IMP', '556.94', '2.79', 'EUR', '0.829536'), ('10', '2021-12-13', '152076', 'IQD', '94.81', '0.05', 'EUR', '1604.167841'), ('46', '2021-12-13', '6042', 'CVE', '54.57', '0.28', 'EUR', '110.731635'), ('15', '2021-12-15', '6114', 'SBD', '689.46', '3.45', 'EUR', '8.867908'), ('43', '2021-12-15', '29166', 'BDT', '307.75', '1.54', 'EUR', '94.772749'), ('31', '2021-12-16', '17778', 'ZWL', '50.11', '0.26', 'EUR', '354.780821'), ('45', '2021-12-18', '4477', 'HRK', '591.37', '2.96', 'EUR', '7.570559'), ('10', '2021-12-18', '930', 'XDR', '1173.5', '0.05', 'EUR', '0.792507'), ('44', '2021-12-19', '21504', 'DZD', '136.79', '0.69', 'EUR', '157.210934'), ('33', '2021-12-20', '6810', 'GHS', '826.06', '4.14', 'EUR', '8.24399'), ('46', '2021-12-20', '702', 'IMP', '846.26', '4.24', 'EUR', '0.829536'), ('39', '2021-12-20', '16002', 'GMD', '271.47', '1.36', 'EUR', '58.946785'), ('6', '2021-12-20', '13104', 'MDL', '647.93', '3.24', 'EUR', '20.224588'), ('28', '2021-12-21', '660', 'EUR', '660', '3.3', 'EUR', '1'), ('2', '2021-12-22', '930', 'CAD', '670.27', '3.36', 'EUR', '1.387511'), ('48', '2021-12-23', '23226', 'MKD', '377.23', '1.89', 'EUR', '61.570877'), ('47', '2021-12-24', '618', 'MOP', '69.74', '0.35', 'EUR', '8.862674'), ('29', '2021-12-25', '28566', 'RSD', '242.85', '1.22', 'EUR', '117.629636'), ('9', '2021-12-26', '28416', 'MDL', '1405.03', '0.04', 'EUR', '20.224588'), ('3', '2021-12-26', '23166', 'SOS', '36.44', '0.19', 'EUR', '635.850516'), ('18', '2021-12-26', '3500', 'MYR', '752.62', '3.77', 'EUR', '4.650478'), ('33', '2021-12-26', '690', 'SEK', '66.37', '0.03', 'EUR', '10.396958'), ('36', '2021-12-27', '66', 'OMR', '155.25', '0.78', 'EUR', '0.425132'), ('26', '2021-12-27', '460', 'GIP', '554.53', '2.78', 'EUR', '0.829546'), ('11', '2021-12-28', '1404', 'EUR', '1404', '7.02', 'EUR', '1'), ('36', '2021-12-29', '8622', 'HTG', '74.74', '0.38', 'EUR', '115.372538'), ('47', '2021-12-30', '28236', 'AMD', '52.59', '0.27', 'EUR', '536.92227'), ('30', '2021-12-30', '190284', 'MGA', '42.82', '0.22', 'EUR', '4443.86488'), ('22', '2021-12-30', '1302', 'EUR', '1302', '6.51', 'EUR', '1'), ('47', '2021-12-31', '1404', 'WST', '489.33', '2.45', 'EUR', '2.869237'), ('50', '2022-01-01', '4614', 'TWD', '146.65', '0.74', 'EUR', '31.464479'), ('45', '2022-01-01', '7798', 'TJS', '545.52', '2.73', 'EUR', '14.294667'), ('2', '2022-01-02', '6396', 'HTG', '55.44', '0.28', 'EUR', '115.372538'), ('43', '2022-01-03', '19044', 'LRD', '112.79', '0.57', 'EUR', '168.852191'), ('4', '2022-01-03', '606', 'MYR', '130.31', '0.66', 'EUR', '4.650478'), ('48', '2022-01-03', '462', 'JOD', '591.21', '2.96', 'EUR', '0.781452'), ('3', '2022-01-03', '22386', 'THB', '606', '3.03', 'EUR', '36.941107'), ('40', '2022-01-04', '234270', 'UGX', '59.23', '0.3', 'EUR', '3955.735797'), ('38', '2022-01-05', '6138', 'NOK', '635.68', '3.18', 'EUR', '9.655857'), ('16', '2022-01-06', '954', 'JOD', '1220.81', '6.11', 'EUR', '0.781452'), ('5', '2022-01-06', '528', 'OMR', '1241.97', '6.21', 'EUR', '0.425132'), ('11', '2022-01-06', '594', 'SBD', '66.99', '0.34', 'EUR', '8.867908'), ('50', '2022-01-06', '9870', 'AMD', '18.39', '0.1', 'EUR', '536.92227'), ('16', '2022-01-08', '23190', 'SCR', '1460.2', '0.03', 'EUR', '15.881424'), ('14', '2022-01-08', '6834', 'SCR', '430.32', '2.16', 'EUR', '15.881424'), ('50', '2022-01-09', '20802', 'XPF', '174.49', '0.88', 'EUR', '119.221126'), ('3', '2022-01-09', '354', 'VES', '74.65', '0.38', 'EUR', '4.74232'), ('4', '2022-01-09', '3048', 'ERN', '184.43', '0.93', 'EUR', '16.526867'), ('27', '2022-01-10', '20196', 'CUP', '711.83', '3.56', 'EUR', '28.372254'), ('21', '2022-01-11', '7200', 'MUR', '148.86', '0.75', 'EUR', '48.369341'), ('31', '2022-01-11', '26052', 'LRD', '154.29', '0.78', 'EUR', '168.852191'), ('28', '2022-01-13', '27480', 'ISK', '193.3', '0.97', 'EUR', '142.166545'), ('48', '2022-01-13', '1362', 'DKK', '183.24', '0.92', 'EUR', '7.433242'), ('38', '2022-01-14', '1392', 'HKD', '161.42', '0.81', 'EUR', '8.623587'), ('34', '2022-01-14', '11094', 'MZN', '157.73', '0.79', 'EUR', '70.339138'), ('4', '2022-01-15', '19374', 'KPW', '19.54', '0.1', 'EUR', '991.624722'), ('30', '2022-01-15', '22686', 'CZK', '920.4', '4.61', 'EUR', '24.648029'), ('14', '2022-01-18', '21360', 'KRW', '16', '0.08', 'EUR', '1335.638728'), ('3', '2022-01-18', '15240', 'MWK', '16.98', '0.09', 'EUR', '897.95755'), ('33', '2022-01-20', '1410', 'ILS', '397.91', '1.99', 'EUR', '3.543533'), ('30', '2022-01-20', '642', 'JOD', '821.55', '4.11', 'EUR', '0.781452'), ('7', '2022-01-21', '1362', 'TTD', '182.45', '0.92', 'EUR', '7.465375'), ('9', '2022-01-22', '7248', 'XPF', '60.8', '0.04', 'EUR', '119.221126'), ('2', '2022-01-22', '108954', 'KHR', '24.54', '0.13', 'EUR', '4440.618647'), ('20', '2022-01-23', '1080', 'BAM', '552.63', '0.05', 'EUR', '1.954297'), ('34', '2022-01-23', '510', 'EUR', '510', '2.55', 'EUR', '1'), ('32', '2022-01-23', '220032', 'CDF', '100.09', '0.51', 'EUR', '2198.419411'), ('51', '2022-01-23', '8000', 'XCD', '2686.55', '13.44', 'EUR', '2.977802'), ('33', '2022-01-25', '20364', 'KPW', '20.54', '0.11', 'EUR', '991.624722'), ('7', '2022-01-25', '1086', 'TJS', '75.98', '0.38', 'EUR', '14.294667'), ('9', '2022-01-26', '186228', 'VND', '7.39', '0.04', 'EUR', '25207.144586'), ('33', '2022-01-27', '612', 'JEP', '737.55', '3.69', 'EUR', '0.82978'), ('38', '2022-01-27', '172740', 'STD', '7.32', '0.05', 'EUR', '23626.253177'), ('51', '2022-01-27', '30000', 'DZD', '190.83', '0.03', 'EUR', '157.210934'), ('12', '2022-01-28', '1356', 'BMD', '1229.42', '6.15', 'EUR', '1.102961'), ('45', '2022-01-28', '786', 'GHS', '95.35', '0.48', 'EUR', '8.24399'), ('49', '2022-01-28', '25404', 'JPY', '190.43', '0.96', 'EUR', '133.408405'), ('20', '2022-01-29', '22182', 'MRU', '552.86', '0.05', 'EUR', '40.122998'), </v>
      </c>
    </row>
    <row r="404" spans="2:22" ht="30" x14ac:dyDescent="0.25">
      <c r="B404">
        <f t="shared" si="60"/>
        <v>2022</v>
      </c>
      <c r="C404">
        <f t="shared" si="61"/>
        <v>1</v>
      </c>
      <c r="D404" t="str">
        <f t="shared" si="62"/>
        <v>2022 1</v>
      </c>
      <c r="E404">
        <v>1</v>
      </c>
      <c r="F404" s="2">
        <v>44591</v>
      </c>
      <c r="G404">
        <v>1020</v>
      </c>
      <c r="H404" t="s">
        <v>121</v>
      </c>
      <c r="I404" s="3">
        <f t="shared" si="63"/>
        <v>134.73999999999998</v>
      </c>
      <c r="J404" s="3">
        <f t="shared" si="64"/>
        <v>0.68</v>
      </c>
      <c r="K404" t="s">
        <v>61</v>
      </c>
      <c r="L404" s="3">
        <f>VLOOKUP(H404,'fx rates'!$A:$B,2,0)</f>
        <v>7.5705590000000003</v>
      </c>
      <c r="M404">
        <f>SUMIFS($I$3:$I404,$E$3:$E404,$E404,$D$3:$D404,$D404)</f>
        <v>134.73999999999998</v>
      </c>
      <c r="N404" s="3">
        <f t="shared" si="65"/>
        <v>0.68</v>
      </c>
      <c r="O404" s="3" t="str">
        <f t="shared" si="66"/>
        <v/>
      </c>
      <c r="P404" t="str">
        <f>IFERROR(IF(VLOOKUP($E404,clients_special_commissions!$B:$E,3,0), "yes","no"),"no")</f>
        <v>no</v>
      </c>
      <c r="Q404" s="3" t="str">
        <f>IF($P404="yes", VLOOKUP($E404,clients_special_commissions!$B:$C,2,0),"")</f>
        <v/>
      </c>
      <c r="R404" t="str">
        <f t="shared" si="67"/>
        <v>no</v>
      </c>
      <c r="S404">
        <f>COUNTIFS($E$3:$E403,$E404,$D$3:$D403,$D404,$R$3:$R403,"yes")</f>
        <v>0</v>
      </c>
      <c r="U404" s="1" t="str">
        <f t="shared" si="68"/>
        <v xml:space="preserve">('1', '2022-01-30', '1020', 'HRK', '134.74', '0.68', 'EUR', '7.570559'), </v>
      </c>
      <c r="V404" s="1" t="str">
        <f t="shared" si="69"/>
        <v xml:space="preserve">('42', '2021-06-09', '1338', 'ERN', '80.96', '0.05',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'0.04',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'0.05',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'0.05',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'0.05',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'0.04',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'0.04',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'0.05', 'EUR', '1954.4451'), ('17', '2021-08-25', '20292', 'CLP', '23.24', '0.12', 'EUR', '873.489326'), ('38', '2021-08-25', '174', 'GIP', '209.76', '1.05', 'EUR', '0.829546'), ('39', '2021-08-25', '366', 'MOP', '41.3', '0.21', 'EUR', '8.862674'), ('10', '2021-08-26', '229650', 'MMK', '117.51', '0.05',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'0.04', 'EUR', '1.874163'), ('11', '2021-09-09', '10206', 'UAH', '315.83', '1.58', 'EUR', '32.315341'), ('15', '2021-09-10', '300000', 'VND', '11.91', '0.06', 'EUR', '25207.144586'), ('42', '2021-09-11', '26370', 'XPF', '221.19', '0.05',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('13', '2021-09-27', '4638', 'ETB', '82.2', '0.42', 'EUR', '56.424061'), ('37', '2021-09-29', '612', 'BND', '409.96', '2.05', 'EUR', '1.492847'), ('51', '2021-10-01', '894', 'MOP', '100.88', '0.51', 'EUR', '8.862674'), ('45', '2021-10-02', '1254', 'SCR', '78.97', '0.4', 'EUR', '15.881424'), ('47', '2021-10-02', '212808', 'IRR', '4.57', '0.05', 'EUR', '46606.318821'), ('20', '2021-10-03', '209238', 'VND', '8.31', '0.05', 'EUR', '25207.144586'), ('17', '2021-10-04', '13416', 'AOA', '26.83', '0.14', 'EUR', '500.075352'), ('41', '2021-10-05', '4139', 'GHS', '502.07', '2.52', 'EUR', '8.24399'), ('44', '2021-10-05', '206706', 'CDF', '94.03', '0.48', 'EUR', '2198.419411'), ('50', '2021-10-06', '18666', 'SOS', '29.36', '0.15', 'EUR', '635.850516'), ('7', '2021-10-06', '1026', 'CUC', '930.9', '4.66', 'EUR', '1.102163'), ('21', '2021-10-08', '912', 'MYR', '196.11', '0.99', 'EUR', '4.650478'), ('6', '2021-10-08', '29940', 'HTG', '259.51', '1.3', 'EUR', '115.372538'), ('36', '2021-10-09', '1146', 'QAR', '285.64', '1.43', 'EUR', '4.012181'), ('6', '2021-10-09', '6678', 'ISK', '46.98', '0.24', 'EUR', '142.166545'), ('29', '2021-10-10', '270', 'GIP', '325.48', '1.63', 'EUR', '0.829546'), ('25', '2021-10-10', '14754', 'BDT', '155.68', '0.78', 'EUR', '94.772749'), ('48', '2021-10-12', '15936', 'DZD', '101.37', '0.51', 'EUR', '157.210934'), ('43', '2021-10-13', '10398', 'KMF', '21.11', '0.11', 'EUR', '492.671632'), ('36', '2021-10-15', '29034', 'INR', '346.16', '1.74', 'EUR', '83.874727'), ('45', '2021-10-15', '18042', 'KPW', '18.2', '0.1', 'EUR', '991.624722'), ('18', '2021-10-15', '1236', 'BAM', '632.46', '3.17', 'EUR', '1.954297'), ('30', '2021-10-16', '25494', 'CUP', '898.56', '4.5', 'EUR', '28.372254'), ('10', '2021-10-16', '924', 'BBD', '419.15', '0.05', 'EUR', '2.204495'), ('33', '2021-10-16', '12720', 'NPR', '94.98', '0.48', 'EUR', '133.929141'), ('46', '2021-10-17', '264', 'NZD', '166.49', '0.84', 'EUR', '1.585768'), ('40', '2021-10-17', '1284', 'BND', '860.11', '4.31', 'EUR', '1.492847'), ('6', '2021-10-18', '828', 'HRK', '109.38', '0.55', 'EUR', '7.570559'), ('22', '2021-10-18', '300', 'EUR', '300', '1.5', 'EUR', '1'), ('46', '2021-10-18', '23256', 'ISK', '163.59', '0.82', 'EUR', '142.166545'), ('51', '2021-10-18', '205488', 'UZS', '16.25', '0.09', 'EUR', '12650.208197'), ('5', '2021-10-19', '15168', 'MRU', '378.04', '1.9', 'EUR', '40.122998'), ('18', '2021-10-19', '1068', 'TOP', '428.65', '2.15', 'EUR', '2.491572'), ('14', '2021-10-19', '220', 'BHD', '529.16', '2.65', 'EUR', '0.415761'), ('48', '2021-10-19', '2351', 'MYR', '505.54', '2.53', 'EUR', '4.650478'), ('46', '2021-10-20', '7524', 'RUB', '64.43', '0.33', 'EUR', '116.791701'), ('16', '2021-10-21', '16854', 'VUV', '135.2', '0.68', 'EUR', '124.667135'), ('30', '2021-10-22', '26826', 'NPR', '200.3', '1.01', 'EUR', '133.929141'), ('2', '2021-10-22', '84', 'XDR', '106', '0.53', 'EUR', '0.792507'), ('42', '2021-10-22', '3000', 'BBD', '1360.86', '0.05', 'EUR', '2.204495'), ('42', '2021-10-23', '9000', 'ZMW', '463.25', '0.03', 'EUR', '19.428104'), ('28', '2021-10-23', '3.3', 'EUR', '3.3', '0.05', 'EUR', '1'), ('48', '2021-10-23', '5000', 'GHS', '606.51', '3.04', 'EUR', '8.24399'), ('25', '2021-10-23', '71472', 'TZS', '27.97', '0.14', 'EUR', '2556.186953'), ('3', '2021-10-23', '164184', 'IRR', '3.53', '0.05', 'EUR', '46606.318821'), ('14', '2021-10-24', '1482', 'MOP', '167.22', '0.84', 'EUR', '8.862674'), ('40', '2021-10-24', '800', 'BHD', '1924.19', '9.63', 'EUR', '0.415761'), ('9', '2021-10-24', '27090', 'SDG', '55.07', '0.04', 'EUR', '491.956154'), ('43', '2021-10-24', '18492', 'THB', '500.59', '2.51', 'EUR', '36.941107'), ('35', '2021-10-26', '27588', 'KPW', '27.83', '0.14', 'EUR', '991.624722'), ('25', '2021-10-26', '15246', 'NAD', '932.41', '4.67', 'EUR', '16.351249'), ('46', '2021-10-27', '8000', 'TTD', '1071.62', '5.36', 'EUR', '7.465375'), ('47', '2021-10-27', '154224', 'IQD', '96.14', '0.49', 'EUR', '1604.167841'), ('32', '2021-10-28', '1188', 'PAB', '1077.23', '5.39', 'EUR', '1.102838'), ('17', '2021-10-28', '648', 'CNH', '92.16', '0.47', 'EUR', '7.031894'), ('10', '2021-10-28', '5784', 'NPR', '43.19', '0.05', 'EUR', '133.929141'), ('32', '2021-10-29', '15504', 'MXN', '693.84', '0.03', 'EUR', '22.345389'), ('32', '2021-10-31', '666', 'EUR', '666', '0.03', 'EUR', '1'), ('22', '2021-11-02', '498', 'XDR', '628.39', '3.15', 'EUR', '0.792507'), ('44', '2021-11-02', '324', 'EUR', '324', '1.62', 'EUR', '1'), ('16', '2021-11-02', '430', 'FKP', '518.37', '2.6', 'EUR', '0.82953'), ('7', '2021-11-03', '248', 'BHD', '596.5', '2.99', 'EUR', '0.415761'), ('51', '2021-11-03', '292', 'KWD', '871.43', '4.36', 'EUR', '0.335084'), ('51', '2021-11-03', '6933', 'TWD', '220.35', '1.11', 'EUR', '31.464479'), ('27', '2021-11-03', '23214', 'CZK', '941.82', '4.71', 'EUR', '24.648029'), ('39', '2021-11-04', '492', 'GGP', '592.69', '2.97', 'EUR', '0.830114'), ('3', '2021-11-04', '17076', 'INR', '203.59', '1.02', 'EUR', '83.874727'), ('17', '2021-11-04', '21516', 'MZN', '305.89', '1.53', 'EUR', '70.339138'), ('33', '2021-11-05', '103458', 'BIF', '45.9', '0.23', 'EUR', '2254.103215'), ('31', '2021-11-05', '3876', 'ZAR', '237.6', '1.19', 'EUR', '16.313404'), ('9', '2021-11-06', '1410', 'BSD', '1278.69', '0.04', 'EUR', '1.102693'), ('16', '2021-11-06', '636', 'IMP', '766.7', '3.84', 'EUR', '0.829536'), ('48', '2021-11-07', '564', 'NZD', '355.67', '1.78', 'EUR', '1.585768'), ('13', '2021-11-07', '3246', 'PKR', '16.25', '0.09', 'EUR', '199.753961'), ('30', '2021-11-08', '8940', 'SZL', '547.16', '2.74', 'EUR', '16.339208'), ('41', '2021-11-08', '19338', 'DJF', '98.83', '0.5', 'EUR', '195.674933'), ('47', '2021-11-08', '1488', 'WST', '518.61', '2.6', 'EUR', '2.869237'), ('20', '2021-11-09', '13290', 'MXN', '594.76', '0.05', 'EUR', '22.345389'), ('27', '2021-11-09', '11151', 'GTQ', '1317.54', '6.59', 'EUR', '8.463558'), ('34', '2021-11-09', '19140', 'ETB', '339.22', '1.7', 'EUR', '56.424061'), ('45', '2021-11-10', '450', 'EUR', '450', '2.25', 'EUR', '1'), ('10', '2021-11-10', '1008', 'TND', '310.67', '0.05', 'EUR', '3.244663'), ('48', '2021-11-11', '1182', 'KYD', '1289.54', '6.45', 'EUR', '0.916606'), ('23', '2021-11-11', '210', 'JOD', '268.74', '1.35', 'EUR', '0.781452'), ('2', '2021-11-12', '426', 'BZD', '192.22', '0.97', 'EUR', '2.216262'), ('42', '2021-11-12', '13230', 'AFN', '137.19', '0.05', 'EUR', '96.442519'), ('20', '2021-11-12', '360000', 'STD', '15.24', '0.05', 'EUR', '23626.253177'), ('4', '2021-11-14', '96936', 'LBP', '58.32', '0.3', 'EUR', '1662.155418'), ('17', '2021-11-14', '618', 'MYR', '132.89', '0.67', 'EUR', '4.650478'), ('1', '2021-11-14', '210060', 'BIF', '93.2', '0.47', 'EUR', '2254.103215'), ('4', '2021-11-15', '11958', 'VUV', '95.92', '0.48', 'EUR', '124.667135'), ('38', '2021-11-15', '115626', 'IDR', '7.32', '0.05', 'EUR', '15813.590125'), ('9', '2021-11-17', '29526', 'MXN', '1321.35', '0.03', 'EUR', '22.345389'), ('13', '2021-11-20', '23394', 'CLP', '26.79', '0.14', 'EUR', '873.489326'), ('16', '2021-11-20', '12000', 'ZAR', '735.6', '0.03', 'EUR', '16.313404'), ('48', '2021-11-21', '179472', 'PYG', '23.43', '0.03', 'EUR', '7661.556068'), ('8', '2021-11-21', '840', 'MOP', '94.78', '0.48', 'EUR', '8.862674'), ('31', '2021-11-21', '18042', 'XOF', '27.54', '0.14', 'EUR', '655.347265'), ('18', '2021-11-23', '342', 'TMT', '88.67', '0.45', 'EUR', '3.857137'), ('29', '2021-11-23', '588', 'DKK', '79.11', '0.4', 'EUR', '7.433242'), ('37', '2021-11-23', '90', 'EUR', '90', '0.45', 'EUR', '1'), ('33', '2021-11-23', '858', 'AUD', '580.16', '2.91', 'EUR', '1.478916'), ('51', '2021-11-24', '60000', 'THB', '1624.21', '0.03', 'EUR', '36.941107'), ('8', '2021-11-25', '1176', 'NZD', '741.6', '3.71', 'EUR', '1.585768'), ('10', '2021-11-26', '29568', 'BIF', '13.12', '0.05', 'EUR', '2254.103215'), ('29', '2021-11-26', '708', 'BMD', '641.91', '3.21', 'EUR', '1.102961'), ('15', '2021-11-27', '1008', 'LSL', '61.7', '0.31', 'EUR', '16.337136'), ('12', '2021-11-27', '846', 'EUR', '846', '4.23', 'EUR', '1'), ('45', '2021-11-27', '828', 'SEK', '79.64', '0.4', 'EUR', '10.396958'), ('17', '2021-11-28', '591', 'BHD', '1421.49', '7.11', 'EUR', '0.415761'), ('27', '2021-11-29', '3000000', 'XAF', '4577.73', '0.03', 'EUR', '655.347543'), ('13', '2021-11-29', '470', 'JOD', '601.45', '3.01', 'EUR', '0.781452'), ('8', '2021-12-01', '15996', 'NGN', '34.95', '0.18', 'EUR', '457.789064'), ('9', '2021-12-01', '6690', 'JPY', '50.15', '0.04', 'EUR', '133.408405'), ('44', '2021-12-02', '18318', 'KPW', '18.48', '0.1', 'EUR', '991.624722'), ('28', '2021-12-03', '13752', 'ERN', '832.1', '4.17', 'EUR', '16.526867'), ('35', '2021-12-04', '15132', 'BTN', '180.78', '0.91', 'EUR', '83.704625'), ('40', '2021-12-04', '6702', 'HRK', '885.28', '4.43', 'EUR', '7.570559'), ('44', '2021-12-04', '26352', 'RSD', '224.03', '1.13', 'EUR', '117.629636'), ('33', '2021-12-06', '654', 'TND', '201.57', '1.01', 'EUR', '3.244663'), ('41', '2021-12-07', '1176', 'SCR', '74.05', '0.38', 'EUR', '15.881424'), ('11', '2021-12-08', '696', 'SAR', '168.37', '0.85', 'EUR', '4.133768'), ('30', '2021-12-08', '8730', 'GMD', '148.1', '0.75', 'EUR', '58.946785'), ('50', '2021-12-09', '1284', 'BND', '860.11', '4.31', 'EUR', '1.492847'), ('47', '2021-12-10', '1344', 'SBD', '151.56', '0.76', 'EUR', '8.867908'), ('28', '2021-12-10', '1134', 'BOB', '150.06', '0.76', 'EUR', '7.557202'), ('6', '2021-12-12', '450', 'SGD', '300.51', '1.51', 'EUR', '1.497464'), ('29', '2021-12-12', '330', 'ILS', '93.13', '0.47', 'EUR', '3.543533'), ('18', '2021-12-13', '462', 'IMP', '556.94', '2.79', 'EUR', '0.829536'), ('10', '2021-12-13', '152076', 'IQD', '94.81', '0.05', 'EUR', '1604.167841'), ('46', '2021-12-13', '6042', 'CVE', '54.57', '0.28', 'EUR', '110.731635'), ('15', '2021-12-15', '6114', 'SBD', '689.46', '3.45', 'EUR', '8.867908'), ('43', '2021-12-15', '29166', 'BDT', '307.75', '1.54', 'EUR', '94.772749'), ('31', '2021-12-16', '17778', 'ZWL', '50.11', '0.26', 'EUR', '354.780821'), ('45', '2021-12-18', '4477', 'HRK', '591.37', '2.96', 'EUR', '7.570559'), ('10', '2021-12-18', '930', 'XDR', '1173.5', '0.05', 'EUR', '0.792507'), ('44', '2021-12-19', '21504', 'DZD', '136.79', '0.69', 'EUR', '157.210934'), ('33', '2021-12-20', '6810', 'GHS', '826.06', '4.14', 'EUR', '8.24399'), ('46', '2021-12-20', '702', 'IMP', '846.26', '4.24', 'EUR', '0.829536'), ('39', '2021-12-20', '16002', 'GMD', '271.47', '1.36', 'EUR', '58.946785'), ('6', '2021-12-20', '13104', 'MDL', '647.93', '3.24', 'EUR', '20.224588'), ('28', '2021-12-21', '660', 'EUR', '660', '3.3', 'EUR', '1'), ('2', '2021-12-22', '930', 'CAD', '670.27', '3.36', 'EUR', '1.387511'), ('48', '2021-12-23', '23226', 'MKD', '377.23', '1.89', 'EUR', '61.570877'), ('47', '2021-12-24', '618', 'MOP', '69.74', '0.35', 'EUR', '8.862674'), ('29', '2021-12-25', '28566', 'RSD', '242.85', '1.22', 'EUR', '117.629636'), ('9', '2021-12-26', '28416', 'MDL', '1405.03', '0.04', 'EUR', '20.224588'), ('3', '2021-12-26', '23166', 'SOS', '36.44', '0.19', 'EUR', '635.850516'), ('18', '2021-12-26', '3500', 'MYR', '752.62', '3.77', 'EUR', '4.650478'), ('33', '2021-12-26', '690', 'SEK', '66.37', '0.03', 'EUR', '10.396958'), ('36', '2021-12-27', '66', 'OMR', '155.25', '0.78', 'EUR', '0.425132'), ('26', '2021-12-27', '460', 'GIP', '554.53', '2.78', 'EUR', '0.829546'), ('11', '2021-12-28', '1404', 'EUR', '1404', '7.02', 'EUR', '1'), ('36', '2021-12-29', '8622', 'HTG', '74.74', '0.38', 'EUR', '115.372538'), ('47', '2021-12-30', '28236', 'AMD', '52.59', '0.27', 'EUR', '536.92227'), ('30', '2021-12-30', '190284', 'MGA', '42.82', '0.22', 'EUR', '4443.86488'), ('22', '2021-12-30', '1302', 'EUR', '1302', '6.51', 'EUR', '1'), ('47', '2021-12-31', '1404', 'WST', '489.33', '2.45', 'EUR', '2.869237'), ('50', '2022-01-01', '4614', 'TWD', '146.65', '0.74', 'EUR', '31.464479'), ('45', '2022-01-01', '7798', 'TJS', '545.52', '2.73', 'EUR', '14.294667'), ('2', '2022-01-02', '6396', 'HTG', '55.44', '0.28', 'EUR', '115.372538'), ('43', '2022-01-03', '19044', 'LRD', '112.79', '0.57', 'EUR', '168.852191'), ('4', '2022-01-03', '606', 'MYR', '130.31', '0.66', 'EUR', '4.650478'), ('48', '2022-01-03', '462', 'JOD', '591.21', '2.96', 'EUR', '0.781452'), ('3', '2022-01-03', '22386', 'THB', '606', '3.03', 'EUR', '36.941107'), ('40', '2022-01-04', '234270', 'UGX', '59.23', '0.3', 'EUR', '3955.735797'), ('38', '2022-01-05', '6138', 'NOK', '635.68', '3.18', 'EUR', '9.655857'), ('16', '2022-01-06', '954', 'JOD', '1220.81', '6.11', 'EUR', '0.781452'), ('5', '2022-01-06', '528', 'OMR', '1241.97', '6.21', 'EUR', '0.425132'), ('11', '2022-01-06', '594', 'SBD', '66.99', '0.34', 'EUR', '8.867908'), ('50', '2022-01-06', '9870', 'AMD', '18.39', '0.1', 'EUR', '536.92227'), ('16', '2022-01-08', '23190', 'SCR', '1460.2', '0.03', 'EUR', '15.881424'), ('14', '2022-01-08', '6834', 'SCR', '430.32', '2.16', 'EUR', '15.881424'), ('50', '2022-01-09', '20802', 'XPF', '174.49', '0.88', 'EUR', '119.221126'), ('3', '2022-01-09', '354', 'VES', '74.65', '0.38', 'EUR', '4.74232'), ('4', '2022-01-09', '3048', 'ERN', '184.43', '0.93', 'EUR', '16.526867'), ('27', '2022-01-10', '20196', 'CUP', '711.83', '3.56', 'EUR', '28.372254'), ('21', '2022-01-11', '7200', 'MUR', '148.86', '0.75', 'EUR', '48.369341'), ('31', '2022-01-11', '26052', 'LRD', '154.29', '0.78', 'EUR', '168.852191'), ('28', '2022-01-13', '27480', 'ISK', '193.3', '0.97', 'EUR', '142.166545'), ('48', '2022-01-13', '1362', 'DKK', '183.24', '0.92', 'EUR', '7.433242'), ('38', '2022-01-14', '1392', 'HKD', '161.42', '0.81', 'EUR', '8.623587'), ('34', '2022-01-14', '11094', 'MZN', '157.73', '0.79', 'EUR', '70.339138'), ('4', '2022-01-15', '19374', 'KPW', '19.54', '0.1', 'EUR', '991.624722'), ('30', '2022-01-15', '22686', 'CZK', '920.4', '4.61', 'EUR', '24.648029'), ('14', '2022-01-18', '21360', 'KRW', '16', '0.08', 'EUR', '1335.638728'), ('3', '2022-01-18', '15240', 'MWK', '16.98', '0.09', 'EUR', '897.95755'), ('33', '2022-01-20', '1410', 'ILS', '397.91', '1.99', 'EUR', '3.543533'), ('30', '2022-01-20', '642', 'JOD', '821.55', '4.11', 'EUR', '0.781452'), ('7', '2022-01-21', '1362', 'TTD', '182.45', '0.92', 'EUR', '7.465375'), ('9', '2022-01-22', '7248', 'XPF', '60.8', '0.04', 'EUR', '119.221126'), ('2', '2022-01-22', '108954', 'KHR', '24.54', '0.13', 'EUR', '4440.618647'), ('20', '2022-01-23', '1080', 'BAM', '552.63', '0.05', 'EUR', '1.954297'), ('34', '2022-01-23', '510', 'EUR', '510', '2.55', 'EUR', '1'), ('32', '2022-01-23', '220032', 'CDF', '100.09', '0.51', 'EUR', '2198.419411'), ('51', '2022-01-23', '8000', 'XCD', '2686.55', '13.44', 'EUR', '2.977802'), ('33', '2022-01-25', '20364', 'KPW', '20.54', '0.11', 'EUR', '991.624722'), ('7', '2022-01-25', '1086', 'TJS', '75.98', '0.38', 'EUR', '14.294667'), ('9', '2022-01-26', '186228', 'VND', '7.39', '0.04', 'EUR', '25207.144586'), ('33', '2022-01-27', '612', 'JEP', '737.55', '3.69', 'EUR', '0.82978'), ('38', '2022-01-27', '172740', 'STD', '7.32', '0.05', 'EUR', '23626.253177'), ('51', '2022-01-27', '30000', 'DZD', '190.83', '0.03', 'EUR', '157.210934'), ('12', '2022-01-28', '1356', 'BMD', '1229.42', '6.15', 'EUR', '1.102961'), ('45', '2022-01-28', '786', 'GHS', '95.35', '0.48', 'EUR', '8.24399'), ('49', '2022-01-28', '25404', 'JPY', '190.43', '0.96', 'EUR', '133.408405'), ('20', '2022-01-29', '22182', 'MRU', '552.86', '0.05', 'EUR', '40.122998'), ('1', '2022-01-30', '1020', 'HRK', '134.74', '0.68', 'EUR', '7.570559'), </v>
      </c>
    </row>
    <row r="405" spans="2:22" ht="30" x14ac:dyDescent="0.25">
      <c r="B405">
        <f t="shared" si="60"/>
        <v>2022</v>
      </c>
      <c r="C405">
        <f t="shared" si="61"/>
        <v>1</v>
      </c>
      <c r="D405" t="str">
        <f t="shared" si="62"/>
        <v>2022 1</v>
      </c>
      <c r="E405">
        <v>25</v>
      </c>
      <c r="F405" s="2">
        <v>44591</v>
      </c>
      <c r="G405">
        <v>1416</v>
      </c>
      <c r="H405" t="s">
        <v>75</v>
      </c>
      <c r="I405" s="3">
        <f t="shared" si="63"/>
        <v>725.24</v>
      </c>
      <c r="J405" s="3">
        <f t="shared" si="64"/>
        <v>3.63</v>
      </c>
      <c r="K405" t="s">
        <v>61</v>
      </c>
      <c r="L405" s="3">
        <f>VLOOKUP(H405,'fx rates'!$A:$B,2,0)</f>
        <v>1.95248</v>
      </c>
      <c r="M405">
        <f>SUMIFS($I$3:$I405,$E$3:$E405,$E405,$D$3:$D405,$D405)</f>
        <v>725.24</v>
      </c>
      <c r="N405" s="3">
        <f t="shared" si="65"/>
        <v>3.63</v>
      </c>
      <c r="O405" s="3" t="str">
        <f t="shared" si="66"/>
        <v/>
      </c>
      <c r="P405" t="str">
        <f>IFERROR(IF(VLOOKUP($E405,clients_special_commissions!$B:$E,3,0), "yes","no"),"no")</f>
        <v>no</v>
      </c>
      <c r="Q405" s="3" t="str">
        <f>IF($P405="yes", VLOOKUP($E405,clients_special_commissions!$B:$C,2,0),"")</f>
        <v/>
      </c>
      <c r="R405" t="str">
        <f t="shared" si="67"/>
        <v>no</v>
      </c>
      <c r="S405">
        <f>COUNTIFS($E$3:$E404,$E405,$D$3:$D404,$D405,$R$3:$R404,"yes")</f>
        <v>0</v>
      </c>
      <c r="U405" s="1" t="str">
        <f t="shared" si="68"/>
        <v xml:space="preserve">('25', '2022-01-30', '1416', 'BGN', '725.24', '3.63', 'EUR', '1.95248'), </v>
      </c>
      <c r="V405" s="1" t="str">
        <f t="shared" si="69"/>
        <v xml:space="preserve">('42', '2021-06-09', '1338', 'ERN', '80.96', '0.05',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'0.04',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'0.05',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'0.05',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'0.05',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'0.04',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'0.04',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'0.05', 'EUR', '1954.4451'), ('17', '2021-08-25', '20292', 'CLP', '23.24', '0.12', 'EUR', '873.489326'), ('38', '2021-08-25', '174', 'GIP', '209.76', '1.05', 'EUR', '0.829546'), ('39', '2021-08-25', '366', 'MOP', '41.3', '0.21', 'EUR', '8.862674'), ('10', '2021-08-26', '229650', 'MMK', '117.51', '0.05',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'0.04', 'EUR', '1.874163'), ('11', '2021-09-09', '10206', 'UAH', '315.83', '1.58', 'EUR', '32.315341'), ('15', '2021-09-10', '300000', 'VND', '11.91', '0.06', 'EUR', '25207.144586'), ('42', '2021-09-11', '26370', 'XPF', '221.19', '0.05',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('13', '2021-09-27', '4638', 'ETB', '82.2', '0.42', 'EUR', '56.424061'), ('37', '2021-09-29', '612', 'BND', '409.96', '2.05', 'EUR', '1.492847'), ('51', '2021-10-01', '894', 'MOP', '100.88', '0.51', 'EUR', '8.862674'), ('45', '2021-10-02', '1254', 'SCR', '78.97', '0.4', 'EUR', '15.881424'), ('47', '2021-10-02', '212808', 'IRR', '4.57', '0.05', 'EUR', '46606.318821'), ('20', '2021-10-03', '209238', 'VND', '8.31', '0.05', 'EUR', '25207.144586'), ('17', '2021-10-04', '13416', 'AOA', '26.83', '0.14', 'EUR', '500.075352'), ('41', '2021-10-05', '4139', 'GHS', '502.07', '2.52', 'EUR', '8.24399'), ('44', '2021-10-05', '206706', 'CDF', '94.03', '0.48', 'EUR', '2198.419411'), ('50', '2021-10-06', '18666', 'SOS', '29.36', '0.15', 'EUR', '635.850516'), ('7', '2021-10-06', '1026', 'CUC', '930.9', '4.66', 'EUR', '1.102163'), ('21', '2021-10-08', '912', 'MYR', '196.11', '0.99', 'EUR', '4.650478'), ('6', '2021-10-08', '29940', 'HTG', '259.51', '1.3', 'EUR', '115.372538'), ('36', '2021-10-09', '1146', 'QAR', '285.64', '1.43', 'EUR', '4.012181'), ('6', '2021-10-09', '6678', 'ISK', '46.98', '0.24', 'EUR', '142.166545'), ('29', '2021-10-10', '270', 'GIP', '325.48', '1.63', 'EUR', '0.829546'), ('25', '2021-10-10', '14754', 'BDT', '155.68', '0.78', 'EUR', '94.772749'), ('48', '2021-10-12', '15936', 'DZD', '101.37', '0.51', 'EUR', '157.210934'), ('43', '2021-10-13', '10398', 'KMF', '21.11', '0.11', 'EUR', '492.671632'), ('36', '2021-10-15', '29034', 'INR', '346.16', '1.74', 'EUR', '83.874727'), ('45', '2021-10-15', '18042', 'KPW', '18.2', '0.1', 'EUR', '991.624722'), ('18', '2021-10-15', '1236', 'BAM', '632.46', '3.17', 'EUR', '1.954297'), ('30', '2021-10-16', '25494', 'CUP', '898.56', '4.5', 'EUR', '28.372254'), ('10', '2021-10-16', '924', 'BBD', '419.15', '0.05', 'EUR', '2.204495'), ('33', '2021-10-16', '12720', 'NPR', '94.98', '0.48', 'EUR', '133.929141'), ('46', '2021-10-17', '264', 'NZD', '166.49', '0.84', 'EUR', '1.585768'), ('40', '2021-10-17', '1284', 'BND', '860.11', '4.31', 'EUR', '1.492847'), ('6', '2021-10-18', '828', 'HRK', '109.38', '0.55', 'EUR', '7.570559'), ('22', '2021-10-18', '300', 'EUR', '300', '1.5', 'EUR', '1'), ('46', '2021-10-18', '23256', 'ISK', '163.59', '0.82', 'EUR', '142.166545'), ('51', '2021-10-18', '205488', 'UZS', '16.25', '0.09', 'EUR', '12650.208197'), ('5', '2021-10-19', '15168', 'MRU', '378.04', '1.9', 'EUR', '40.122998'), ('18', '2021-10-19', '1068', 'TOP', '428.65', '2.15', 'EUR', '2.491572'), ('14', '2021-10-19', '220', 'BHD', '529.16', '2.65', 'EUR', '0.415761'), ('48', '2021-10-19', '2351', 'MYR', '505.54', '2.53', 'EUR', '4.650478'), ('46', '2021-10-20', '7524', 'RUB', '64.43', '0.33', 'EUR', '116.791701'), ('16', '2021-10-21', '16854', 'VUV', '135.2', '0.68', 'EUR', '124.667135'), ('30', '2021-10-22', '26826', 'NPR', '200.3', '1.01', 'EUR', '133.929141'), ('2', '2021-10-22', '84', 'XDR', '106', '0.53', 'EUR', '0.792507'), ('42', '2021-10-22', '3000', 'BBD', '1360.86', '0.05', 'EUR', '2.204495'), ('42', '2021-10-23', '9000', 'ZMW', '463.25', '0.03', 'EUR', '19.428104'), ('28', '2021-10-23', '3.3', 'EUR', '3.3', '0.05', 'EUR', '1'), ('48', '2021-10-23', '5000', 'GHS', '606.51', '3.04', 'EUR', '8.24399'), ('25', '2021-10-23', '71472', 'TZS', '27.97', '0.14', 'EUR', '2556.186953'), ('3', '2021-10-23', '164184', 'IRR', '3.53', '0.05', 'EUR', '46606.318821'), ('14', '2021-10-24', '1482', 'MOP', '167.22', '0.84', 'EUR', '8.862674'), ('40', '2021-10-24', '800', 'BHD', '1924.19', '9.63', 'EUR', '0.415761'), ('9', '2021-10-24', '27090', 'SDG', '55.07', '0.04', 'EUR', '491.956154'), ('43', '2021-10-24', '18492', 'THB', '500.59', '2.51', 'EUR', '36.941107'), ('35', '2021-10-26', '27588', 'KPW', '27.83', '0.14', 'EUR', '991.624722'), ('25', '2021-10-26', '15246', 'NAD', '932.41', '4.67', 'EUR', '16.351249'), ('46', '2021-10-27', '8000', 'TTD', '1071.62', '5.36', 'EUR', '7.465375'), ('47', '2021-10-27', '154224', 'IQD', '96.14', '0.49', 'EUR', '1604.167841'), ('32', '2021-10-28', '1188', 'PAB', '1077.23', '5.39', 'EUR', '1.102838'), ('17', '2021-10-28', '648', 'CNH', '92.16', '0.47', 'EUR', '7.031894'), ('10', '2021-10-28', '5784', 'NPR', '43.19', '0.05', 'EUR', '133.929141'), ('32', '2021-10-29', '15504', 'MXN', '693.84', '0.03', 'EUR', '22.345389'), ('32', '2021-10-31', '666', 'EUR', '666', '0.03', 'EUR', '1'), ('22', '2021-11-02', '498', 'XDR', '628.39', '3.15', 'EUR', '0.792507'), ('44', '2021-11-02', '324', 'EUR', '324', '1.62', 'EUR', '1'), ('16', '2021-11-02', '430', 'FKP', '518.37', '2.6', 'EUR', '0.82953'), ('7', '2021-11-03', '248', 'BHD', '596.5', '2.99', 'EUR', '0.415761'), ('51', '2021-11-03', '292', 'KWD', '871.43', '4.36', 'EUR', '0.335084'), ('51', '2021-11-03', '6933', 'TWD', '220.35', '1.11', 'EUR', '31.464479'), ('27', '2021-11-03', '23214', 'CZK', '941.82', '4.71', 'EUR', '24.648029'), ('39', '2021-11-04', '492', 'GGP', '592.69', '2.97', 'EUR', '0.830114'), ('3', '2021-11-04', '17076', 'INR', '203.59', '1.02', 'EUR', '83.874727'), ('17', '2021-11-04', '21516', 'MZN', '305.89', '1.53', 'EUR', '70.339138'), ('33', '2021-11-05', '103458', 'BIF', '45.9', '0.23', 'EUR', '2254.103215'), ('31', '2021-11-05', '3876', 'ZAR', '237.6', '1.19', 'EUR', '16.313404'), ('9', '2021-11-06', '1410', 'BSD', '1278.69', '0.04', 'EUR', '1.102693'), ('16', '2021-11-06', '636', 'IMP', '766.7', '3.84', 'EUR', '0.829536'), ('48', '2021-11-07', '564', 'NZD', '355.67', '1.78', 'EUR', '1.585768'), ('13', '2021-11-07', '3246', 'PKR', '16.25', '0.09', 'EUR', '199.753961'), ('30', '2021-11-08', '8940', 'SZL', '547.16', '2.74', 'EUR', '16.339208'), ('41', '2021-11-08', '19338', 'DJF', '98.83', '0.5', 'EUR', '195.674933'), ('47', '2021-11-08', '1488', 'WST', '518.61', '2.6', 'EUR', '2.869237'), ('20', '2021-11-09', '13290', 'MXN', '594.76', '0.05', 'EUR', '22.345389'), ('27', '2021-11-09', '11151', 'GTQ', '1317.54', '6.59', 'EUR', '8.463558'), ('34', '2021-11-09', '19140', 'ETB', '339.22', '1.7', 'EUR', '56.424061'), ('45', '2021-11-10', '450', 'EUR', '450', '2.25', 'EUR', '1'), ('10', '2021-11-10', '1008', 'TND', '310.67', '0.05', 'EUR', '3.244663'), ('48', '2021-11-11', '1182', 'KYD', '1289.54', '6.45', 'EUR', '0.916606'), ('23', '2021-11-11', '210', 'JOD', '268.74', '1.35', 'EUR', '0.781452'), ('2', '2021-11-12', '426', 'BZD', '192.22', '0.97', 'EUR', '2.216262'), ('42', '2021-11-12', '13230', 'AFN', '137.19', '0.05', 'EUR', '96.442519'), ('20', '2021-11-12', '360000', 'STD', '15.24', '0.05', 'EUR', '23626.253177'), ('4', '2021-11-14', '96936', 'LBP', '58.32', '0.3', 'EUR', '1662.155418'), ('17', '2021-11-14', '618', 'MYR', '132.89', '0.67', 'EUR', '4.650478'), ('1', '2021-11-14', '210060', 'BIF', '93.2', '0.47', 'EUR', '2254.103215'), ('4', '2021-11-15', '11958', 'VUV', '95.92', '0.48', 'EUR', '124.667135'), ('38', '2021-11-15', '115626', 'IDR', '7.32', '0.05', 'EUR', '15813.590125'), ('9', '2021-11-17', '29526', 'MXN', '1321.35', '0.03', 'EUR', '22.345389'), ('13', '2021-11-20', '23394', 'CLP', '26.79', '0.14', 'EUR', '873.489326'), ('16', '2021-11-20', '12000', 'ZAR', '735.6', '0.03', 'EUR', '16.313404'), ('48', '2021-11-21', '179472', 'PYG', '23.43', '0.03', 'EUR', '7661.556068'), ('8', '2021-11-21', '840', 'MOP', '94.78', '0.48', 'EUR', '8.862674'), ('31', '2021-11-21', '18042', 'XOF', '27.54', '0.14', 'EUR', '655.347265'), ('18', '2021-11-23', '342', 'TMT', '88.67', '0.45', 'EUR', '3.857137'), ('29', '2021-11-23', '588', 'DKK', '79.11', '0.4', 'EUR', '7.433242'), ('37', '2021-11-23', '90', 'EUR', '90', '0.45', 'EUR', '1'), ('33', '2021-11-23', '858', 'AUD', '580.16', '2.91', 'EUR', '1.478916'), ('51', '2021-11-24', '60000', 'THB', '1624.21', '0.03', 'EUR', '36.941107'), ('8', '2021-11-25', '1176', 'NZD', '741.6', '3.71', 'EUR', '1.585768'), ('10', '2021-11-26', '29568', 'BIF', '13.12', '0.05', 'EUR', '2254.103215'), ('29', '2021-11-26', '708', 'BMD', '641.91', '3.21', 'EUR', '1.102961'), ('15', '2021-11-27', '1008', 'LSL', '61.7', '0.31', 'EUR', '16.337136'), ('12', '2021-11-27', '846', 'EUR', '846', '4.23', 'EUR', '1'), ('45', '2021-11-27', '828', 'SEK', '79.64', '0.4', 'EUR', '10.396958'), ('17', '2021-11-28', '591', 'BHD', '1421.49', '7.11', 'EUR', '0.415761'), ('27', '2021-11-29', '3000000', 'XAF', '4577.73', '0.03', 'EUR', '655.347543'), ('13', '2021-11-29', '470', 'JOD', '601.45', '3.01', 'EUR', '0.781452'), ('8', '2021-12-01', '15996', 'NGN', '34.95', '0.18', 'EUR', '457.789064'), ('9', '2021-12-01', '6690', 'JPY', '50.15', '0.04', 'EUR', '133.408405'), ('44', '2021-12-02', '18318', 'KPW', '18.48', '0.1', 'EUR', '991.624722'), ('28', '2021-12-03', '13752', 'ERN', '832.1', '4.17', 'EUR', '16.526867'), ('35', '2021-12-04', '15132', 'BTN', '180.78', '0.91', 'EUR', '83.704625'), ('40', '2021-12-04', '6702', 'HRK', '885.28', '4.43', 'EUR', '7.570559'), ('44', '2021-12-04', '26352', 'RSD', '224.03', '1.13', 'EUR', '117.629636'), ('33', '2021-12-06', '654', 'TND', '201.57', '1.01', 'EUR', '3.244663'), ('41', '2021-12-07', '1176', 'SCR', '74.05', '0.38', 'EUR', '15.881424'), ('11', '2021-12-08', '696', 'SAR', '168.37', '0.85', 'EUR', '4.133768'), ('30', '2021-12-08', '8730', 'GMD', '148.1', '0.75', 'EUR', '58.946785'), ('50', '2021-12-09', '1284', 'BND', '860.11', '4.31', 'EUR', '1.492847'), ('47', '2021-12-10', '1344', 'SBD', '151.56', '0.76', 'EUR', '8.867908'), ('28', '2021-12-10', '1134', 'BOB', '150.06', '0.76', 'EUR', '7.557202'), ('6', '2021-12-12', '450', 'SGD', '300.51', '1.51', 'EUR', '1.497464'), ('29', '2021-12-12', '330', 'ILS', '93.13', '0.47', 'EUR', '3.543533'), ('18', '2021-12-13', '462', 'IMP', '556.94', '2.79', 'EUR', '0.829536'), ('10', '2021-12-13', '152076', 'IQD', '94.81', '0.05', 'EUR', '1604.167841'), ('46', '2021-12-13', '6042', 'CVE', '54.57', '0.28', 'EUR', '110.731635'), ('15', '2021-12-15', '6114', 'SBD', '689.46', '3.45', 'EUR', '8.867908'), ('43', '2021-12-15', '29166', 'BDT', '307.75', '1.54', 'EUR', '94.772749'), ('31', '2021-12-16', '17778', 'ZWL', '50.11', '0.26', 'EUR', '354.780821'), ('45', '2021-12-18', '4477', 'HRK', '591.37', '2.96', 'EUR', '7.570559'), ('10', '2021-12-18', '930', 'XDR', '1173.5', '0.05', 'EUR', '0.792507'), ('44', '2021-12-19', '21504', 'DZD', '136.79', '0.69', 'EUR', '157.210934'), ('33', '2021-12-20', '6810', 'GHS', '826.06', '4.14', 'EUR', '8.24399'), ('46', '2021-12-20', '702', 'IMP', '846.26', '4.24', 'EUR', '0.829536'), ('39', '2021-12-20', '16002', 'GMD', '271.47', '1.36', 'EUR', '58.946785'), ('6', '2021-12-20', '13104', 'MDL', '647.93', '3.24', 'EUR', '20.224588'), ('28', '2021-12-21', '660', 'EUR', '660', '3.3', 'EUR', '1'), ('2', '2021-12-22', '930', 'CAD', '670.27', '3.36', 'EUR', '1.387511'), ('48', '2021-12-23', '23226', 'MKD', '377.23', '1.89', 'EUR', '61.570877'), ('47', '2021-12-24', '618', 'MOP', '69.74', '0.35', 'EUR', '8.862674'), ('29', '2021-12-25', '28566', 'RSD', '242.85', '1.22', 'EUR', '117.629636'), ('9', '2021-12-26', '28416', 'MDL', '1405.03', '0.04', 'EUR', '20.224588'), ('3', '2021-12-26', '23166', 'SOS', '36.44', '0.19', 'EUR', '635.850516'), ('18', '2021-12-26', '3500', 'MYR', '752.62', '3.77', 'EUR', '4.650478'), ('33', '2021-12-26', '690', 'SEK', '66.37', '0.03', 'EUR', '10.396958'), ('36', '2021-12-27', '66', 'OMR', '155.25', '0.78', 'EUR', '0.425132'), ('26', '2021-12-27', '460', 'GIP', '554.53', '2.78', 'EUR', '0.829546'), ('11', '2021-12-28', '1404', 'EUR', '1404', '7.02', 'EUR', '1'), ('36', '2021-12-29', '8622', 'HTG', '74.74', '0.38', 'EUR', '115.372538'), ('47', '2021-12-30', '28236', 'AMD', '52.59', '0.27', 'EUR', '536.92227'), ('30', '2021-12-30', '190284', 'MGA', '42.82', '0.22', 'EUR', '4443.86488'), ('22', '2021-12-30', '1302', 'EUR', '1302', '6.51', 'EUR', '1'), ('47', '2021-12-31', '1404', 'WST', '489.33', '2.45', 'EUR', '2.869237'), ('50', '2022-01-01', '4614', 'TWD', '146.65', '0.74', 'EUR', '31.464479'), ('45', '2022-01-01', '7798', 'TJS', '545.52', '2.73', 'EUR', '14.294667'), ('2', '2022-01-02', '6396', 'HTG', '55.44', '0.28', 'EUR', '115.372538'), ('43', '2022-01-03', '19044', 'LRD', '112.79', '0.57', 'EUR', '168.852191'), ('4', '2022-01-03', '606', 'MYR', '130.31', '0.66', 'EUR', '4.650478'), ('48', '2022-01-03', '462', 'JOD', '591.21', '2.96', 'EUR', '0.781452'), ('3', '2022-01-03', '22386', 'THB', '606', '3.03', 'EUR', '36.941107'), ('40', '2022-01-04', '234270', 'UGX', '59.23', '0.3', 'EUR', '3955.735797'), ('38', '2022-01-05', '6138', 'NOK', '635.68', '3.18', 'EUR', '9.655857'), ('16', '2022-01-06', '954', 'JOD', '1220.81', '6.11', 'EUR', '0.781452'), ('5', '2022-01-06', '528', 'OMR', '1241.97', '6.21', 'EUR', '0.425132'), ('11', '2022-01-06', '594', 'SBD', '66.99', '0.34', 'EUR', '8.867908'), ('50', '2022-01-06', '9870', 'AMD', '18.39', '0.1', 'EUR', '536.92227'), ('16', '2022-01-08', '23190', 'SCR', '1460.2', '0.03', 'EUR', '15.881424'), ('14', '2022-01-08', '6834', 'SCR', '430.32', '2.16', 'EUR', '15.881424'), ('50', '2022-01-09', '20802', 'XPF', '174.49', '0.88', 'EUR', '119.221126'), ('3', '2022-01-09', '354', 'VES', '74.65', '0.38', 'EUR', '4.74232'), ('4', '2022-01-09', '3048', 'ERN', '184.43', '0.93', 'EUR', '16.526867'), ('27', '2022-01-10', '20196', 'CUP', '711.83', '3.56', 'EUR', '28.372254'), ('21', '2022-01-11', '7200', 'MUR', '148.86', '0.75', 'EUR', '48.369341'), ('31', '2022-01-11', '26052', 'LRD', '154.29', '0.78', 'EUR', '168.852191'), ('28', '2022-01-13', '27480', 'ISK', '193.3', '0.97', 'EUR', '142.166545'), ('48', '2022-01-13', '1362', 'DKK', '183.24', '0.92', 'EUR', '7.433242'), ('38', '2022-01-14', '1392', 'HKD', '161.42', '0.81', 'EUR', '8.623587'), ('34', '2022-01-14', '11094', 'MZN', '157.73', '0.79', 'EUR', '70.339138'), ('4', '2022-01-15', '19374', 'KPW', '19.54', '0.1', 'EUR', '991.624722'), ('30', '2022-01-15', '22686', 'CZK', '920.4', '4.61', 'EUR', '24.648029'), ('14', '2022-01-18', '21360', 'KRW', '16', '0.08', 'EUR', '1335.638728'), ('3', '2022-01-18', '15240', 'MWK', '16.98', '0.09', 'EUR', '897.95755'), ('33', '2022-01-20', '1410', 'ILS', '397.91', '1.99', 'EUR', '3.543533'), ('30', '2022-01-20', '642', 'JOD', '821.55', '4.11', 'EUR', '0.781452'), ('7', '2022-01-21', '1362', 'TTD', '182.45', '0.92', 'EUR', '7.465375'), ('9', '2022-01-22', '7248', 'XPF', '60.8', '0.04', 'EUR', '119.221126'), ('2', '2022-01-22', '108954', 'KHR', '24.54', '0.13', 'EUR', '4440.618647'), ('20', '2022-01-23', '1080', 'BAM', '552.63', '0.05', 'EUR', '1.954297'), ('34', '2022-01-23', '510', 'EUR', '510', '2.55', 'EUR', '1'), ('32', '2022-01-23', '220032', 'CDF', '100.09', '0.51', 'EUR', '2198.419411'), ('51', '2022-01-23', '8000', 'XCD', '2686.55', '13.44', 'EUR', '2.977802'), ('33', '2022-01-25', '20364', 'KPW', '20.54', '0.11', 'EUR', '991.624722'), ('7', '2022-01-25', '1086', 'TJS', '75.98', '0.38', 'EUR', '14.294667'), ('9', '2022-01-26', '186228', 'VND', '7.39', '0.04', 'EUR', '25207.144586'), ('33', '2022-01-27', '612', 'JEP', '737.55', '3.69', 'EUR', '0.82978'), ('38', '2022-01-27', '172740', 'STD', '7.32', '0.05', 'EUR', '23626.253177'), ('51', '2022-01-27', '30000', 'DZD', '190.83', '0.03', 'EUR', '157.210934'), ('12', '2022-01-28', '1356', 'BMD', '1229.42', '6.15', 'EUR', '1.102961'), ('45', '2022-01-28', '786', 'GHS', '95.35', '0.48', 'EUR', '8.24399'), ('49', '2022-01-28', '25404', 'JPY', '190.43', '0.96', 'EUR', '133.408405'), ('20', '2022-01-29', '22182', 'MRU', '552.86', '0.05', 'EUR', '40.122998'), ('1', '2022-01-30', '1020', 'HRK', '134.74', '0.68', 'EUR', '7.570559'), ('25', '2022-01-30', '1416', 'BGN', '725.24', '3.63', 'EUR', '1.95248'), </v>
      </c>
    </row>
    <row r="406" spans="2:22" ht="30" x14ac:dyDescent="0.25">
      <c r="B406">
        <f t="shared" si="60"/>
        <v>2022</v>
      </c>
      <c r="C406">
        <f t="shared" si="61"/>
        <v>1</v>
      </c>
      <c r="D406" t="str">
        <f t="shared" si="62"/>
        <v>2022 1</v>
      </c>
      <c r="E406">
        <v>46</v>
      </c>
      <c r="F406" s="2">
        <v>44591</v>
      </c>
      <c r="G406">
        <v>18906</v>
      </c>
      <c r="H406" t="s">
        <v>195</v>
      </c>
      <c r="I406" s="3">
        <f t="shared" si="63"/>
        <v>766.03</v>
      </c>
      <c r="J406" s="3">
        <f t="shared" si="64"/>
        <v>3.84</v>
      </c>
      <c r="K406" t="s">
        <v>61</v>
      </c>
      <c r="L406" s="3">
        <f>VLOOKUP(H406,'fx rates'!$A:$B,2,0)</f>
        <v>24.680565000000001</v>
      </c>
      <c r="M406">
        <f>SUMIFS($I$3:$I406,$E$3:$E406,$E406,$D$3:$D406,$D406)</f>
        <v>766.03</v>
      </c>
      <c r="N406" s="3">
        <f t="shared" si="65"/>
        <v>3.84</v>
      </c>
      <c r="O406" s="3" t="str">
        <f t="shared" si="66"/>
        <v/>
      </c>
      <c r="P406" t="str">
        <f>IFERROR(IF(VLOOKUP($E406,clients_special_commissions!$B:$E,3,0), "yes","no"),"no")</f>
        <v>no</v>
      </c>
      <c r="Q406" s="3" t="str">
        <f>IF($P406="yes", VLOOKUP($E406,clients_special_commissions!$B:$C,2,0),"")</f>
        <v/>
      </c>
      <c r="R406" t="str">
        <f t="shared" si="67"/>
        <v>no</v>
      </c>
      <c r="S406">
        <f>COUNTIFS($E$3:$E405,$E406,$D$3:$D405,$D406,$R$3:$R405,"yes")</f>
        <v>0</v>
      </c>
      <c r="U406" s="1" t="str">
        <f t="shared" si="68"/>
        <v xml:space="preserve">('46', '2022-01-30', '18906', 'STN', '766.03', '3.84', 'EUR', '24.680565'), </v>
      </c>
      <c r="V406" s="1" t="str">
        <f t="shared" si="69"/>
        <v xml:space="preserve">('42', '2021-06-09', '1338', 'ERN', '80.96', '0.05',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'0.04',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'0.05',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'0.05',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'0.05',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'0.04',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'0.04',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'0.05', 'EUR', '1954.4451'), ('17', '2021-08-25', '20292', 'CLP', '23.24', '0.12', 'EUR', '873.489326'), ('38', '2021-08-25', '174', 'GIP', '209.76', '1.05', 'EUR', '0.829546'), ('39', '2021-08-25', '366', 'MOP', '41.3', '0.21', 'EUR', '8.862674'), ('10', '2021-08-26', '229650', 'MMK', '117.51', '0.05',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'0.04', 'EUR', '1.874163'), ('11', '2021-09-09', '10206', 'UAH', '315.83', '1.58', 'EUR', '32.315341'), ('15', '2021-09-10', '300000', 'VND', '11.91', '0.06', 'EUR', '25207.144586'), ('42', '2021-09-11', '26370', 'XPF', '221.19', '0.05',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('13', '2021-09-27', '4638', 'ETB', '82.2', '0.42', 'EUR', '56.424061'), ('37', '2021-09-29', '612', 'BND', '409.96', '2.05', 'EUR', '1.492847'), ('51', '2021-10-01', '894', 'MOP', '100.88', '0.51', 'EUR', '8.862674'), ('45', '2021-10-02', '1254', 'SCR', '78.97', '0.4', 'EUR', '15.881424'), ('47', '2021-10-02', '212808', 'IRR', '4.57', '0.05', 'EUR', '46606.318821'), ('20', '2021-10-03', '209238', 'VND', '8.31', '0.05', 'EUR', '25207.144586'), ('17', '2021-10-04', '13416', 'AOA', '26.83', '0.14', 'EUR', '500.075352'), ('41', '2021-10-05', '4139', 'GHS', '502.07', '2.52', 'EUR', '8.24399'), ('44', '2021-10-05', '206706', 'CDF', '94.03', '0.48', 'EUR', '2198.419411'), ('50', '2021-10-06', '18666', 'SOS', '29.36', '0.15', 'EUR', '635.850516'), ('7', '2021-10-06', '1026', 'CUC', '930.9', '4.66', 'EUR', '1.102163'), ('21', '2021-10-08', '912', 'MYR', '196.11', '0.99', 'EUR', '4.650478'), ('6', '2021-10-08', '29940', 'HTG', '259.51', '1.3', 'EUR', '115.372538'), ('36', '2021-10-09', '1146', 'QAR', '285.64', '1.43', 'EUR', '4.012181'), ('6', '2021-10-09', '6678', 'ISK', '46.98', '0.24', 'EUR', '142.166545'), ('29', '2021-10-10', '270', 'GIP', '325.48', '1.63', 'EUR', '0.829546'), ('25', '2021-10-10', '14754', 'BDT', '155.68', '0.78', 'EUR', '94.772749'), ('48', '2021-10-12', '15936', 'DZD', '101.37', '0.51', 'EUR', '157.210934'), ('43', '2021-10-13', '10398', 'KMF', '21.11', '0.11', 'EUR', '492.671632'), ('36', '2021-10-15', '29034', 'INR', '346.16', '1.74', 'EUR', '83.874727'), ('45', '2021-10-15', '18042', 'KPW', '18.2', '0.1', 'EUR', '991.624722'), ('18', '2021-10-15', '1236', 'BAM', '632.46', '3.17', 'EUR', '1.954297'), ('30', '2021-10-16', '25494', 'CUP', '898.56', '4.5', 'EUR', '28.372254'), ('10', '2021-10-16', '924', 'BBD', '419.15', '0.05', 'EUR', '2.204495'), ('33', '2021-10-16', '12720', 'NPR', '94.98', '0.48', 'EUR', '133.929141'), ('46', '2021-10-17', '264', 'NZD', '166.49', '0.84', 'EUR', '1.585768'), ('40', '2021-10-17', '1284', 'BND', '860.11', '4.31', 'EUR', '1.492847'), ('6', '2021-10-18', '828', 'HRK', '109.38', '0.55', 'EUR', '7.570559'), ('22', '2021-10-18', '300', 'EUR', '300', '1.5', 'EUR', '1'), ('46', '2021-10-18', '23256', 'ISK', '163.59', '0.82', 'EUR', '142.166545'), ('51', '2021-10-18', '205488', 'UZS', '16.25', '0.09', 'EUR', '12650.208197'), ('5', '2021-10-19', '15168', 'MRU', '378.04', '1.9', 'EUR', '40.122998'), ('18', '2021-10-19', '1068', 'TOP', '428.65', '2.15', 'EUR', '2.491572'), ('14', '2021-10-19', '220', 'BHD', '529.16', '2.65', 'EUR', '0.415761'), ('48', '2021-10-19', '2351', 'MYR', '505.54', '2.53', 'EUR', '4.650478'), ('46', '2021-10-20', '7524', 'RUB', '64.43', '0.33', 'EUR', '116.791701'), ('16', '2021-10-21', '16854', 'VUV', '135.2', '0.68', 'EUR', '124.667135'), ('30', '2021-10-22', '26826', 'NPR', '200.3', '1.01', 'EUR', '133.929141'), ('2', '2021-10-22', '84', 'XDR', '106', '0.53', 'EUR', '0.792507'), ('42', '2021-10-22', '3000', 'BBD', '1360.86', '0.05', 'EUR', '2.204495'), ('42', '2021-10-23', '9000', 'ZMW', '463.25', '0.03', 'EUR', '19.428104'), ('28', '2021-10-23', '3.3', 'EUR', '3.3', '0.05', 'EUR', '1'), ('48', '2021-10-23', '5000', 'GHS', '606.51', '3.04', 'EUR', '8.24399'), ('25', '2021-10-23', '71472', 'TZS', '27.97', '0.14', 'EUR', '2556.186953'), ('3', '2021-10-23', '164184', 'IRR', '3.53', '0.05', 'EUR', '46606.318821'), ('14', '2021-10-24', '1482', 'MOP', '167.22', '0.84', 'EUR', '8.862674'), ('40', '2021-10-24', '800', 'BHD', '1924.19', '9.63', 'EUR', '0.415761'), ('9', '2021-10-24', '27090', 'SDG', '55.07', '0.04', 'EUR', '491.956154'), ('43', '2021-10-24', '18492', 'THB', '500.59', '2.51', 'EUR', '36.941107'), ('35', '2021-10-26', '27588', 'KPW', '27.83', '0.14', 'EUR', '991.624722'), ('25', '2021-10-26', '15246', 'NAD', '932.41', '4.67', 'EUR', '16.351249'), ('46', '2021-10-27', '8000', 'TTD', '1071.62', '5.36', 'EUR', '7.465375'), ('47', '2021-10-27', '154224', 'IQD', '96.14', '0.49', 'EUR', '1604.167841'), ('32', '2021-10-28', '1188', 'PAB', '1077.23', '5.39', 'EUR', '1.102838'), ('17', '2021-10-28', '648', 'CNH', '92.16', '0.47', 'EUR', '7.031894'), ('10', '2021-10-28', '5784', 'NPR', '43.19', '0.05', 'EUR', '133.929141'), ('32', '2021-10-29', '15504', 'MXN', '693.84', '0.03', 'EUR', '22.345389'), ('32', '2021-10-31', '666', 'EUR', '666', '0.03', 'EUR', '1'), ('22', '2021-11-02', '498', 'XDR', '628.39', '3.15', 'EUR', '0.792507'), ('44', '2021-11-02', '324', 'EUR', '324', '1.62', 'EUR', '1'), ('16', '2021-11-02', '430', 'FKP', '518.37', '2.6', 'EUR', '0.82953'), ('7', '2021-11-03', '248', 'BHD', '596.5', '2.99', 'EUR', '0.415761'), ('51', '2021-11-03', '292', 'KWD', '871.43', '4.36', 'EUR', '0.335084'), ('51', '2021-11-03', '6933', 'TWD', '220.35', '1.11', 'EUR', '31.464479'), ('27', '2021-11-03', '23214', 'CZK', '941.82', '4.71', 'EUR', '24.648029'), ('39', '2021-11-04', '492', 'GGP', '592.69', '2.97', 'EUR', '0.830114'), ('3', '2021-11-04', '17076', 'INR', '203.59', '1.02', 'EUR', '83.874727'), ('17', '2021-11-04', '21516', 'MZN', '305.89', '1.53', 'EUR', '70.339138'), ('33', '2021-11-05', '103458', 'BIF', '45.9', '0.23', 'EUR', '2254.103215'), ('31', '2021-11-05', '3876', 'ZAR', '237.6', '1.19', 'EUR', '16.313404'), ('9', '2021-11-06', '1410', 'BSD', '1278.69', '0.04', 'EUR', '1.102693'), ('16', '2021-11-06', '636', 'IMP', '766.7', '3.84', 'EUR', '0.829536'), ('48', '2021-11-07', '564', 'NZD', '355.67', '1.78', 'EUR', '1.585768'), ('13', '2021-11-07', '3246', 'PKR', '16.25', '0.09', 'EUR', '199.753961'), ('30', '2021-11-08', '8940', 'SZL', '547.16', '2.74', 'EUR', '16.339208'), ('41', '2021-11-08', '19338', 'DJF', '98.83', '0.5', 'EUR', '195.674933'), ('47', '2021-11-08', '1488', 'WST', '518.61', '2.6', 'EUR', '2.869237'), ('20', '2021-11-09', '13290', 'MXN', '594.76', '0.05', 'EUR', '22.345389'), ('27', '2021-11-09', '11151', 'GTQ', '1317.54', '6.59', 'EUR', '8.463558'), ('34', '2021-11-09', '19140', 'ETB', '339.22', '1.7', 'EUR', '56.424061'), ('45', '2021-11-10', '450', 'EUR', '450', '2.25', 'EUR', '1'), ('10', '2021-11-10', '1008', 'TND', '310.67', '0.05', 'EUR', '3.244663'), ('48', '2021-11-11', '1182', 'KYD', '1289.54', '6.45', 'EUR', '0.916606'), ('23', '2021-11-11', '210', 'JOD', '268.74', '1.35', 'EUR', '0.781452'), ('2', '2021-11-12', '426', 'BZD', '192.22', '0.97', 'EUR', '2.216262'), ('42', '2021-11-12', '13230', 'AFN', '137.19', '0.05', 'EUR', '96.442519'), ('20', '2021-11-12', '360000', 'STD', '15.24', '0.05', 'EUR', '23626.253177'), ('4', '2021-11-14', '96936', 'LBP', '58.32', '0.3', 'EUR', '1662.155418'), ('17', '2021-11-14', '618', 'MYR', '132.89', '0.67', 'EUR', '4.650478'), ('1', '2021-11-14', '210060', 'BIF', '93.2', '0.47', 'EUR', '2254.103215'), ('4', '2021-11-15', '11958', 'VUV', '95.92', '0.48', 'EUR', '124.667135'), ('38', '2021-11-15', '115626', 'IDR', '7.32', '0.05', 'EUR', '15813.590125'), ('9', '2021-11-17', '29526', 'MXN', '1321.35', '0.03', 'EUR', '22.345389'), ('13', '2021-11-20', '23394', 'CLP', '26.79', '0.14', 'EUR', '873.489326'), ('16', '2021-11-20', '12000', 'ZAR', '735.6', '0.03', 'EUR', '16.313404'), ('48', '2021-11-21', '179472', 'PYG', '23.43', '0.03', 'EUR', '7661.556068'), ('8', '2021-11-21', '840', 'MOP', '94.78', '0.48', 'EUR', '8.862674'), ('31', '2021-11-21', '18042', 'XOF', '27.54', '0.14', 'EUR', '655.347265'), ('18', '2021-11-23', '342', 'TMT', '88.67', '0.45', 'EUR', '3.857137'), ('29', '2021-11-23', '588', 'DKK', '79.11', '0.4', 'EUR', '7.433242'), ('37', '2021-11-23', '90', 'EUR', '90', '0.45', 'EUR', '1'), ('33', '2021-11-23', '858', 'AUD', '580.16', '2.91', 'EUR', '1.478916'), ('51', '2021-11-24', '60000', 'THB', '1624.21', '0.03', 'EUR', '36.941107'), ('8', '2021-11-25', '1176', 'NZD', '741.6', '3.71', 'EUR', '1.585768'), ('10', '2021-11-26', '29568', 'BIF', '13.12', '0.05', 'EUR', '2254.103215'), ('29', '2021-11-26', '708', 'BMD', '641.91', '3.21', 'EUR', '1.102961'), ('15', '2021-11-27', '1008', 'LSL', '61.7', '0.31', 'EUR', '16.337136'), ('12', '2021-11-27', '846', 'EUR', '846', '4.23', 'EUR', '1'), ('45', '2021-11-27', '828', 'SEK', '79.64', '0.4', 'EUR', '10.396958'), ('17', '2021-11-28', '591', 'BHD', '1421.49', '7.11', 'EUR', '0.415761'), ('27', '2021-11-29', '3000000', 'XAF', '4577.73', '0.03', 'EUR', '655.347543'), ('13', '2021-11-29', '470', 'JOD', '601.45', '3.01', 'EUR', '0.781452'), ('8', '2021-12-01', '15996', 'NGN', '34.95', '0.18', 'EUR', '457.789064'), ('9', '2021-12-01', '6690', 'JPY', '50.15', '0.04', 'EUR', '133.408405'), ('44', '2021-12-02', '18318', 'KPW', '18.48', '0.1', 'EUR', '991.624722'), ('28', '2021-12-03', '13752', 'ERN', '832.1', '4.17', 'EUR', '16.526867'), ('35', '2021-12-04', '15132', 'BTN', '180.78', '0.91', 'EUR', '83.704625'), ('40', '2021-12-04', '6702', 'HRK', '885.28', '4.43', 'EUR', '7.570559'), ('44', '2021-12-04', '26352', 'RSD', '224.03', '1.13', 'EUR', '117.629636'), ('33', '2021-12-06', '654', 'TND', '201.57', '1.01', 'EUR', '3.244663'), ('41', '2021-12-07', '1176', 'SCR', '74.05', '0.38', 'EUR', '15.881424'), ('11', '2021-12-08', '696', 'SAR', '168.37', '0.85', 'EUR', '4.133768'), ('30', '2021-12-08', '8730', 'GMD', '148.1', '0.75', 'EUR', '58.946785'), ('50', '2021-12-09', '1284', 'BND', '860.11', '4.31', 'EUR', '1.492847'), ('47', '2021-12-10', '1344', 'SBD', '151.56', '0.76', 'EUR', '8.867908'), ('28', '2021-12-10', '1134', 'BOB', '150.06', '0.76', 'EUR', '7.557202'), ('6', '2021-12-12', '450', 'SGD', '300.51', '1.51', 'EUR', '1.497464'), ('29', '2021-12-12', '330', 'ILS', '93.13', '0.47', 'EUR', '3.543533'), ('18', '2021-12-13', '462', 'IMP', '556.94', '2.79', 'EUR', '0.829536'), ('10', '2021-12-13', '152076', 'IQD', '94.81', '0.05', 'EUR', '1604.167841'), ('46', '2021-12-13', '6042', 'CVE', '54.57', '0.28', 'EUR', '110.731635'), ('15', '2021-12-15', '6114', 'SBD', '689.46', '3.45', 'EUR', '8.867908'), ('43', '2021-12-15', '29166', 'BDT', '307.75', '1.54', 'EUR', '94.772749'), ('31', '2021-12-16', '17778', 'ZWL', '50.11', '0.26', 'EUR', '354.780821'), ('45', '2021-12-18', '4477', 'HRK', '591.37', '2.96', 'EUR', '7.570559'), ('10', '2021-12-18', '930', 'XDR', '1173.5', '0.05', 'EUR', '0.792507'), ('44', '2021-12-19', '21504', 'DZD', '136.79', '0.69', 'EUR', '157.210934'), ('33', '2021-12-20', '6810', 'GHS', '826.06', '4.14', 'EUR', '8.24399'), ('46', '2021-12-20', '702', 'IMP', '846.26', '4.24', 'EUR', '0.829536'), ('39', '2021-12-20', '16002', 'GMD', '271.47', '1.36', 'EUR', '58.946785'), ('6', '2021-12-20', '13104', 'MDL', '647.93', '3.24', 'EUR', '20.224588'), ('28', '2021-12-21', '660', 'EUR', '660', '3.3', 'EUR', '1'), ('2', '2021-12-22', '930', 'CAD', '670.27', '3.36', 'EUR', '1.387511'), ('48', '2021-12-23', '23226', 'MKD', '377.23', '1.89', 'EUR', '61.570877'), ('47', '2021-12-24', '618', 'MOP', '69.74', '0.35', 'EUR', '8.862674'), ('29', '2021-12-25', '28566', 'RSD', '242.85', '1.22', 'EUR', '117.629636'), ('9', '2021-12-26', '28416', 'MDL', '1405.03', '0.04', 'EUR', '20.224588'), ('3', '2021-12-26', '23166', 'SOS', '36.44', '0.19', 'EUR', '635.850516'), ('18', '2021-12-26', '3500', 'MYR', '752.62', '3.77', 'EUR', '4.650478'), ('33', '2021-12-26', '690', 'SEK', '66.37', '0.03', 'EUR', '10.396958'), ('36', '2021-12-27', '66', 'OMR', '155.25', '0.78', 'EUR', '0.425132'), ('26', '2021-12-27', '460', 'GIP', '554.53', '2.78', 'EUR', '0.829546'), ('11', '2021-12-28', '1404', 'EUR', '1404', '7.02', 'EUR', '1'), ('36', '2021-12-29', '8622', 'HTG', '74.74', '0.38', 'EUR', '115.372538'), ('47', '2021-12-30', '28236', 'AMD', '52.59', '0.27', 'EUR', '536.92227'), ('30', '2021-12-30', '190284', 'MGA', '42.82', '0.22', 'EUR', '4443.86488'), ('22', '2021-12-30', '1302', 'EUR', '1302', '6.51', 'EUR', '1'), ('47', '2021-12-31', '1404', 'WST', '489.33', '2.45', 'EUR', '2.869237'), ('50', '2022-01-01', '4614', 'TWD', '146.65', '0.74', 'EUR', '31.464479'), ('45', '2022-01-01', '7798', 'TJS', '545.52', '2.73', 'EUR', '14.294667'), ('2', '2022-01-02', '6396', 'HTG', '55.44', '0.28', 'EUR', '115.372538'), ('43', '2022-01-03', '19044', 'LRD', '112.79', '0.57', 'EUR', '168.852191'), ('4', '2022-01-03', '606', 'MYR', '130.31', '0.66', 'EUR', '4.650478'), ('48', '2022-01-03', '462', 'JOD', '591.21', '2.96', 'EUR', '0.781452'), ('3', '2022-01-03', '22386', 'THB', '606', '3.03', 'EUR', '36.941107'), ('40', '2022-01-04', '234270', 'UGX', '59.23', '0.3', 'EUR', '3955.735797'), ('38', '2022-01-05', '6138', 'NOK', '635.68', '3.18', 'EUR', '9.655857'), ('16', '2022-01-06', '954', 'JOD', '1220.81', '6.11', 'EUR', '0.781452'), ('5', '2022-01-06', '528', 'OMR', '1241.97', '6.21', 'EUR', '0.425132'), ('11', '2022-01-06', '594', 'SBD', '66.99', '0.34', 'EUR', '8.867908'), ('50', '2022-01-06', '9870', 'AMD', '18.39', '0.1', 'EUR', '536.92227'), ('16', '2022-01-08', '23190', 'SCR', '1460.2', '0.03', 'EUR', '15.881424'), ('14', '2022-01-08', '6834', 'SCR', '430.32', '2.16', 'EUR', '15.881424'), ('50', '2022-01-09', '20802', 'XPF', '174.49', '0.88', 'EUR', '119.221126'), ('3', '2022-01-09', '354', 'VES', '74.65', '0.38', 'EUR', '4.74232'), ('4', '2022-01-09', '3048', 'ERN', '184.43', '0.93', 'EUR', '16.526867'), ('27', '2022-01-10', '20196', 'CUP', '711.83', '3.56', 'EUR', '28.372254'), ('21', '2022-01-11', '7200', 'MUR', '148.86', '0.75', 'EUR', '48.369341'), ('31', '2022-01-11', '26052', 'LRD', '154.29', '0.78', 'EUR', '168.852191'), ('28', '2022-01-13', '27480', 'ISK', '193.3', '0.97', 'EUR', '142.166545'), ('48', '2022-01-13', '1362', 'DKK', '183.24', '0.92', 'EUR', '7.433242'), ('38', '2022-01-14', '1392', 'HKD', '161.42', '0.81', 'EUR', '8.623587'), ('34', '2022-01-14', '11094', 'MZN', '157.73', '0.79', 'EUR', '70.339138'), ('4', '2022-01-15', '19374', 'KPW', '19.54', '0.1', 'EUR', '991.624722'), ('30', '2022-01-15', '22686', 'CZK', '920.4', '4.61', 'EUR', '24.648029'), ('14', '2022-01-18', '21360', 'KRW', '16', '0.08', 'EUR', '1335.638728'), ('3', '2022-01-18', '15240', 'MWK', '16.98', '0.09', 'EUR', '897.95755'), ('33', '2022-01-20', '1410', 'ILS', '397.91', '1.99', 'EUR', '3.543533'), ('30', '2022-01-20', '642', 'JOD', '821.55', '4.11', 'EUR', '0.781452'), ('7', '2022-01-21', '1362', 'TTD', '182.45', '0.92', 'EUR', '7.465375'), ('9', '2022-01-22', '7248', 'XPF', '60.8', '0.04', 'EUR', '119.221126'), ('2', '2022-01-22', '108954', 'KHR', '24.54', '0.13', 'EUR', '4440.618647'), ('20', '2022-01-23', '1080', 'BAM', '552.63', '0.05', 'EUR', '1.954297'), ('34', '2022-01-23', '510', 'EUR', '510', '2.55', 'EUR', '1'), ('32', '2022-01-23', '220032', 'CDF', '100.09', '0.51', 'EUR', '2198.419411'), ('51', '2022-01-23', '8000', 'XCD', '2686.55', '13.44', 'EUR', '2.977802'), ('33', '2022-01-25', '20364', 'KPW', '20.54', '0.11', 'EUR', '991.624722'), ('7', '2022-01-25', '1086', 'TJS', '75.98', '0.38', 'EUR', '14.294667'), ('9', '2022-01-26', '186228', 'VND', '7.39', '0.04', 'EUR', '25207.144586'), ('33', '2022-01-27', '612', 'JEP', '737.55', '3.69', 'EUR', '0.82978'), ('38', '2022-01-27', '172740', 'STD', '7.32', '0.05', 'EUR', '23626.253177'), ('51', '2022-01-27', '30000', 'DZD', '190.83', '0.03', 'EUR', '157.210934'), ('12', '2022-01-28', '1356', 'BMD', '1229.42', '6.15', 'EUR', '1.102961'), ('45', '2022-01-28', '786', 'GHS', '95.35', '0.48', 'EUR', '8.24399'), ('49', '2022-01-28', '25404', 'JPY', '190.43', '0.96', 'EUR', '133.408405'), ('20', '2022-01-29', '22182', 'MRU', '552.86', '0.05', 'EUR', '40.122998'), ('1', '2022-01-30', '1020', 'HRK', '134.74', '0.68', 'EUR', '7.570559'), ('25', '2022-01-30', '1416', 'BGN', '725.24', '3.63', 'EUR', '1.95248'), ('46', '2022-01-30', '18906', 'STN', '766.03', '3.84', 'EUR', '24.680565'), </v>
      </c>
    </row>
    <row r="407" spans="2:22" ht="30" x14ac:dyDescent="0.25">
      <c r="B407">
        <f t="shared" si="60"/>
        <v>2022</v>
      </c>
      <c r="C407">
        <f t="shared" si="61"/>
        <v>1</v>
      </c>
      <c r="D407" t="str">
        <f t="shared" si="62"/>
        <v>2022 1</v>
      </c>
      <c r="E407">
        <v>14</v>
      </c>
      <c r="F407" s="2">
        <v>44591</v>
      </c>
      <c r="G407">
        <v>6612</v>
      </c>
      <c r="H407" t="s">
        <v>120</v>
      </c>
      <c r="I407" s="3">
        <f t="shared" si="63"/>
        <v>245.09</v>
      </c>
      <c r="J407" s="3">
        <f t="shared" si="64"/>
        <v>1.23</v>
      </c>
      <c r="K407" t="s">
        <v>61</v>
      </c>
      <c r="L407" s="3">
        <f>VLOOKUP(H407,'fx rates'!$A:$B,2,0)</f>
        <v>26.978393000000001</v>
      </c>
      <c r="M407">
        <f>SUMIFS($I$3:$I407,$E$3:$E407,$E407,$D$3:$D407,$D407)</f>
        <v>691.41</v>
      </c>
      <c r="N407" s="3">
        <f t="shared" si="65"/>
        <v>1.23</v>
      </c>
      <c r="O407" s="3" t="str">
        <f t="shared" si="66"/>
        <v/>
      </c>
      <c r="P407" t="str">
        <f>IFERROR(IF(VLOOKUP($E407,clients_special_commissions!$B:$E,3,0), "yes","no"),"no")</f>
        <v>no</v>
      </c>
      <c r="Q407" s="3" t="str">
        <f>IF($P407="yes", VLOOKUP($E407,clients_special_commissions!$B:$C,2,0),"")</f>
        <v/>
      </c>
      <c r="R407" t="str">
        <f t="shared" si="67"/>
        <v>no</v>
      </c>
      <c r="S407">
        <f>COUNTIFS($E$3:$E406,$E407,$D$3:$D406,$D407,$R$3:$R406,"yes")</f>
        <v>0</v>
      </c>
      <c r="U407" s="1" t="str">
        <f t="shared" si="68"/>
        <v xml:space="preserve">('14', '2022-01-30', '6612', 'HNL', '245.09', '1.23', 'EUR', '26.978393'), </v>
      </c>
      <c r="V407" s="1" t="str">
        <f t="shared" si="69"/>
        <v xml:space="preserve">('42', '2021-06-09', '1338', 'ERN', '80.96', '0.05',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'0.04',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'0.05',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'0.05',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'0.05',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'0.04',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'0.04',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'0.05', 'EUR', '1954.4451'), ('17', '2021-08-25', '20292', 'CLP', '23.24', '0.12', 'EUR', '873.489326'), ('38', '2021-08-25', '174', 'GIP', '209.76', '1.05', 'EUR', '0.829546'), ('39', '2021-08-25', '366', 'MOP', '41.3', '0.21', 'EUR', '8.862674'), ('10', '2021-08-26', '229650', 'MMK', '117.51', '0.05',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'0.04', 'EUR', '1.874163'), ('11', '2021-09-09', '10206', 'UAH', '315.83', '1.58', 'EUR', '32.315341'), ('15', '2021-09-10', '300000', 'VND', '11.91', '0.06', 'EUR', '25207.144586'), ('42', '2021-09-11', '26370', 'XPF', '221.19', '0.05',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('13', '2021-09-27', '4638', 'ETB', '82.2', '0.42', 'EUR', '56.424061'), ('37', '2021-09-29', '612', 'BND', '409.96', '2.05', 'EUR', '1.492847'), ('51', '2021-10-01', '894', 'MOP', '100.88', '0.51', 'EUR', '8.862674'), ('45', '2021-10-02', '1254', 'SCR', '78.97', '0.4', 'EUR', '15.881424'), ('47', '2021-10-02', '212808', 'IRR', '4.57', '0.05', 'EUR', '46606.318821'), ('20', '2021-10-03', '209238', 'VND', '8.31', '0.05', 'EUR', '25207.144586'), ('17', '2021-10-04', '13416', 'AOA', '26.83', '0.14', 'EUR', '500.075352'), ('41', '2021-10-05', '4139', 'GHS', '502.07', '2.52', 'EUR', '8.24399'), ('44', '2021-10-05', '206706', 'CDF', '94.03', '0.48', 'EUR', '2198.419411'), ('50', '2021-10-06', '18666', 'SOS', '29.36', '0.15', 'EUR', '635.850516'), ('7', '2021-10-06', '1026', 'CUC', '930.9', '4.66', 'EUR', '1.102163'), ('21', '2021-10-08', '912', 'MYR', '196.11', '0.99', 'EUR', '4.650478'), ('6', '2021-10-08', '29940', 'HTG', '259.51', '1.3', 'EUR', '115.372538'), ('36', '2021-10-09', '1146', 'QAR', '285.64', '1.43', 'EUR', '4.012181'), ('6', '2021-10-09', '6678', 'ISK', '46.98', '0.24', 'EUR', '142.166545'), ('29', '2021-10-10', '270', 'GIP', '325.48', '1.63', 'EUR', '0.829546'), ('25', '2021-10-10', '14754', 'BDT', '155.68', '0.78', 'EUR', '94.772749'), ('48', '2021-10-12', '15936', 'DZD', '101.37', '0.51', 'EUR', '157.210934'), ('43', '2021-10-13', '10398', 'KMF', '21.11', '0.11', 'EUR', '492.671632'), ('36', '2021-10-15', '29034', 'INR', '346.16', '1.74', 'EUR', '83.874727'), ('45', '2021-10-15', '18042', 'KPW', '18.2', '0.1', 'EUR', '991.624722'), ('18', '2021-10-15', '1236', 'BAM', '632.46', '3.17', 'EUR', '1.954297'), ('30', '2021-10-16', '25494', 'CUP', '898.56', '4.5', 'EUR', '28.372254'), ('10', '2021-10-16', '924', 'BBD', '419.15', '0.05', 'EUR', '2.204495'), ('33', '2021-10-16', '12720', 'NPR', '94.98', '0.48', 'EUR', '133.929141'), ('46', '2021-10-17', '264', 'NZD', '166.49', '0.84', 'EUR', '1.585768'), ('40', '2021-10-17', '1284', 'BND', '860.11', '4.31', 'EUR', '1.492847'), ('6', '2021-10-18', '828', 'HRK', '109.38', '0.55', 'EUR', '7.570559'), ('22', '2021-10-18', '300', 'EUR', '300', '1.5', 'EUR', '1'), ('46', '2021-10-18', '23256', 'ISK', '163.59', '0.82', 'EUR', '142.166545'), ('51', '2021-10-18', '205488', 'UZS', '16.25', '0.09', 'EUR', '12650.208197'), ('5', '2021-10-19', '15168', 'MRU', '378.04', '1.9', 'EUR', '40.122998'), ('18', '2021-10-19', '1068', 'TOP', '428.65', '2.15', 'EUR', '2.491572'), ('14', '2021-10-19', '220', 'BHD', '529.16', '2.65', 'EUR', '0.415761'), ('48', '2021-10-19', '2351', 'MYR', '505.54', '2.53', 'EUR', '4.650478'), ('46', '2021-10-20', '7524', 'RUB', '64.43', '0.33', 'EUR', '116.791701'), ('16', '2021-10-21', '16854', 'VUV', '135.2', '0.68', 'EUR', '124.667135'), ('30', '2021-10-22', '26826', 'NPR', '200.3', '1.01', 'EUR', '133.929141'), ('2', '2021-10-22', '84', 'XDR', '106', '0.53', 'EUR', '0.792507'), ('42', '2021-10-22', '3000', 'BBD', '1360.86', '0.05', 'EUR', '2.204495'), ('42', '2021-10-23', '9000', 'ZMW', '463.25', '0.03', 'EUR', '19.428104'), ('28', '2021-10-23', '3.3', 'EUR', '3.3', '0.05', 'EUR', '1'), ('48', '2021-10-23', '5000', 'GHS', '606.51', '3.04', 'EUR', '8.24399'), ('25', '2021-10-23', '71472', 'TZS', '27.97', '0.14', 'EUR', '2556.186953'), ('3', '2021-10-23', '164184', 'IRR', '3.53', '0.05', 'EUR', '46606.318821'), ('14', '2021-10-24', '1482', 'MOP', '167.22', '0.84', 'EUR', '8.862674'), ('40', '2021-10-24', '800', 'BHD', '1924.19', '9.63', 'EUR', '0.415761'), ('9', '2021-10-24', '27090', 'SDG', '55.07', '0.04', 'EUR', '491.956154'), ('43', '2021-10-24', '18492', 'THB', '500.59', '2.51', 'EUR', '36.941107'), ('35', '2021-10-26', '27588', 'KPW', '27.83', '0.14', 'EUR', '991.624722'), ('25', '2021-10-26', '15246', 'NAD', '932.41', '4.67', 'EUR', '16.351249'), ('46', '2021-10-27', '8000', 'TTD', '1071.62', '5.36', 'EUR', '7.465375'), ('47', '2021-10-27', '154224', 'IQD', '96.14', '0.49', 'EUR', '1604.167841'), ('32', '2021-10-28', '1188', 'PAB', '1077.23', '5.39', 'EUR', '1.102838'), ('17', '2021-10-28', '648', 'CNH', '92.16', '0.47', 'EUR', '7.031894'), ('10', '2021-10-28', '5784', 'NPR', '43.19', '0.05', 'EUR', '133.929141'), ('32', '2021-10-29', '15504', 'MXN', '693.84', '0.03', 'EUR', '22.345389'), ('32', '2021-10-31', '666', 'EUR', '666', '0.03', 'EUR', '1'), ('22', '2021-11-02', '498', 'XDR', '628.39', '3.15', 'EUR', '0.792507'), ('44', '2021-11-02', '324', 'EUR', '324', '1.62', 'EUR', '1'), ('16', '2021-11-02', '430', 'FKP', '518.37', '2.6', 'EUR', '0.82953'), ('7', '2021-11-03', '248', 'BHD', '596.5', '2.99', 'EUR', '0.415761'), ('51', '2021-11-03', '292', 'KWD', '871.43', '4.36', 'EUR', '0.335084'), ('51', '2021-11-03', '6933', 'TWD', '220.35', '1.11', 'EUR', '31.464479'), ('27', '2021-11-03', '23214', 'CZK', '941.82', '4.71', 'EUR', '24.648029'), ('39', '2021-11-04', '492', 'GGP', '592.69', '2.97', 'EUR', '0.830114'), ('3', '2021-11-04', '17076', 'INR', '203.59', '1.02', 'EUR', '83.874727'), ('17', '2021-11-04', '21516', 'MZN', '305.89', '1.53', 'EUR', '70.339138'), ('33', '2021-11-05', '103458', 'BIF', '45.9', '0.23', 'EUR', '2254.103215'), ('31', '2021-11-05', '3876', 'ZAR', '237.6', '1.19', 'EUR', '16.313404'), ('9', '2021-11-06', '1410', 'BSD', '1278.69', '0.04', 'EUR', '1.102693'), ('16', '2021-11-06', '636', 'IMP', '766.7', '3.84', 'EUR', '0.829536'), ('48', '2021-11-07', '564', 'NZD', '355.67', '1.78', 'EUR', '1.585768'), ('13', '2021-11-07', '3246', 'PKR', '16.25', '0.09', 'EUR', '199.753961'), ('30', '2021-11-08', '8940', 'SZL', '547.16', '2.74', 'EUR', '16.339208'), ('41', '2021-11-08', '19338', 'DJF', '98.83', '0.5', 'EUR', '195.674933'), ('47', '2021-11-08', '1488', 'WST', '518.61', '2.6', 'EUR', '2.869237'), ('20', '2021-11-09', '13290', 'MXN', '594.76', '0.05', 'EUR', '22.345389'), ('27', '2021-11-09', '11151', 'GTQ', '1317.54', '6.59', 'EUR', '8.463558'), ('34', '2021-11-09', '19140', 'ETB', '339.22', '1.7', 'EUR', '56.424061'), ('45', '2021-11-10', '450', 'EUR', '450', '2.25', 'EUR', '1'), ('10', '2021-11-10', '1008', 'TND', '310.67', '0.05', 'EUR', '3.244663'), ('48', '2021-11-11', '1182', 'KYD', '1289.54', '6.45', 'EUR', '0.916606'), ('23', '2021-11-11', '210', 'JOD', '268.74', '1.35', 'EUR', '0.781452'), ('2', '2021-11-12', '426', 'BZD', '192.22', '0.97', 'EUR', '2.216262'), ('42', '2021-11-12', '13230', 'AFN', '137.19', '0.05', 'EUR', '96.442519'), ('20', '2021-11-12', '360000', 'STD', '15.24', '0.05', 'EUR', '23626.253177'), ('4', '2021-11-14', '96936', 'LBP', '58.32', '0.3', 'EUR', '1662.155418'), ('17', '2021-11-14', '618', 'MYR', '132.89', '0.67', 'EUR', '4.650478'), ('1', '2021-11-14', '210060', 'BIF', '93.2', '0.47', 'EUR', '2254.103215'), ('4', '2021-11-15', '11958', 'VUV', '95.92', '0.48', 'EUR', '124.667135'), ('38', '2021-11-15', '115626', 'IDR', '7.32', '0.05', 'EUR', '15813.590125'), ('9', '2021-11-17', '29526', 'MXN', '1321.35', '0.03', 'EUR', '22.345389'), ('13', '2021-11-20', '23394', 'CLP', '26.79', '0.14', 'EUR', '873.489326'), ('16', '2021-11-20', '12000', 'ZAR', '735.6', '0.03', 'EUR', '16.313404'), ('48', '2021-11-21', '179472', 'PYG', '23.43', '0.03', 'EUR', '7661.556068'), ('8', '2021-11-21', '840', 'MOP', '94.78', '0.48', 'EUR', '8.862674'), ('31', '2021-11-21', '18042', 'XOF', '27.54', '0.14', 'EUR', '655.347265'), ('18', '2021-11-23', '342', 'TMT', '88.67', '0.45', 'EUR', '3.857137'), ('29', '2021-11-23', '588', 'DKK', '79.11', '0.4', 'EUR', '7.433242'), ('37', '2021-11-23', '90', 'EUR', '90', '0.45', 'EUR', '1'), ('33', '2021-11-23', '858', 'AUD', '580.16', '2.91', 'EUR', '1.478916'), ('51', '2021-11-24', '60000', 'THB', '1624.21', '0.03', 'EUR', '36.941107'), ('8', '2021-11-25', '1176', 'NZD', '741.6', '3.71', 'EUR', '1.585768'), ('10', '2021-11-26', '29568', 'BIF', '13.12', '0.05', 'EUR', '2254.103215'), ('29', '2021-11-26', '708', 'BMD', '641.91', '3.21', 'EUR', '1.102961'), ('15', '2021-11-27', '1008', 'LSL', '61.7', '0.31', 'EUR', '16.337136'), ('12', '2021-11-27', '846', 'EUR', '846', '4.23', 'EUR', '1'), ('45', '2021-11-27', '828', 'SEK', '79.64', '0.4', 'EUR', '10.396958'), ('17', '2021-11-28', '591', 'BHD', '1421.49', '7.11', 'EUR', '0.415761'), ('27', '2021-11-29', '3000000', 'XAF', '4577.73', '0.03', 'EUR', '655.347543'), ('13', '2021-11-29', '470', 'JOD', '601.45', '3.01', 'EUR', '0.781452'), ('8', '2021-12-01', '15996', 'NGN', '34.95', '0.18', 'EUR', '457.789064'), ('9', '2021-12-01', '6690', 'JPY', '50.15', '0.04', 'EUR', '133.408405'), ('44', '2021-12-02', '18318', 'KPW', '18.48', '0.1', 'EUR', '991.624722'), ('28', '2021-12-03', '13752', 'ERN', '832.1', '4.17', 'EUR', '16.526867'), ('35', '2021-12-04', '15132', 'BTN', '180.78', '0.91', 'EUR', '83.704625'), ('40', '2021-12-04', '6702', 'HRK', '885.28', '4.43', 'EUR', '7.570559'), ('44', '2021-12-04', '26352', 'RSD', '224.03', '1.13', 'EUR', '117.629636'), ('33', '2021-12-06', '654', 'TND', '201.57', '1.01', 'EUR', '3.244663'), ('41', '2021-12-07', '1176', 'SCR', '74.05', '0.38', 'EUR', '15.881424'), ('11', '2021-12-08', '696', 'SAR', '168.37', '0.85', 'EUR', '4.133768'), ('30', '2021-12-08', '8730', 'GMD', '148.1', '0.75', 'EUR', '58.946785'), ('50', '2021-12-09', '1284', 'BND', '860.11', '4.31', 'EUR', '1.492847'), ('47', '2021-12-10', '1344', 'SBD', '151.56', '0.76', 'EUR', '8.867908'), ('28', '2021-12-10', '1134', 'BOB', '150.06', '0.76', 'EUR', '7.557202'), ('6', '2021-12-12', '450', 'SGD', '300.51', '1.51', 'EUR', '1.497464'), ('29', '2021-12-12', '330', 'ILS', '93.13', '0.47', 'EUR', '3.543533'), ('18', '2021-12-13', '462', 'IMP', '556.94', '2.79', 'EUR', '0.829536'), ('10', '2021-12-13', '152076', 'IQD', '94.81', '0.05', 'EUR', '1604.167841'), ('46', '2021-12-13', '6042', 'CVE', '54.57', '0.28', 'EUR', '110.731635'), ('15', '2021-12-15', '6114', 'SBD', '689.46', '3.45', 'EUR', '8.867908'), ('43', '2021-12-15', '29166', 'BDT', '307.75', '1.54', 'EUR', '94.772749'), ('31', '2021-12-16', '17778', 'ZWL', '50.11', '0.26', 'EUR', '354.780821'), ('45', '2021-12-18', '4477', 'HRK', '591.37', '2.96', 'EUR', '7.570559'), ('10', '2021-12-18', '930', 'XDR', '1173.5', '0.05', 'EUR', '0.792507'), ('44', '2021-12-19', '21504', 'DZD', '136.79', '0.69', 'EUR', '157.210934'), ('33', '2021-12-20', '6810', 'GHS', '826.06', '4.14', 'EUR', '8.24399'), ('46', '2021-12-20', '702', 'IMP', '846.26', '4.24', 'EUR', '0.829536'), ('39', '2021-12-20', '16002', 'GMD', '271.47', '1.36', 'EUR', '58.946785'), ('6', '2021-12-20', '13104', 'MDL', '647.93', '3.24', 'EUR', '20.224588'), ('28', '2021-12-21', '660', 'EUR', '660', '3.3', 'EUR', '1'), ('2', '2021-12-22', '930', 'CAD', '670.27', '3.36', 'EUR', '1.387511'), ('48', '2021-12-23', '23226', 'MKD', '377.23', '1.89', 'EUR', '61.570877'), ('47', '2021-12-24', '618', 'MOP', '69.74', '0.35', 'EUR', '8.862674'), ('29', '2021-12-25', '28566', 'RSD', '242.85', '1.22', 'EUR', '117.629636'), ('9', '2021-12-26', '28416', 'MDL', '1405.03', '0.04', 'EUR', '20.224588'), ('3', '2021-12-26', '23166', 'SOS', '36.44', '0.19', 'EUR', '635.850516'), ('18', '2021-12-26', '3500', 'MYR', '752.62', '3.77', 'EUR', '4.650478'), ('33', '2021-12-26', '690', 'SEK', '66.37', '0.03', 'EUR', '10.396958'), ('36', '2021-12-27', '66', 'OMR', '155.25', '0.78', 'EUR', '0.425132'), ('26', '2021-12-27', '460', 'GIP', '554.53', '2.78', 'EUR', '0.829546'), ('11', '2021-12-28', '1404', 'EUR', '1404', '7.02', 'EUR', '1'), ('36', '2021-12-29', '8622', 'HTG', '74.74', '0.38', 'EUR', '115.372538'), ('47', '2021-12-30', '28236', 'AMD', '52.59', '0.27', 'EUR', '536.92227'), ('30', '2021-12-30', '190284', 'MGA', '42.82', '0.22', 'EUR', '4443.86488'), ('22', '2021-12-30', '1302', 'EUR', '1302', '6.51', 'EUR', '1'), ('47', '2021-12-31', '1404', 'WST', '489.33', '2.45', 'EUR', '2.869237'), ('50', '2022-01-01', '4614', 'TWD', '146.65', '0.74', 'EUR', '31.464479'), ('45', '2022-01-01', '7798', 'TJS', '545.52', '2.73', 'EUR', '14.294667'), ('2', '2022-01-02', '6396', 'HTG', '55.44', '0.28', 'EUR', '115.372538'), ('43', '2022-01-03', '19044', 'LRD', '112.79', '0.57', 'EUR', '168.852191'), ('4', '2022-01-03', '606', 'MYR', '130.31', '0.66', 'EUR', '4.650478'), ('48', '2022-01-03', '462', 'JOD', '591.21', '2.96', 'EUR', '0.781452'), ('3', '2022-01-03', '22386', 'THB', '606', '3.03', 'EUR', '36.941107'), ('40', '2022-01-04', '234270', 'UGX', '59.23', '0.3', 'EUR', '3955.735797'), ('38', '2022-01-05', '6138', 'NOK', '635.68', '3.18', 'EUR', '9.655857'), ('16', '2022-01-06', '954', 'JOD', '1220.81', '6.11', 'EUR', '0.781452'), ('5', '2022-01-06', '528', 'OMR', '1241.97', '6.21', 'EUR', '0.425132'), ('11', '2022-01-06', '594', 'SBD', '66.99', '0.34', 'EUR', '8.867908'), ('50', '2022-01-06', '9870', 'AMD', '18.39', '0.1', 'EUR', '536.92227'), ('16', '2022-01-08', '23190', 'SCR', '1460.2', '0.03', 'EUR', '15.881424'), ('14', '2022-01-08', '6834', 'SCR', '430.32', '2.16', 'EUR', '15.881424'), ('50', '2022-01-09', '20802', 'XPF', '174.49', '0.88', 'EUR', '119.221126'), ('3', '2022-01-09', '354', 'VES', '74.65', '0.38', 'EUR', '4.74232'), ('4', '2022-01-09', '3048', 'ERN', '184.43', '0.93', 'EUR', '16.526867'), ('27', '2022-01-10', '20196', 'CUP', '711.83', '3.56', 'EUR', '28.372254'), ('21', '2022-01-11', '7200', 'MUR', '148.86', '0.75', 'EUR', '48.369341'), ('31', '2022-01-11', '26052', 'LRD', '154.29', '0.78', 'EUR', '168.852191'), ('28', '2022-01-13', '27480', 'ISK', '193.3', '0.97', 'EUR', '142.166545'), ('48', '2022-01-13', '1362', 'DKK', '183.24', '0.92', 'EUR', '7.433242'), ('38', '2022-01-14', '1392', 'HKD', '161.42', '0.81', 'EUR', '8.623587'), ('34', '2022-01-14', '11094', 'MZN', '157.73', '0.79', 'EUR', '70.339138'), ('4', '2022-01-15', '19374', 'KPW', '19.54', '0.1', 'EUR', '991.624722'), ('30', '2022-01-15', '22686', 'CZK', '920.4', '4.61', 'EUR', '24.648029'), ('14', '2022-01-18', '21360', 'KRW', '16', '0.08', 'EUR', '1335.638728'), ('3', '2022-01-18', '15240', 'MWK', '16.98', '0.09', 'EUR', '897.95755'), ('33', '2022-01-20', '1410', 'ILS', '397.91', '1.99', 'EUR', '3.543533'), ('30', '2022-01-20', '642', 'JOD', '821.55', '4.11', 'EUR', '0.781452'), ('7', '2022-01-21', '1362', 'TTD', '182.45', '0.92', 'EUR', '7.465375'), ('9', '2022-01-22', '7248', 'XPF', '60.8', '0.04', 'EUR', '119.221126'), ('2', '2022-01-22', '108954', 'KHR', '24.54', '0.13', 'EUR', '4440.618647'), ('20', '2022-01-23', '1080', 'BAM', '552.63', '0.05', 'EUR', '1.954297'), ('34', '2022-01-23', '510', 'EUR', '510', '2.55', 'EUR', '1'), ('32', '2022-01-23', '220032', 'CDF', '100.09', '0.51', 'EUR', '2198.419411'), ('51', '2022-01-23', '8000', 'XCD', '2686.55', '13.44', 'EUR', '2.977802'), ('33', '2022-01-25', '20364', 'KPW', '20.54', '0.11', 'EUR', '991.624722'), ('7', '2022-01-25', '1086', 'TJS', '75.98', '0.38', 'EUR', '14.294667'), ('9', '2022-01-26', '186228', 'VND', '7.39', '0.04', 'EUR', '25207.144586'), ('33', '2022-01-27', '612', 'JEP', '737.55', '3.69', 'EUR', '0.82978'), ('38', '2022-01-27', '172740', 'STD', '7.32', '0.05', 'EUR', '23626.253177'), ('51', '2022-01-27', '30000', 'DZD', '190.83', '0.03', 'EUR', '157.210934'), ('12', '2022-01-28', '1356', 'BMD', '1229.42', '6.15', 'EUR', '1.102961'), ('45', '2022-01-28', '786', 'GHS', '95.35', '0.48', 'EUR', '8.24399'), ('49', '2022-01-28', '25404', 'JPY', '190.43', '0.96', 'EUR', '133.408405'), ('20', '2022-01-29', '22182', 'MRU', '552.86', '0.05', 'EUR', '40.122998'), ('1', '2022-01-30', '1020', 'HRK', '134.74', '0.68', 'EUR', '7.570559'), ('25', '2022-01-30', '1416', 'BGN', '725.24', '3.63', 'EUR', '1.95248'), ('46', '2022-01-30', '18906', 'STN', '766.03', '3.84', 'EUR', '24.680565'), ('14', '2022-01-30', '6612', 'HNL', '245.09', '1.23', 'EUR', '26.978393'), </v>
      </c>
    </row>
    <row r="408" spans="2:22" ht="30" x14ac:dyDescent="0.25">
      <c r="B408">
        <f t="shared" si="60"/>
        <v>2022</v>
      </c>
      <c r="C408">
        <f t="shared" si="61"/>
        <v>1</v>
      </c>
      <c r="D408" t="str">
        <f t="shared" si="62"/>
        <v>2022 1</v>
      </c>
      <c r="E408">
        <v>34</v>
      </c>
      <c r="F408" s="2">
        <v>44592</v>
      </c>
      <c r="G408">
        <v>12423</v>
      </c>
      <c r="H408" t="s">
        <v>119</v>
      </c>
      <c r="I408" s="3">
        <f t="shared" si="63"/>
        <v>1440.59</v>
      </c>
      <c r="J408" s="3">
        <f t="shared" si="64"/>
        <v>7.21</v>
      </c>
      <c r="K408" t="s">
        <v>61</v>
      </c>
      <c r="L408" s="3">
        <f>VLOOKUP(H408,'fx rates'!$A:$B,2,0)</f>
        <v>8.6235870000000006</v>
      </c>
      <c r="M408">
        <f>SUMIFS($I$3:$I408,$E$3:$E408,$E408,$D$3:$D408,$D408)</f>
        <v>2108.3199999999997</v>
      </c>
      <c r="N408" s="3">
        <f t="shared" si="65"/>
        <v>7.21</v>
      </c>
      <c r="O408" s="3" t="str">
        <f t="shared" si="66"/>
        <v/>
      </c>
      <c r="P408" t="str">
        <f>IFERROR(IF(VLOOKUP($E408,clients_special_commissions!$B:$E,3,0), "yes","no"),"no")</f>
        <v>no</v>
      </c>
      <c r="Q408" s="3" t="str">
        <f>IF($P408="yes", VLOOKUP($E408,clients_special_commissions!$B:$C,2,0),"")</f>
        <v/>
      </c>
      <c r="R408" t="str">
        <f t="shared" si="67"/>
        <v>yes</v>
      </c>
      <c r="S408">
        <f>COUNTIFS($E$3:$E407,$E408,$D$3:$D407,$D408,$R$3:$R407,"yes")</f>
        <v>0</v>
      </c>
      <c r="U408" s="1" t="str">
        <f t="shared" si="68"/>
        <v xml:space="preserve">('34', '2022-01-31', '12423', 'HKD', '1440.59', '7.21', 'EUR', '8.623587'), </v>
      </c>
      <c r="V408" s="1" t="str">
        <f t="shared" si="69"/>
        <v xml:space="preserve">('42', '2021-06-09', '1338', 'ERN', '80.96', '0.05',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'0.04',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'0.05',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'0.05',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'0.05',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'0.04',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'0.04',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'0.05', 'EUR', '1954.4451'), ('17', '2021-08-25', '20292', 'CLP', '23.24', '0.12', 'EUR', '873.489326'), ('38', '2021-08-25', '174', 'GIP', '209.76', '1.05', 'EUR', '0.829546'), ('39', '2021-08-25', '366', 'MOP', '41.3', '0.21', 'EUR', '8.862674'), ('10', '2021-08-26', '229650', 'MMK', '117.51', '0.05',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'0.04', 'EUR', '1.874163'), ('11', '2021-09-09', '10206', 'UAH', '315.83', '1.58', 'EUR', '32.315341'), ('15', '2021-09-10', '300000', 'VND', '11.91', '0.06', 'EUR', '25207.144586'), ('42', '2021-09-11', '26370', 'XPF', '221.19', '0.05',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('13', '2021-09-27', '4638', 'ETB', '82.2', '0.42', 'EUR', '56.424061'), ('37', '2021-09-29', '612', 'BND', '409.96', '2.05', 'EUR', '1.492847'), ('51', '2021-10-01', '894', 'MOP', '100.88', '0.51', 'EUR', '8.862674'), ('45', '2021-10-02', '1254', 'SCR', '78.97', '0.4', 'EUR', '15.881424'), ('47', '2021-10-02', '212808', 'IRR', '4.57', '0.05', 'EUR', '46606.318821'), ('20', '2021-10-03', '209238', 'VND', '8.31', '0.05', 'EUR', '25207.144586'), ('17', '2021-10-04', '13416', 'AOA', '26.83', '0.14', 'EUR', '500.075352'), ('41', '2021-10-05', '4139', 'GHS', '502.07', '2.52', 'EUR', '8.24399'), ('44', '2021-10-05', '206706', 'CDF', '94.03', '0.48', 'EUR', '2198.419411'), ('50', '2021-10-06', '18666', 'SOS', '29.36', '0.15', 'EUR', '635.850516'), ('7', '2021-10-06', '1026', 'CUC', '930.9', '4.66', 'EUR', '1.102163'), ('21', '2021-10-08', '912', 'MYR', '196.11', '0.99', 'EUR', '4.650478'), ('6', '2021-10-08', '29940', 'HTG', '259.51', '1.3', 'EUR', '115.372538'), ('36', '2021-10-09', '1146', 'QAR', '285.64', '1.43', 'EUR', '4.012181'), ('6', '2021-10-09', '6678', 'ISK', '46.98', '0.24', 'EUR', '142.166545'), ('29', '2021-10-10', '270', 'GIP', '325.48', '1.63', 'EUR', '0.829546'), ('25', '2021-10-10', '14754', 'BDT', '155.68', '0.78', 'EUR', '94.772749'), ('48', '2021-10-12', '15936', 'DZD', '101.37', '0.51', 'EUR', '157.210934'), ('43', '2021-10-13', '10398', 'KMF', '21.11', '0.11', 'EUR', '492.671632'), ('36', '2021-10-15', '29034', 'INR', '346.16', '1.74', 'EUR', '83.874727'), ('45', '2021-10-15', '18042', 'KPW', '18.2', '0.1', 'EUR', '991.624722'), ('18', '2021-10-15', '1236', 'BAM', '632.46', '3.17', 'EUR', '1.954297'), ('30', '2021-10-16', '25494', 'CUP', '898.56', '4.5', 'EUR', '28.372254'), ('10', '2021-10-16', '924', 'BBD', '419.15', '0.05', 'EUR', '2.204495'), ('33', '2021-10-16', '12720', 'NPR', '94.98', '0.48', 'EUR', '133.929141'), ('46', '2021-10-17', '264', 'NZD', '166.49', '0.84', 'EUR', '1.585768'), ('40', '2021-10-17', '1284', 'BND', '860.11', '4.31', 'EUR', '1.492847'), ('6', '2021-10-18', '828', 'HRK', '109.38', '0.55', 'EUR', '7.570559'), ('22', '2021-10-18', '300', 'EUR', '300', '1.5', 'EUR', '1'), ('46', '2021-10-18', '23256', 'ISK', '163.59', '0.82', 'EUR', '142.166545'), ('51', '2021-10-18', '205488', 'UZS', '16.25', '0.09', 'EUR', '12650.208197'), ('5', '2021-10-19', '15168', 'MRU', '378.04', '1.9', 'EUR', '40.122998'), ('18', '2021-10-19', '1068', 'TOP', '428.65', '2.15', 'EUR', '2.491572'), ('14', '2021-10-19', '220', 'BHD', '529.16', '2.65', 'EUR', '0.415761'), ('48', '2021-10-19', '2351', 'MYR', '505.54', '2.53', 'EUR', '4.650478'), ('46', '2021-10-20', '7524', 'RUB', '64.43', '0.33', 'EUR', '116.791701'), ('16', '2021-10-21', '16854', 'VUV', '135.2', '0.68', 'EUR', '124.667135'), ('30', '2021-10-22', '26826', 'NPR', '200.3', '1.01', 'EUR', '133.929141'), ('2', '2021-10-22', '84', 'XDR', '106', '0.53', 'EUR', '0.792507'), ('42', '2021-10-22', '3000', 'BBD', '1360.86', '0.05', 'EUR', '2.204495'), ('42', '2021-10-23', '9000', 'ZMW', '463.25', '0.03', 'EUR', '19.428104'), ('28', '2021-10-23', '3.3', 'EUR', '3.3', '0.05', 'EUR', '1'), ('48', '2021-10-23', '5000', 'GHS', '606.51', '3.04', 'EUR', '8.24399'), ('25', '2021-10-23', '71472', 'TZS', '27.97', '0.14', 'EUR', '2556.186953'), ('3', '2021-10-23', '164184', 'IRR', '3.53', '0.05', 'EUR', '46606.318821'), ('14', '2021-10-24', '1482', 'MOP', '167.22', '0.84', 'EUR', '8.862674'), ('40', '2021-10-24', '800', 'BHD', '1924.19', '9.63', 'EUR', '0.415761'), ('9', '2021-10-24', '27090', 'SDG', '55.07', '0.04', 'EUR', '491.956154'), ('43', '2021-10-24', '18492', 'THB', '500.59', '2.51', 'EUR', '36.941107'), ('35', '2021-10-26', '27588', 'KPW', '27.83', '0.14', 'EUR', '991.624722'), ('25', '2021-10-26', '15246', 'NAD', '932.41', '4.67', 'EUR', '16.351249'), ('46', '2021-10-27', '8000', 'TTD', '1071.62', '5.36', 'EUR', '7.465375'), ('47', '2021-10-27', '154224', 'IQD', '96.14', '0.49', 'EUR', '1604.167841'), ('32', '2021-10-28', '1188', 'PAB', '1077.23', '5.39', 'EUR', '1.102838'), ('17', '2021-10-28', '648', 'CNH', '92.16', '0.47', 'EUR', '7.031894'), ('10', '2021-10-28', '5784', 'NPR', '43.19', '0.05', 'EUR', '133.929141'), ('32', '2021-10-29', '15504', 'MXN', '693.84', '0.03', 'EUR', '22.345389'), ('32', '2021-10-31', '666', 'EUR', '666', '0.03', 'EUR', '1'), ('22', '2021-11-02', '498', 'XDR', '628.39', '3.15', 'EUR', '0.792507'), ('44', '2021-11-02', '324', 'EUR', '324', '1.62', 'EUR', '1'), ('16', '2021-11-02', '430', 'FKP', '518.37', '2.6', 'EUR', '0.82953'), ('7', '2021-11-03', '248', 'BHD', '596.5', '2.99', 'EUR', '0.415761'), ('51', '2021-11-03', '292', 'KWD', '871.43', '4.36', 'EUR', '0.335084'), ('51', '2021-11-03', '6933', 'TWD', '220.35', '1.11', 'EUR', '31.464479'), ('27', '2021-11-03', '23214', 'CZK', '941.82', '4.71', 'EUR', '24.648029'), ('39', '2021-11-04', '492', 'GGP', '592.69', '2.97', 'EUR', '0.830114'), ('3', '2021-11-04', '17076', 'INR', '203.59', '1.02', 'EUR', '83.874727'), ('17', '2021-11-04', '21516', 'MZN', '305.89', '1.53', 'EUR', '70.339138'), ('33', '2021-11-05', '103458', 'BIF', '45.9', '0.23', 'EUR', '2254.103215'), ('31', '2021-11-05', '3876', 'ZAR', '237.6', '1.19', 'EUR', '16.313404'), ('9', '2021-11-06', '1410', 'BSD', '1278.69', '0.04', 'EUR', '1.102693'), ('16', '2021-11-06', '636', 'IMP', '766.7', '3.84', 'EUR', '0.829536'), ('48', '2021-11-07', '564', 'NZD', '355.67', '1.78', 'EUR', '1.585768'), ('13', '2021-11-07', '3246', 'PKR', '16.25', '0.09', 'EUR', '199.753961'), ('30', '2021-11-08', '8940', 'SZL', '547.16', '2.74', 'EUR', '16.339208'), ('41', '2021-11-08', '19338', 'DJF', '98.83', '0.5', 'EUR', '195.674933'), ('47', '2021-11-08', '1488', 'WST', '518.61', '2.6', 'EUR', '2.869237'), ('20', '2021-11-09', '13290', 'MXN', '594.76', '0.05', 'EUR', '22.345389'), ('27', '2021-11-09', '11151', 'GTQ', '1317.54', '6.59', 'EUR', '8.463558'), ('34', '2021-11-09', '19140', 'ETB', '339.22', '1.7', 'EUR', '56.424061'), ('45', '2021-11-10', '450', 'EUR', '450', '2.25', 'EUR', '1'), ('10', '2021-11-10', '1008', 'TND', '310.67', '0.05', 'EUR', '3.244663'), ('48', '2021-11-11', '1182', 'KYD', '1289.54', '6.45', 'EUR', '0.916606'), ('23', '2021-11-11', '210', 'JOD', '268.74', '1.35', 'EUR', '0.781452'), ('2', '2021-11-12', '426', 'BZD', '192.22', '0.97', 'EUR', '2.216262'), ('42', '2021-11-12', '13230', 'AFN', '137.19', '0.05', 'EUR', '96.442519'), ('20', '2021-11-12', '360000', 'STD', '15.24', '0.05', 'EUR', '23626.253177'), ('4', '2021-11-14', '96936', 'LBP', '58.32', '0.3', 'EUR', '1662.155418'), ('17', '2021-11-14', '618', 'MYR', '132.89', '0.67', 'EUR', '4.650478'), ('1', '2021-11-14', '210060', 'BIF', '93.2', '0.47', 'EUR', '2254.103215'), ('4', '2021-11-15', '11958', 'VUV', '95.92', '0.48', 'EUR', '124.667135'), ('38', '2021-11-15', '115626', 'IDR', '7.32', '0.05', 'EUR', '15813.590125'), ('9', '2021-11-17', '29526', 'MXN', '1321.35', '0.03', 'EUR', '22.345389'), ('13', '2021-11-20', '23394', 'CLP', '26.79', '0.14', 'EUR', '873.489326'), ('16', '2021-11-20', '12000', 'ZAR', '735.6', '0.03', 'EUR', '16.313404'), ('48', '2021-11-21', '179472', 'PYG', '23.43', '0.03', 'EUR', '7661.556068'), ('8', '2021-11-21', '840', 'MOP', '94.78', '0.48', 'EUR', '8.862674'), ('31', '2021-11-21', '18042', 'XOF', '27.54', '0.14', 'EUR', '655.347265'), ('18', '2021-11-23', '342', 'TMT', '88.67', '0.45', 'EUR', '3.857137'), ('29', '2021-11-23', '588', 'DKK', '79.11', '0.4', 'EUR', '7.433242'), ('37', '2021-11-23', '90', 'EUR', '90', '0.45', 'EUR', '1'), ('33', '2021-11-23', '858', 'AUD', '580.16', '2.91', 'EUR', '1.478916'), ('51', '2021-11-24', '60000', 'THB', '1624.21', '0.03', 'EUR', '36.941107'), ('8', '2021-11-25', '1176', 'NZD', '741.6', '3.71', 'EUR', '1.585768'), ('10', '2021-11-26', '29568', 'BIF', '13.12', '0.05', 'EUR', '2254.103215'), ('29', '2021-11-26', '708', 'BMD', '641.91', '3.21', 'EUR', '1.102961'), ('15', '2021-11-27', '1008', 'LSL', '61.7', '0.31', 'EUR', '16.337136'), ('12', '2021-11-27', '846', 'EUR', '846', '4.23', 'EUR', '1'), ('45', '2021-11-27', '828', 'SEK', '79.64', '0.4', 'EUR', '10.396958'), ('17', '2021-11-28', '591', 'BHD', '1421.49', '7.11', 'EUR', '0.415761'), ('27', '2021-11-29', '3000000', 'XAF', '4577.73', '0.03', 'EUR', '655.347543'), ('13', '2021-11-29', '470', 'JOD', '601.45', '3.01', 'EUR', '0.781452'), ('8', '2021-12-01', '15996', 'NGN', '34.95', '0.18', 'EUR', '457.789064'), ('9', '2021-12-01', '6690', 'JPY', '50.15', '0.04', 'EUR', '133.408405'), ('44', '2021-12-02', '18318', 'KPW', '18.48', '0.1', 'EUR', '991.624722'), ('28', '2021-12-03', '13752', 'ERN', '832.1', '4.17', 'EUR', '16.526867'), ('35', '2021-12-04', '15132', 'BTN', '180.78', '0.91', 'EUR', '83.704625'), ('40', '2021-12-04', '6702', 'HRK', '885.28', '4.43', 'EUR', '7.570559'), ('44', '2021-12-04', '26352', 'RSD', '224.03', '1.13', 'EUR', '117.629636'), ('33', '2021-12-06', '654', 'TND', '201.57', '1.01', 'EUR', '3.244663'), ('41', '2021-12-07', '1176', 'SCR', '74.05', '0.38', 'EUR', '15.881424'), ('11', '2021-12-08', '696', 'SAR', '168.37', '0.85', 'EUR', '4.133768'), ('30', '2021-12-08', '8730', 'GMD', '148.1', '0.75', 'EUR', '58.946785'), ('50', '2021-12-09', '1284', 'BND', '860.11', '4.31', 'EUR', '1.492847'), ('47', '2021-12-10', '1344', 'SBD', '151.56', '0.76', 'EUR', '8.867908'), ('28', '2021-12-10', '1134', 'BOB', '150.06', '0.76', 'EUR', '7.557202'), ('6', '2021-12-12', '450', 'SGD', '300.51', '1.51', 'EUR', '1.497464'), ('29', '2021-12-12', '330', 'ILS', '93.13', '0.47', 'EUR', '3.543533'), ('18', '2021-12-13', '462', 'IMP', '556.94', '2.79', 'EUR', '0.829536'), ('10', '2021-12-13', '152076', 'IQD', '94.81', '0.05', 'EUR', '1604.167841'), ('46', '2021-12-13', '6042', 'CVE', '54.57', '0.28', 'EUR', '110.731635'), ('15', '2021-12-15', '6114', 'SBD', '689.46', '3.45', 'EUR', '8.867908'), ('43', '2021-12-15', '29166', 'BDT', '307.75', '1.54', 'EUR', '94.772749'), ('31', '2021-12-16', '17778', 'ZWL', '50.11', '0.26', 'EUR', '354.780821'), ('45', '2021-12-18', '4477', 'HRK', '591.37', '2.96', 'EUR', '7.570559'), ('10', '2021-12-18', '930', 'XDR', '1173.5', '0.05', 'EUR', '0.792507'), ('44', '2021-12-19', '21504', 'DZD', '136.79', '0.69', 'EUR', '157.210934'), ('33', '2021-12-20', '6810', 'GHS', '826.06', '4.14', 'EUR', '8.24399'), ('46', '2021-12-20', '702', 'IMP', '846.26', '4.24', 'EUR', '0.829536'), ('39', '2021-12-20', '16002', 'GMD', '271.47', '1.36', 'EUR', '58.946785'), ('6', '2021-12-20', '13104', 'MDL', '647.93', '3.24', 'EUR', '20.224588'), ('28', '2021-12-21', '660', 'EUR', '660', '3.3', 'EUR', '1'), ('2', '2021-12-22', '930', 'CAD', '670.27', '3.36', 'EUR', '1.387511'), ('48', '2021-12-23', '23226', 'MKD', '377.23', '1.89', 'EUR', '61.570877'), ('47', '2021-12-24', '618', 'MOP', '69.74', '0.35', 'EUR', '8.862674'), ('29', '2021-12-25', '28566', 'RSD', '242.85', '1.22', 'EUR', '117.629636'), ('9', '2021-12-26', '28416', 'MDL', '1405.03', '0.04', 'EUR', '20.224588'), ('3', '2021-12-26', '23166', 'SOS', '36.44', '0.19', 'EUR', '635.850516'), ('18', '2021-12-26', '3500', 'MYR', '752.62', '3.77', 'EUR', '4.650478'), ('33', '2021-12-26', '690', 'SEK', '66.37', '0.03', 'EUR', '10.396958'), ('36', '2021-12-27', '66', 'OMR', '155.25', '0.78', 'EUR', '0.425132'), ('26', '2021-12-27', '460', 'GIP', '554.53', '2.78', 'EUR', '0.829546'), ('11', '2021-12-28', '1404', 'EUR', '1404', '7.02', 'EUR', '1'), ('36', '2021-12-29', '8622', 'HTG', '74.74', '0.38', 'EUR', '115.372538'), ('47', '2021-12-30', '28236', 'AMD', '52.59', '0.27', 'EUR', '536.92227'), ('30', '2021-12-30', '190284', 'MGA', '42.82', '0.22', 'EUR', '4443.86488'), ('22', '2021-12-30', '1302', 'EUR', '1302', '6.51', 'EUR', '1'), ('47', '2021-12-31', '1404', 'WST', '489.33', '2.45', 'EUR', '2.869237'), ('50', '2022-01-01', '4614', 'TWD', '146.65', '0.74', 'EUR', '31.464479'), ('45', '2022-01-01', '7798', 'TJS', '545.52', '2.73', 'EUR', '14.294667'), ('2', '2022-01-02', '6396', 'HTG', '55.44', '0.28', 'EUR', '115.372538'), ('43', '2022-01-03', '19044', 'LRD', '112.79', '0.57', 'EUR', '168.852191'), ('4', '2022-01-03', '606', 'MYR', '130.31', '0.66', 'EUR', '4.650478'), ('48', '2022-01-03', '462', 'JOD', '591.21', '2.96', 'EUR', '0.781452'), ('3', '2022-01-03', '22386', 'THB', '606', '3.03', 'EUR', '36.941107'), ('40', '2022-01-04', '234270', 'UGX', '59.23', '0.3', 'EUR', '3955.735797'), ('38', '2022-01-05', '6138', 'NOK', '635.68', '3.18', 'EUR', '9.655857'), ('16', '2022-01-06', '954', 'JOD', '1220.81', '6.11', 'EUR', '0.781452'), ('5', '2022-01-06', '528', 'OMR', '1241.97', '6.21', 'EUR', '0.425132'), ('11', '2022-01-06', '594', 'SBD', '66.99', '0.34', 'EUR', '8.867908'), ('50', '2022-01-06', '9870', 'AMD', '18.39', '0.1', 'EUR', '536.92227'), ('16', '2022-01-08', '23190', 'SCR', '1460.2', '0.03', 'EUR', '15.881424'), ('14', '2022-01-08', '6834', 'SCR', '430.32', '2.16', 'EUR', '15.881424'), ('50', '2022-01-09', '20802', 'XPF', '174.49', '0.88', 'EUR', '119.221126'), ('3', '2022-01-09', '354', 'VES', '74.65', '0.38', 'EUR', '4.74232'), ('4', '2022-01-09', '3048', 'ERN', '184.43', '0.93', 'EUR', '16.526867'), ('27', '2022-01-10', '20196', 'CUP', '711.83', '3.56', 'EUR', '28.372254'), ('21', '2022-01-11', '7200', 'MUR', '148.86', '0.75', 'EUR', '48.369341'), ('31', '2022-01-11', '26052', 'LRD', '154.29', '0.78', 'EUR', '168.852191'), ('28', '2022-01-13', '27480', 'ISK', '193.3', '0.97', 'EUR', '142.166545'), ('48', '2022-01-13', '1362', 'DKK', '183.24', '0.92', 'EUR', '7.433242'), ('38', '2022-01-14', '1392', 'HKD', '161.42', '0.81', 'EUR', '8.623587'), ('34', '2022-01-14', '11094', 'MZN', '157.73', '0.79', 'EUR', '70.339138'), ('4', '2022-01-15', '19374', 'KPW', '19.54', '0.1', 'EUR', '991.624722'), ('30', '2022-01-15', '22686', 'CZK', '920.4', '4.61', 'EUR', '24.648029'), ('14', '2022-01-18', '21360', 'KRW', '16', '0.08', 'EUR', '1335.638728'), ('3', '2022-01-18', '15240', 'MWK', '16.98', '0.09', 'EUR', '897.95755'), ('33', '2022-01-20', '1410', 'ILS', '397.91', '1.99', 'EUR', '3.543533'), ('30', '2022-01-20', '642', 'JOD', '821.55', '4.11', 'EUR', '0.781452'), ('7', '2022-01-21', '1362', 'TTD', '182.45', '0.92', 'EUR', '7.465375'), ('9', '2022-01-22', '7248', 'XPF', '60.8', '0.04', 'EUR', '119.221126'), ('2', '2022-01-22', '108954', 'KHR', '24.54', '0.13', 'EUR', '4440.618647'), ('20', '2022-01-23', '1080', 'BAM', '552.63', '0.05', 'EUR', '1.954297'), ('34', '2022-01-23', '510', 'EUR', '510', '2.55', 'EUR', '1'), ('32', '2022-01-23', '220032', 'CDF', '100.09', '0.51', 'EUR', '2198.419411'), ('51', '2022-01-23', '8000', 'XCD', '2686.55', '13.44', 'EUR', '2.977802'), ('33', '2022-01-25', '20364', 'KPW', '20.54', '0.11', 'EUR', '991.624722'), ('7', '2022-01-25', '1086', 'TJS', '75.98', '0.38', 'EUR', '14.294667'), ('9', '2022-01-26', '186228', 'VND', '7.39', '0.04', 'EUR', '25207.144586'), ('33', '2022-01-27', '612', 'JEP', '737.55', '3.69', 'EUR', '0.82978'), ('38', '2022-01-27', '172740', 'STD', '7.32', '0.05', 'EUR', '23626.253177'), ('51', '2022-01-27', '30000', 'DZD', '190.83', '0.03', 'EUR', '157.210934'), ('12', '2022-01-28', '1356', 'BMD', '1229.42', '6.15', 'EUR', '1.102961'), ('45', '2022-01-28', '786', 'GHS', '95.35', '0.48', 'EUR', '8.24399'), ('49', '2022-01-28', '25404', 'JPY', '190.43', '0.96', 'EUR', '133.408405'), ('20', '2022-01-29', '22182', 'MRU', '552.86', '0.05', 'EUR', '40.122998'), ('1', '2022-01-30', '1020', 'HRK', '134.74', '0.68', 'EUR', '7.570559'), ('25', '2022-01-30', '1416', 'BGN', '725.24', '3.63', 'EUR', '1.95248'), ('46', '2022-01-30', '18906', 'STN', '766.03', '3.84', 'EUR', '24.680565'), ('14', '2022-01-30', '6612', 'HNL', '245.09', '1.23', 'EUR', '26.978393'), ('34', '2022-01-31', '12423', 'HKD', '1440.59', '7.21', 'EUR', '8.623587'), </v>
      </c>
    </row>
    <row r="409" spans="2:22" ht="30" x14ac:dyDescent="0.25">
      <c r="B409">
        <f t="shared" si="60"/>
        <v>2022</v>
      </c>
      <c r="C409">
        <f t="shared" si="61"/>
        <v>1</v>
      </c>
      <c r="D409" t="str">
        <f t="shared" si="62"/>
        <v>2022 1</v>
      </c>
      <c r="E409">
        <v>41</v>
      </c>
      <c r="F409" s="2">
        <v>44592</v>
      </c>
      <c r="G409">
        <v>106122</v>
      </c>
      <c r="H409" t="s">
        <v>190</v>
      </c>
      <c r="I409" s="3">
        <f t="shared" si="63"/>
        <v>8.24</v>
      </c>
      <c r="J409" s="3">
        <f t="shared" si="64"/>
        <v>0.05</v>
      </c>
      <c r="K409" t="s">
        <v>61</v>
      </c>
      <c r="L409" s="3">
        <f>VLOOKUP(H409,'fx rates'!$A:$B,2,0)</f>
        <v>12883.397186</v>
      </c>
      <c r="M409">
        <f>SUMIFS($I$3:$I409,$E$3:$E409,$E409,$D$3:$D409,$D409)</f>
        <v>8.24</v>
      </c>
      <c r="N409" s="3">
        <f t="shared" si="65"/>
        <v>0.05</v>
      </c>
      <c r="O409" s="3" t="str">
        <f t="shared" si="66"/>
        <v/>
      </c>
      <c r="P409" t="str">
        <f>IFERROR(IF(VLOOKUP($E409,clients_special_commissions!$B:$E,3,0), "yes","no"),"no")</f>
        <v>no</v>
      </c>
      <c r="Q409" s="3" t="str">
        <f>IF($P409="yes", VLOOKUP($E409,clients_special_commissions!$B:$C,2,0),"")</f>
        <v/>
      </c>
      <c r="R409" t="str">
        <f t="shared" si="67"/>
        <v>no</v>
      </c>
      <c r="S409">
        <f>COUNTIFS($E$3:$E408,$E409,$D$3:$D408,$D409,$R$3:$R408,"yes")</f>
        <v>0</v>
      </c>
      <c r="U409" s="1" t="str">
        <f t="shared" si="68"/>
        <v xml:space="preserve">('41', '2022-01-31', '106122', 'SLL', '8.24', '0.05', 'EUR', '12883.397186'), </v>
      </c>
      <c r="V409" s="1" t="str">
        <f t="shared" si="69"/>
        <v xml:space="preserve">('42', '2021-06-09', '1338', 'ERN', '80.96', '0.05',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'0.04',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'0.05',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'0.05',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'0.05',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'0.04',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'0.04',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'0.05', 'EUR', '1954.4451'), ('17', '2021-08-25', '20292', 'CLP', '23.24', '0.12', 'EUR', '873.489326'), ('38', '2021-08-25', '174', 'GIP', '209.76', '1.05', 'EUR', '0.829546'), ('39', '2021-08-25', '366', 'MOP', '41.3', '0.21', 'EUR', '8.862674'), ('10', '2021-08-26', '229650', 'MMK', '117.51', '0.05',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'0.04', 'EUR', '1.874163'), ('11', '2021-09-09', '10206', 'UAH', '315.83', '1.58', 'EUR', '32.315341'), ('15', '2021-09-10', '300000', 'VND', '11.91', '0.06', 'EUR', '25207.144586'), ('42', '2021-09-11', '26370', 'XPF', '221.19', '0.05',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('13', '2021-09-27', '4638', 'ETB', '82.2', '0.42', 'EUR', '56.424061'), ('37', '2021-09-29', '612', 'BND', '409.96', '2.05', 'EUR', '1.492847'), ('51', '2021-10-01', '894', 'MOP', '100.88', '0.51', 'EUR', '8.862674'), ('45', '2021-10-02', '1254', 'SCR', '78.97', '0.4', 'EUR', '15.881424'), ('47', '2021-10-02', '212808', 'IRR', '4.57', '0.05', 'EUR', '46606.318821'), ('20', '2021-10-03', '209238', 'VND', '8.31', '0.05', 'EUR', '25207.144586'), ('17', '2021-10-04', '13416', 'AOA', '26.83', '0.14', 'EUR', '500.075352'), ('41', '2021-10-05', '4139', 'GHS', '502.07', '2.52', 'EUR', '8.24399'), ('44', '2021-10-05', '206706', 'CDF', '94.03', '0.48', 'EUR', '2198.419411'), ('50', '2021-10-06', '18666', 'SOS', '29.36', '0.15', 'EUR', '635.850516'), ('7', '2021-10-06', '1026', 'CUC', '930.9', '4.66', 'EUR', '1.102163'), ('21', '2021-10-08', '912', 'MYR', '196.11', '0.99', 'EUR', '4.650478'), ('6', '2021-10-08', '29940', 'HTG', '259.51', '1.3', 'EUR', '115.372538'), ('36', '2021-10-09', '1146', 'QAR', '285.64', '1.43', 'EUR', '4.012181'), ('6', '2021-10-09', '6678', 'ISK', '46.98', '0.24', 'EUR', '142.166545'), ('29', '2021-10-10', '270', 'GIP', '325.48', '1.63', 'EUR', '0.829546'), ('25', '2021-10-10', '14754', 'BDT', '155.68', '0.78', 'EUR', '94.772749'), ('48', '2021-10-12', '15936', 'DZD', '101.37', '0.51', 'EUR', '157.210934'), ('43', '2021-10-13', '10398', 'KMF', '21.11', '0.11', 'EUR', '492.671632'), ('36', '2021-10-15', '29034', 'INR', '346.16', '1.74', 'EUR', '83.874727'), ('45', '2021-10-15', '18042', 'KPW', '18.2', '0.1', 'EUR', '991.624722'), ('18', '2021-10-15', '1236', 'BAM', '632.46', '3.17', 'EUR', '1.954297'), ('30', '2021-10-16', '25494', 'CUP', '898.56', '4.5', 'EUR', '28.372254'), ('10', '2021-10-16', '924', 'BBD', '419.15', '0.05', 'EUR', '2.204495'), ('33', '2021-10-16', '12720', 'NPR', '94.98', '0.48', 'EUR', '133.929141'), ('46', '2021-10-17', '264', 'NZD', '166.49', '0.84', 'EUR', '1.585768'), ('40', '2021-10-17', '1284', 'BND', '860.11', '4.31', 'EUR', '1.492847'), ('6', '2021-10-18', '828', 'HRK', '109.38', '0.55', 'EUR', '7.570559'), ('22', '2021-10-18', '300', 'EUR', '300', '1.5', 'EUR', '1'), ('46', '2021-10-18', '23256', 'ISK', '163.59', '0.82', 'EUR', '142.166545'), ('51', '2021-10-18', '205488', 'UZS', '16.25', '0.09', 'EUR', '12650.208197'), ('5', '2021-10-19', '15168', 'MRU', '378.04', '1.9', 'EUR', '40.122998'), ('18', '2021-10-19', '1068', 'TOP', '428.65', '2.15', 'EUR', '2.491572'), ('14', '2021-10-19', '220', 'BHD', '529.16', '2.65', 'EUR', '0.415761'), ('48', '2021-10-19', '2351', 'MYR', '505.54', '2.53', 'EUR', '4.650478'), ('46', '2021-10-20', '7524', 'RUB', '64.43', '0.33', 'EUR', '116.791701'), ('16', '2021-10-21', '16854', 'VUV', '135.2', '0.68', 'EUR', '124.667135'), ('30', '2021-10-22', '26826', 'NPR', '200.3', '1.01', 'EUR', '133.929141'), ('2', '2021-10-22', '84', 'XDR', '106', '0.53', 'EUR', '0.792507'), ('42', '2021-10-22', '3000', 'BBD', '1360.86', '0.05', 'EUR', '2.204495'), ('42', '2021-10-23', '9000', 'ZMW', '463.25', '0.03', 'EUR', '19.428104'), ('28', '2021-10-23', '3.3', 'EUR', '3.3', '0.05', 'EUR', '1'), ('48', '2021-10-23', '5000', 'GHS', '606.51', '3.04', 'EUR', '8.24399'), ('25', '2021-10-23', '71472', 'TZS', '27.97', '0.14', 'EUR', '2556.186953'), ('3', '2021-10-23', '164184', 'IRR', '3.53', '0.05', 'EUR', '46606.318821'), ('14', '2021-10-24', '1482', 'MOP', '167.22', '0.84', 'EUR', '8.862674'), ('40', '2021-10-24', '800', 'BHD', '1924.19', '9.63', 'EUR', '0.415761'), ('9', '2021-10-24', '27090', 'SDG', '55.07', '0.04', 'EUR', '491.956154'), ('43', '2021-10-24', '18492', 'THB', '500.59', '2.51', 'EUR', '36.941107'), ('35', '2021-10-26', '27588', 'KPW', '27.83', '0.14', 'EUR', '991.624722'), ('25', '2021-10-26', '15246', 'NAD', '932.41', '4.67', 'EUR', '16.351249'), ('46', '2021-10-27', '8000', 'TTD', '1071.62', '5.36', 'EUR', '7.465375'), ('47', '2021-10-27', '154224', 'IQD', '96.14', '0.49', 'EUR', '1604.167841'), ('32', '2021-10-28', '1188', 'PAB', '1077.23', '5.39', 'EUR', '1.102838'), ('17', '2021-10-28', '648', 'CNH', '92.16', '0.47', 'EUR', '7.031894'), ('10', '2021-10-28', '5784', 'NPR', '43.19', '0.05', 'EUR', '133.929141'), ('32', '2021-10-29', '15504', 'MXN', '693.84', '0.03', 'EUR', '22.345389'), ('32', '2021-10-31', '666', 'EUR', '666', '0.03', 'EUR', '1'), ('22', '2021-11-02', '498', 'XDR', '628.39', '3.15', 'EUR', '0.792507'), ('44', '2021-11-02', '324', 'EUR', '324', '1.62', 'EUR', '1'), ('16', '2021-11-02', '430', 'FKP', '518.37', '2.6', 'EUR', '0.82953'), ('7', '2021-11-03', '248', 'BHD', '596.5', '2.99', 'EUR', '0.415761'), ('51', '2021-11-03', '292', 'KWD', '871.43', '4.36', 'EUR', '0.335084'), ('51', '2021-11-03', '6933', 'TWD', '220.35', '1.11', 'EUR', '31.464479'), ('27', '2021-11-03', '23214', 'CZK', '941.82', '4.71', 'EUR', '24.648029'), ('39', '2021-11-04', '492', 'GGP', '592.69', '2.97', 'EUR', '0.830114'), ('3', '2021-11-04', '17076', 'INR', '203.59', '1.02', 'EUR', '83.874727'), ('17', '2021-11-04', '21516', 'MZN', '305.89', '1.53', 'EUR', '70.339138'), ('33', '2021-11-05', '103458', 'BIF', '45.9', '0.23', 'EUR', '2254.103215'), ('31', '2021-11-05', '3876', 'ZAR', '237.6', '1.19', 'EUR', '16.313404'), ('9', '2021-11-06', '1410', 'BSD', '1278.69', '0.04', 'EUR', '1.102693'), ('16', '2021-11-06', '636', 'IMP', '766.7', '3.84', 'EUR', '0.829536'), ('48', '2021-11-07', '564', 'NZD', '355.67', '1.78', 'EUR', '1.585768'), ('13', '2021-11-07', '3246', 'PKR', '16.25', '0.09', 'EUR', '199.753961'), ('30', '2021-11-08', '8940', 'SZL', '547.16', '2.74', 'EUR', '16.339208'), ('41', '2021-11-08', '19338', 'DJF', '98.83', '0.5', 'EUR', '195.674933'), ('47', '2021-11-08', '1488', 'WST', '518.61', '2.6', 'EUR', '2.869237'), ('20', '2021-11-09', '13290', 'MXN', '594.76', '0.05', 'EUR', '22.345389'), ('27', '2021-11-09', '11151', 'GTQ', '1317.54', '6.59', 'EUR', '8.463558'), ('34', '2021-11-09', '19140', 'ETB', '339.22', '1.7', 'EUR', '56.424061'), ('45', '2021-11-10', '450', 'EUR', '450', '2.25', 'EUR', '1'), ('10', '2021-11-10', '1008', 'TND', '310.67', '0.05', 'EUR', '3.244663'), ('48', '2021-11-11', '1182', 'KYD', '1289.54', '6.45', 'EUR', '0.916606'), ('23', '2021-11-11', '210', 'JOD', '268.74', '1.35', 'EUR', '0.781452'), ('2', '2021-11-12', '426', 'BZD', '192.22', '0.97', 'EUR', '2.216262'), ('42', '2021-11-12', '13230', 'AFN', '137.19', '0.05', 'EUR', '96.442519'), ('20', '2021-11-12', '360000', 'STD', '15.24', '0.05', 'EUR', '23626.253177'), ('4', '2021-11-14', '96936', 'LBP', '58.32', '0.3', 'EUR', '1662.155418'), ('17', '2021-11-14', '618', 'MYR', '132.89', '0.67', 'EUR', '4.650478'), ('1', '2021-11-14', '210060', 'BIF', '93.2', '0.47', 'EUR', '2254.103215'), ('4', '2021-11-15', '11958', 'VUV', '95.92', '0.48', 'EUR', '124.667135'), ('38', '2021-11-15', '115626', 'IDR', '7.32', '0.05', 'EUR', '15813.590125'), ('9', '2021-11-17', '29526', 'MXN', '1321.35', '0.03', 'EUR', '22.345389'), ('13', '2021-11-20', '23394', 'CLP', '26.79', '0.14', 'EUR', '873.489326'), ('16', '2021-11-20', '12000', 'ZAR', '735.6', '0.03', 'EUR', '16.313404'), ('48', '2021-11-21', '179472', 'PYG', '23.43', '0.03', 'EUR', '7661.556068'), ('8', '2021-11-21', '840', 'MOP', '94.78', '0.48', 'EUR', '8.862674'), ('31', '2021-11-21', '18042', 'XOF', '27.54', '0.14', 'EUR', '655.347265'), ('18', '2021-11-23', '342', 'TMT', '88.67', '0.45', 'EUR', '3.857137'), ('29', '2021-11-23', '588', 'DKK', '79.11', '0.4', 'EUR', '7.433242'), ('37', '2021-11-23', '90', 'EUR', '90', '0.45', 'EUR', '1'), ('33', '2021-11-23', '858', 'AUD', '580.16', '2.91', 'EUR', '1.478916'), ('51', '2021-11-24', '60000', 'THB', '1624.21', '0.03', 'EUR', '36.941107'), ('8', '2021-11-25', '1176', 'NZD', '741.6', '3.71', 'EUR', '1.585768'), ('10', '2021-11-26', '29568', 'BIF', '13.12', '0.05', 'EUR', '2254.103215'), ('29', '2021-11-26', '708', 'BMD', '641.91', '3.21', 'EUR', '1.102961'), ('15', '2021-11-27', '1008', 'LSL', '61.7', '0.31', 'EUR', '16.337136'), ('12', '2021-11-27', '846', 'EUR', '846', '4.23', 'EUR', '1'), ('45', '2021-11-27', '828', 'SEK', '79.64', '0.4', 'EUR', '10.396958'), ('17', '2021-11-28', '591', 'BHD', '1421.49', '7.11', 'EUR', '0.415761'), ('27', '2021-11-29', '3000000', 'XAF', '4577.73', '0.03', 'EUR', '655.347543'), ('13', '2021-11-29', '470', 'JOD', '601.45', '3.01', 'EUR', '0.781452'), ('8', '2021-12-01', '15996', 'NGN', '34.95', '0.18', 'EUR', '457.789064'), ('9', '2021-12-01', '6690', 'JPY', '50.15', '0.04', 'EUR', '133.408405'), ('44', '2021-12-02', '18318', 'KPW', '18.48', '0.1', 'EUR', '991.624722'), ('28', '2021-12-03', '13752', 'ERN', '832.1', '4.17', 'EUR', '16.526867'), ('35', '2021-12-04', '15132', 'BTN', '180.78', '0.91', 'EUR', '83.704625'), ('40', '2021-12-04', '6702', 'HRK', '885.28', '4.43', 'EUR', '7.570559'), ('44', '2021-12-04', '26352', 'RSD', '224.03', '1.13', 'EUR', '117.629636'), ('33', '2021-12-06', '654', 'TND', '201.57', '1.01', 'EUR', '3.244663'), ('41', '2021-12-07', '1176', 'SCR', '74.05', '0.38', 'EUR', '15.881424'), ('11', '2021-12-08', '696', 'SAR', '168.37', '0.85', 'EUR', '4.133768'), ('30', '2021-12-08', '8730', 'GMD', '148.1', '0.75', 'EUR', '58.946785'), ('50', '2021-12-09', '1284', 'BND', '860.11', '4.31', 'EUR', '1.492847'), ('47', '2021-12-10', '1344', 'SBD', '151.56', '0.76', 'EUR', '8.867908'), ('28', '2021-12-10', '1134', 'BOB', '150.06', '0.76', 'EUR', '7.557202'), ('6', '2021-12-12', '450', 'SGD', '300.51', '1.51', 'EUR', '1.497464'), ('29', '2021-12-12', '330', 'ILS', '93.13', '0.47', 'EUR', '3.543533'), ('18', '2021-12-13', '462', 'IMP', '556.94', '2.79', 'EUR', '0.829536'), ('10', '2021-12-13', '152076', 'IQD', '94.81', '0.05', 'EUR', '1604.167841'), ('46', '2021-12-13', '6042', 'CVE', '54.57', '0.28', 'EUR', '110.731635'), ('15', '2021-12-15', '6114', 'SBD', '689.46', '3.45', 'EUR', '8.867908'), ('43', '2021-12-15', '29166', 'BDT', '307.75', '1.54', 'EUR', '94.772749'), ('31', '2021-12-16', '17778', 'ZWL', '50.11', '0.26', 'EUR', '354.780821'), ('45', '2021-12-18', '4477', 'HRK', '591.37', '2.96', 'EUR', '7.570559'), ('10', '2021-12-18', '930', 'XDR', '1173.5', '0.05', 'EUR', '0.792507'), ('44', '2021-12-19', '21504', 'DZD', '136.79', '0.69', 'EUR', '157.210934'), ('33', '2021-12-20', '6810', 'GHS', '826.06', '4.14', 'EUR', '8.24399'), ('46', '2021-12-20', '702', 'IMP', '846.26', '4.24', 'EUR', '0.829536'), ('39', '2021-12-20', '16002', 'GMD', '271.47', '1.36', 'EUR', '58.946785'), ('6', '2021-12-20', '13104', 'MDL', '647.93', '3.24', 'EUR', '20.224588'), ('28', '2021-12-21', '660', 'EUR', '660', '3.3', 'EUR', '1'), ('2', '2021-12-22', '930', 'CAD', '670.27', '3.36', 'EUR', '1.387511'), ('48', '2021-12-23', '23226', 'MKD', '377.23', '1.89', 'EUR', '61.570877'), ('47', '2021-12-24', '618', 'MOP', '69.74', '0.35', 'EUR', '8.862674'), ('29', '2021-12-25', '28566', 'RSD', '242.85', '1.22', 'EUR', '117.629636'), ('9', '2021-12-26', '28416', 'MDL', '1405.03', '0.04', 'EUR', '20.224588'), ('3', '2021-12-26', '23166', 'SOS', '36.44', '0.19', 'EUR', '635.850516'), ('18', '2021-12-26', '3500', 'MYR', '752.62', '3.77', 'EUR', '4.650478'), ('33', '2021-12-26', '690', 'SEK', '66.37', '0.03', 'EUR', '10.396958'), ('36', '2021-12-27', '66', 'OMR', '155.25', '0.78', 'EUR', '0.425132'), ('26', '2021-12-27', '460', 'GIP', '554.53', '2.78', 'EUR', '0.829546'), ('11', '2021-12-28', '1404', 'EUR', '1404', '7.02', 'EUR', '1'), ('36', '2021-12-29', '8622', 'HTG', '74.74', '0.38', 'EUR', '115.372538'), ('47', '2021-12-30', '28236', 'AMD', '52.59', '0.27', 'EUR', '536.92227'), ('30', '2021-12-30', '190284', 'MGA', '42.82', '0.22', 'EUR', '4443.86488'), ('22', '2021-12-30', '1302', 'EUR', '1302', '6.51', 'EUR', '1'), ('47', '2021-12-31', '1404', 'WST', '489.33', '2.45', 'EUR', '2.869237'), ('50', '2022-01-01', '4614', 'TWD', '146.65', '0.74', 'EUR', '31.464479'), ('45', '2022-01-01', '7798', 'TJS', '545.52', '2.73', 'EUR', '14.294667'), ('2', '2022-01-02', '6396', 'HTG', '55.44', '0.28', 'EUR', '115.372538'), ('43', '2022-01-03', '19044', 'LRD', '112.79', '0.57', 'EUR', '168.852191'), ('4', '2022-01-03', '606', 'MYR', '130.31', '0.66', 'EUR', '4.650478'), ('48', '2022-01-03', '462', 'JOD', '591.21', '2.96', 'EUR', '0.781452'), ('3', '2022-01-03', '22386', 'THB', '606', '3.03', 'EUR', '36.941107'), ('40', '2022-01-04', '234270', 'UGX', '59.23', '0.3', 'EUR', '3955.735797'), ('38', '2022-01-05', '6138', 'NOK', '635.68', '3.18', 'EUR', '9.655857'), ('16', '2022-01-06', '954', 'JOD', '1220.81', '6.11', 'EUR', '0.781452'), ('5', '2022-01-06', '528', 'OMR', '1241.97', '6.21', 'EUR', '0.425132'), ('11', '2022-01-06', '594', 'SBD', '66.99', '0.34', 'EUR', '8.867908'), ('50', '2022-01-06', '9870', 'AMD', '18.39', '0.1', 'EUR', '536.92227'), ('16', '2022-01-08', '23190', 'SCR', '1460.2', '0.03', 'EUR', '15.881424'), ('14', '2022-01-08', '6834', 'SCR', '430.32', '2.16', 'EUR', '15.881424'), ('50', '2022-01-09', '20802', 'XPF', '174.49', '0.88', 'EUR', '119.221126'), ('3', '2022-01-09', '354', 'VES', '74.65', '0.38', 'EUR', '4.74232'), ('4', '2022-01-09', '3048', 'ERN', '184.43', '0.93', 'EUR', '16.526867'), ('27', '2022-01-10', '20196', 'CUP', '711.83', '3.56', 'EUR', '28.372254'), ('21', '2022-01-11', '7200', 'MUR', '148.86', '0.75', 'EUR', '48.369341'), ('31', '2022-01-11', '26052', 'LRD', '154.29', '0.78', 'EUR', '168.852191'), ('28', '2022-01-13', '27480', 'ISK', '193.3', '0.97', 'EUR', '142.166545'), ('48', '2022-01-13', '1362', 'DKK', '183.24', '0.92', 'EUR', '7.433242'), ('38', '2022-01-14', '1392', 'HKD', '161.42', '0.81', 'EUR', '8.623587'), ('34', '2022-01-14', '11094', 'MZN', '157.73', '0.79', 'EUR', '70.339138'), ('4', '2022-01-15', '19374', 'KPW', '19.54', '0.1', 'EUR', '991.624722'), ('30', '2022-01-15', '22686', 'CZK', '920.4', '4.61', 'EUR', '24.648029'), ('14', '2022-01-18', '21360', 'KRW', '16', '0.08', 'EUR', '1335.638728'), ('3', '2022-01-18', '15240', 'MWK', '16.98', '0.09', 'EUR', '897.95755'), ('33', '2022-01-20', '1410', 'ILS', '397.91', '1.99', 'EUR', '3.543533'), ('30', '2022-01-20', '642', 'JOD', '821.55', '4.11', 'EUR', '0.781452'), ('7', '2022-01-21', '1362', 'TTD', '182.45', '0.92', 'EUR', '7.465375'), ('9', '2022-01-22', '7248', 'XPF', '60.8', '0.04', 'EUR', '119.221126'), ('2', '2022-01-22', '108954', 'KHR', '24.54', '0.13', 'EUR', '4440.618647'), ('20', '2022-01-23', '1080', 'BAM', '552.63', '0.05', 'EUR', '1.954297'), ('34', '2022-01-23', '510', 'EUR', '510', '2.55', 'EUR', '1'), ('32', '2022-01-23', '220032', 'CDF', '100.09', '0.51', 'EUR', '2198.419411'), ('51', '2022-01-23', '8000', 'XCD', '2686.55', '13.44', 'EUR', '2.977802'), ('33', '2022-01-25', '20364', 'KPW', '20.54', '0.11', 'EUR', '991.624722'), ('7', '2022-01-25', '1086', 'TJS', '75.98', '0.38', 'EUR', '14.294667'), ('9', '2022-01-26', '186228', 'VND', '7.39', '0.04', 'EUR', '25207.144586'), ('33', '2022-01-27', '612', 'JEP', '737.55', '3.69', 'EUR', '0.82978'), ('38', '2022-01-27', '172740', 'STD', '7.32', '0.05', 'EUR', '23626.253177'), ('51', '2022-01-27', '30000', 'DZD', '190.83', '0.03', 'EUR', '157.210934'), ('12', '2022-01-28', '1356', 'BMD', '1229.42', '6.15', 'EUR', '1.102961'), ('45', '2022-01-28', '786', 'GHS', '95.35', '0.48', 'EUR', '8.24399'), ('49', '2022-01-28', '25404', 'JPY', '190.43', '0.96', 'EUR', '133.408405'), ('20', '2022-01-29', '22182', 'MRU', '552.86', '0.05', 'EUR', '40.122998'), ('1', '2022-01-30', '1020', 'HRK', '134.74', '0.68', 'EUR', '7.570559'), ('25', '2022-01-30', '1416', 'BGN', '725.24', '3.63', 'EUR', '1.95248'), ('46', '2022-01-30', '18906', 'STN', '766.03', '3.84', 'EUR', '24.680565'), ('14', '2022-01-30', '6612', 'HNL', '245.09', '1.23', 'EUR', '26.978393'), ('34', '2022-01-31', '12423', 'HKD', '1440.59', '7.21', 'EUR', '8.623587'), ('41', '2022-01-31', '106122', 'SLL', '8.24', '0.05', 'EUR', '12883.397186'), </v>
      </c>
    </row>
    <row r="410" spans="2:22" ht="30" x14ac:dyDescent="0.25">
      <c r="B410">
        <f t="shared" si="60"/>
        <v>2022</v>
      </c>
      <c r="C410">
        <f t="shared" si="61"/>
        <v>2</v>
      </c>
      <c r="D410" t="str">
        <f t="shared" si="62"/>
        <v>2022 2</v>
      </c>
      <c r="E410">
        <v>45</v>
      </c>
      <c r="F410" s="2">
        <v>44593</v>
      </c>
      <c r="G410">
        <v>25692</v>
      </c>
      <c r="H410" t="s">
        <v>67</v>
      </c>
      <c r="I410" s="3">
        <f t="shared" si="63"/>
        <v>51.379999999999995</v>
      </c>
      <c r="J410" s="3">
        <f t="shared" si="64"/>
        <v>0.26</v>
      </c>
      <c r="K410" t="s">
        <v>61</v>
      </c>
      <c r="L410" s="3">
        <f>VLOOKUP(H410,'fx rates'!$A:$B,2,0)</f>
        <v>500.07535200000001</v>
      </c>
      <c r="M410">
        <f>SUMIFS($I$3:$I410,$E$3:$E410,$E410,$D$3:$D410,$D410)</f>
        <v>51.379999999999995</v>
      </c>
      <c r="N410" s="3">
        <f t="shared" si="65"/>
        <v>0.26</v>
      </c>
      <c r="O410" s="3" t="str">
        <f t="shared" si="66"/>
        <v/>
      </c>
      <c r="P410" t="str">
        <f>IFERROR(IF(VLOOKUP($E410,clients_special_commissions!$B:$E,3,0), "yes","no"),"no")</f>
        <v>no</v>
      </c>
      <c r="Q410" s="3" t="str">
        <f>IF($P410="yes", VLOOKUP($E410,clients_special_commissions!$B:$C,2,0),"")</f>
        <v/>
      </c>
      <c r="R410" t="str">
        <f t="shared" si="67"/>
        <v>no</v>
      </c>
      <c r="S410">
        <f>COUNTIFS($E$3:$E409,$E410,$D$3:$D409,$D410,$R$3:$R409,"yes")</f>
        <v>0</v>
      </c>
      <c r="U410" s="1" t="str">
        <f t="shared" si="68"/>
        <v xml:space="preserve">('45', '2022-02-01', '25692', 'AOA', '51.38', '0.26', 'EUR', '500.075352'), </v>
      </c>
      <c r="V410" s="1" t="str">
        <f t="shared" si="69"/>
        <v xml:space="preserve">('42', '2021-06-09', '1338', 'ERN', '80.96', '0.05',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'0.04',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'0.05',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'0.05',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'0.05',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'0.04',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'0.04',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'0.05', 'EUR', '1954.4451'), ('17', '2021-08-25', '20292', 'CLP', '23.24', '0.12', 'EUR', '873.489326'), ('38', '2021-08-25', '174', 'GIP', '209.76', '1.05', 'EUR', '0.829546'), ('39', '2021-08-25', '366', 'MOP', '41.3', '0.21', 'EUR', '8.862674'), ('10', '2021-08-26', '229650', 'MMK', '117.51', '0.05',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'0.04', 'EUR', '1.874163'), ('11', '2021-09-09', '10206', 'UAH', '315.83', '1.58', 'EUR', '32.315341'), ('15', '2021-09-10', '300000', 'VND', '11.91', '0.06', 'EUR', '25207.144586'), ('42', '2021-09-11', '26370', 'XPF', '221.19', '0.05',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('13', '2021-09-27', '4638', 'ETB', '82.2', '0.42', 'EUR', '56.424061'), ('37', '2021-09-29', '612', 'BND', '409.96', '2.05', 'EUR', '1.492847'), ('51', '2021-10-01', '894', 'MOP', '100.88', '0.51', 'EUR', '8.862674'), ('45', '2021-10-02', '1254', 'SCR', '78.97', '0.4', 'EUR', '15.881424'), ('47', '2021-10-02', '212808', 'IRR', '4.57', '0.05', 'EUR', '46606.318821'), ('20', '2021-10-03', '209238', 'VND', '8.31', '0.05', 'EUR', '25207.144586'), ('17', '2021-10-04', '13416', 'AOA', '26.83', '0.14', 'EUR', '500.075352'), ('41', '2021-10-05', '4139', 'GHS', '502.07', '2.52', 'EUR', '8.24399'), ('44', '2021-10-05', '206706', 'CDF', '94.03', '0.48', 'EUR', '2198.419411'), ('50', '2021-10-06', '18666', 'SOS', '29.36', '0.15', 'EUR', '635.850516'), ('7', '2021-10-06', '1026', 'CUC', '930.9', '4.66', 'EUR', '1.102163'), ('21', '2021-10-08', '912', 'MYR', '196.11', '0.99', 'EUR', '4.650478'), ('6', '2021-10-08', '29940', 'HTG', '259.51', '1.3', 'EUR', '115.372538'), ('36', '2021-10-09', '1146', 'QAR', '285.64', '1.43', 'EUR', '4.012181'), ('6', '2021-10-09', '6678', 'ISK', '46.98', '0.24', 'EUR', '142.166545'), ('29', '2021-10-10', '270', 'GIP', '325.48', '1.63', 'EUR', '0.829546'), ('25', '2021-10-10', '14754', 'BDT', '155.68', '0.78', 'EUR', '94.772749'), ('48', '2021-10-12', '15936', 'DZD', '101.37', '0.51', 'EUR', '157.210934'), ('43', '2021-10-13', '10398', 'KMF', '21.11', '0.11', 'EUR', '492.671632'), ('36', '2021-10-15', '29034', 'INR', '346.16', '1.74', 'EUR', '83.874727'), ('45', '2021-10-15', '18042', 'KPW', '18.2', '0.1', 'EUR', '991.624722'), ('18', '2021-10-15', '1236', 'BAM', '632.46', '3.17', 'EUR', '1.954297'), ('30', '2021-10-16', '25494', 'CUP', '898.56', '4.5', 'EUR', '28.372254'), ('10', '2021-10-16', '924', 'BBD', '419.15', '0.05', 'EUR', '2.204495'), ('33', '2021-10-16', '12720', 'NPR', '94.98', '0.48', 'EUR', '133.929141'), ('46', '2021-10-17', '264', 'NZD', '166.49', '0.84', 'EUR', '1.585768'), ('40', '2021-10-17', '1284', 'BND', '860.11', '4.31', 'EUR', '1.492847'), ('6', '2021-10-18', '828', 'HRK', '109.38', '0.55', 'EUR', '7.570559'), ('22', '2021-10-18', '300', 'EUR', '300', '1.5', 'EUR', '1'), ('46', '2021-10-18', '23256', 'ISK', '163.59', '0.82', 'EUR', '142.166545'), ('51', '2021-10-18', '205488', 'UZS', '16.25', '0.09', 'EUR', '12650.208197'), ('5', '2021-10-19', '15168', 'MRU', '378.04', '1.9', 'EUR', '40.122998'), ('18', '2021-10-19', '1068', 'TOP', '428.65', '2.15', 'EUR', '2.491572'), ('14', '2021-10-19', '220', 'BHD', '529.16', '2.65', 'EUR', '0.415761'), ('48', '2021-10-19', '2351', 'MYR', '505.54', '2.53', 'EUR', '4.650478'), ('46', '2021-10-20', '7524', 'RUB', '64.43', '0.33', 'EUR', '116.791701'), ('16', '2021-10-21', '16854', 'VUV', '135.2', '0.68', 'EUR', '124.667135'), ('30', '2021-10-22', '26826', 'NPR', '200.3', '1.01', 'EUR', '133.929141'), ('2', '2021-10-22', '84', 'XDR', '106', '0.53', 'EUR', '0.792507'), ('42', '2021-10-22', '3000', 'BBD', '1360.86', '0.05', 'EUR', '2.204495'), ('42', '2021-10-23', '9000', 'ZMW', '463.25', '0.03', 'EUR', '19.428104'), ('28', '2021-10-23', '3.3', 'EUR', '3.3', '0.05', 'EUR', '1'), ('48', '2021-10-23', '5000', 'GHS', '606.51', '3.04', 'EUR', '8.24399'), ('25', '2021-10-23', '71472', 'TZS', '27.97', '0.14', 'EUR', '2556.186953'), ('3', '2021-10-23', '164184', 'IRR', '3.53', '0.05', 'EUR', '46606.318821'), ('14', '2021-10-24', '1482', 'MOP', '167.22', '0.84', 'EUR', '8.862674'), ('40', '2021-10-24', '800', 'BHD', '1924.19', '9.63', 'EUR', '0.415761'), ('9', '2021-10-24', '27090', 'SDG', '55.07', '0.04', 'EUR', '491.956154'), ('43', '2021-10-24', '18492', 'THB', '500.59', '2.51', 'EUR', '36.941107'), ('35', '2021-10-26', '27588', 'KPW', '27.83', '0.14', 'EUR', '991.624722'), ('25', '2021-10-26', '15246', 'NAD', '932.41', '4.67', 'EUR', '16.351249'), ('46', '2021-10-27', '8000', 'TTD', '1071.62', '5.36', 'EUR', '7.465375'), ('47', '2021-10-27', '154224', 'IQD', '96.14', '0.49', 'EUR', '1604.167841'), ('32', '2021-10-28', '1188', 'PAB', '1077.23', '5.39', 'EUR', '1.102838'), ('17', '2021-10-28', '648', 'CNH', '92.16', '0.47', 'EUR', '7.031894'), ('10', '2021-10-28', '5784', 'NPR', '43.19', '0.05', 'EUR', '133.929141'), ('32', '2021-10-29', '15504', 'MXN', '693.84', '0.03', 'EUR', '22.345389'), ('32', '2021-10-31', '666', 'EUR', '666', '0.03', 'EUR', '1'), ('22', '2021-11-02', '498', 'XDR', '628.39', '3.15', 'EUR', '0.792507'), ('44', '2021-11-02', '324', 'EUR', '324', '1.62', 'EUR', '1'), ('16', '2021-11-02', '430', 'FKP', '518.37', '2.6', 'EUR', '0.82953'), ('7', '2021-11-03', '248', 'BHD', '596.5', '2.99', 'EUR', '0.415761'), ('51', '2021-11-03', '292', 'KWD', '871.43', '4.36', 'EUR', '0.335084'), ('51', '2021-11-03', '6933', 'TWD', '220.35', '1.11', 'EUR', '31.464479'), ('27', '2021-11-03', '23214', 'CZK', '941.82', '4.71', 'EUR', '24.648029'), ('39', '2021-11-04', '492', 'GGP', '592.69', '2.97', 'EUR', '0.830114'), ('3', '2021-11-04', '17076', 'INR', '203.59', '1.02', 'EUR', '83.874727'), ('17', '2021-11-04', '21516', 'MZN', '305.89', '1.53', 'EUR', '70.339138'), ('33', '2021-11-05', '103458', 'BIF', '45.9', '0.23', 'EUR', '2254.103215'), ('31', '2021-11-05', '3876', 'ZAR', '237.6', '1.19', 'EUR', '16.313404'), ('9', '2021-11-06', '1410', 'BSD', '1278.69', '0.04', 'EUR', '1.102693'), ('16', '2021-11-06', '636', 'IMP', '766.7', '3.84', 'EUR', '0.829536'), ('48', '2021-11-07', '564', 'NZD', '355.67', '1.78', 'EUR', '1.585768'), ('13', '2021-11-07', '3246', 'PKR', '16.25', '0.09', 'EUR', '199.753961'), ('30', '2021-11-08', '8940', 'SZL', '547.16', '2.74', 'EUR', '16.339208'), ('41', '2021-11-08', '19338', 'DJF', '98.83', '0.5', 'EUR', '195.674933'), ('47', '2021-11-08', '1488', 'WST', '518.61', '2.6', 'EUR', '2.869237'), ('20', '2021-11-09', '13290', 'MXN', '594.76', '0.05', 'EUR', '22.345389'), ('27', '2021-11-09', '11151', 'GTQ', '1317.54', '6.59', 'EUR', '8.463558'), ('34', '2021-11-09', '19140', 'ETB', '339.22', '1.7', 'EUR', '56.424061'), ('45', '2021-11-10', '450', 'EUR', '450', '2.25', 'EUR', '1'), ('10', '2021-11-10', '1008', 'TND', '310.67', '0.05', 'EUR', '3.244663'), ('48', '2021-11-11', '1182', 'KYD', '1289.54', '6.45', 'EUR', '0.916606'), ('23', '2021-11-11', '210', 'JOD', '268.74', '1.35', 'EUR', '0.781452'), ('2', '2021-11-12', '426', 'BZD', '192.22', '0.97', 'EUR', '2.216262'), ('42', '2021-11-12', '13230', 'AFN', '137.19', '0.05', 'EUR', '96.442519'), ('20', '2021-11-12', '360000', 'STD', '15.24', '0.05', 'EUR', '23626.253177'), ('4', '2021-11-14', '96936', 'LBP', '58.32', '0.3', 'EUR', '1662.155418'), ('17', '2021-11-14', '618', 'MYR', '132.89', '0.67', 'EUR', '4.650478'), ('1', '2021-11-14', '210060', 'BIF', '93.2', '0.47', 'EUR', '2254.103215'), ('4', '2021-11-15', '11958', 'VUV', '95.92', '0.48', 'EUR', '124.667135'), ('38', '2021-11-15', '115626', 'IDR', '7.32', '0.05', 'EUR', '15813.590125'), ('9', '2021-11-17', '29526', 'MXN', '1321.35', '0.03', 'EUR', '22.345389'), ('13', '2021-11-20', '23394', 'CLP', '26.79', '0.14', 'EUR', '873.489326'), ('16', '2021-11-20', '12000', 'ZAR', '735.6', '0.03', 'EUR', '16.313404'), ('48', '2021-11-21', '179472', 'PYG', '23.43', '0.03', 'EUR', '7661.556068'), ('8', '2021-11-21', '840', 'MOP', '94.78', '0.48', 'EUR', '8.862674'), ('31', '2021-11-21', '18042', 'XOF', '27.54', '0.14', 'EUR', '655.347265'), ('18', '2021-11-23', '342', 'TMT', '88.67', '0.45', 'EUR', '3.857137'), ('29', '2021-11-23', '588', 'DKK', '79.11', '0.4', 'EUR', '7.433242'), ('37', '2021-11-23', '90', 'EUR', '90', '0.45', 'EUR', '1'), ('33', '2021-11-23', '858', 'AUD', '580.16', '2.91', 'EUR', '1.478916'), ('51', '2021-11-24', '60000', 'THB', '1624.21', '0.03', 'EUR', '36.941107'), ('8', '2021-11-25', '1176', 'NZD', '741.6', '3.71', 'EUR', '1.585768'), ('10', '2021-11-26', '29568', 'BIF', '13.12', '0.05', 'EUR', '2254.103215'), ('29', '2021-11-26', '708', 'BMD', '641.91', '3.21', 'EUR', '1.102961'), ('15', '2021-11-27', '1008', 'LSL', '61.7', '0.31', 'EUR', '16.337136'), ('12', '2021-11-27', '846', 'EUR', '846', '4.23', 'EUR', '1'), ('45', '2021-11-27', '828', 'SEK', '79.64', '0.4', 'EUR', '10.396958'), ('17', '2021-11-28', '591', 'BHD', '1421.49', '7.11', 'EUR', '0.415761'), ('27', '2021-11-29', '3000000', 'XAF', '4577.73', '0.03', 'EUR', '655.347543'), ('13', '2021-11-29', '470', 'JOD', '601.45', '3.01', 'EUR', '0.781452'), ('8', '2021-12-01', '15996', 'NGN', '34.95', '0.18', 'EUR', '457.789064'), ('9', '2021-12-01', '6690', 'JPY', '50.15', '0.04', 'EUR', '133.408405'), ('44', '2021-12-02', '18318', 'KPW', '18.48', '0.1', 'EUR', '991.624722'), ('28', '2021-12-03', '13752', 'ERN', '832.1', '4.17', 'EUR', '16.526867'), ('35', '2021-12-04', '15132', 'BTN', '180.78', '0.91', 'EUR', '83.704625'), ('40', '2021-12-04', '6702', 'HRK', '885.28', '4.43', 'EUR', '7.570559'), ('44', '2021-12-04', '26352', 'RSD', '224.03', '1.13', 'EUR', '117.629636'), ('33', '2021-12-06', '654', 'TND', '201.57', '1.01', 'EUR', '3.244663'), ('41', '2021-12-07', '1176', 'SCR', '74.05', '0.38', 'EUR', '15.881424'), ('11', '2021-12-08', '696', 'SAR', '168.37', '0.85', 'EUR', '4.133768'), ('30', '2021-12-08', '8730', 'GMD', '148.1', '0.75', 'EUR', '58.946785'), ('50', '2021-12-09', '1284', 'BND', '860.11', '4.31', 'EUR', '1.492847'), ('47', '2021-12-10', '1344', 'SBD', '151.56', '0.76', 'EUR', '8.867908'), ('28', '2021-12-10', '1134', 'BOB', '150.06', '0.76', 'EUR', '7.557202'), ('6', '2021-12-12', '450', 'SGD', '300.51', '1.51', 'EUR', '1.497464'), ('29', '2021-12-12', '330', 'ILS', '93.13', '0.47', 'EUR', '3.543533'), ('18', '2021-12-13', '462', 'IMP', '556.94', '2.79', 'EUR', '0.829536'), ('10', '2021-12-13', '152076', 'IQD', '94.81', '0.05', 'EUR', '1604.167841'), ('46', '2021-12-13', '6042', 'CVE', '54.57', '0.28', 'EUR', '110.731635'), ('15', '2021-12-15', '6114', 'SBD', '689.46', '3.45', 'EUR', '8.867908'), ('43', '2021-12-15', '29166', 'BDT', '307.75', '1.54', 'EUR', '94.772749'), ('31', '2021-12-16', '17778', 'ZWL', '50.11', '0.26', 'EUR', '354.780821'), ('45', '2021-12-18', '4477', 'HRK', '591.37', '2.96', 'EUR', '7.570559'), ('10', '2021-12-18', '930', 'XDR', '1173.5', '0.05', 'EUR', '0.792507'), ('44', '2021-12-19', '21504', 'DZD', '136.79', '0.69', 'EUR', '157.210934'), ('33', '2021-12-20', '6810', 'GHS', '826.06', '4.14', 'EUR', '8.24399'), ('46', '2021-12-20', '702', 'IMP', '846.26', '4.24', 'EUR', '0.829536'), ('39', '2021-12-20', '16002', 'GMD', '271.47', '1.36', 'EUR', '58.946785'), ('6', '2021-12-20', '13104', 'MDL', '647.93', '3.24', 'EUR', '20.224588'), ('28', '2021-12-21', '660', 'EUR', '660', '3.3', 'EUR', '1'), ('2', '2021-12-22', '930', 'CAD', '670.27', '3.36', 'EUR', '1.387511'), ('48', '2021-12-23', '23226', 'MKD', '377.23', '1.89', 'EUR', '61.570877'), ('47', '2021-12-24', '618', 'MOP', '69.74', '0.35', 'EUR', '8.862674'), ('29', '2021-12-25', '28566', 'RSD', '242.85', '1.22', 'EUR', '117.629636'), ('9', '2021-12-26', '28416', 'MDL', '1405.03', '0.04', 'EUR', '20.224588'), ('3', '2021-12-26', '23166', 'SOS', '36.44', '0.19', 'EUR', '635.850516'), ('18', '2021-12-26', '3500', 'MYR', '752.62', '3.77', 'EUR', '4.650478'), ('33', '2021-12-26', '690', 'SEK', '66.37', '0.03', 'EUR', '10.396958'), ('36', '2021-12-27', '66', 'OMR', '155.25', '0.78', 'EUR', '0.425132'), ('26', '2021-12-27', '460', 'GIP', '554.53', '2.78', 'EUR', '0.829546'), ('11', '2021-12-28', '1404', 'EUR', '1404', '7.02', 'EUR', '1'), ('36', '2021-12-29', '8622', 'HTG', '74.74', '0.38', 'EUR', '115.372538'), ('47', '2021-12-30', '28236', 'AMD', '52.59', '0.27', 'EUR', '536.92227'), ('30', '2021-12-30', '190284', 'MGA', '42.82', '0.22', 'EUR', '4443.86488'), ('22', '2021-12-30', '1302', 'EUR', '1302', '6.51', 'EUR', '1'), ('47', '2021-12-31', '1404', 'WST', '489.33', '2.45', 'EUR', '2.869237'), ('50', '2022-01-01', '4614', 'TWD', '146.65', '0.74', 'EUR', '31.464479'), ('45', '2022-01-01', '7798', 'TJS', '545.52', '2.73', 'EUR', '14.294667'), ('2', '2022-01-02', '6396', 'HTG', '55.44', '0.28', 'EUR', '115.372538'), ('43', '2022-01-03', '19044', 'LRD', '112.79', '0.57', 'EUR', '168.852191'), ('4', '2022-01-03', '606', 'MYR', '130.31', '0.66', 'EUR', '4.650478'), ('48', '2022-01-03', '462', 'JOD', '591.21', '2.96', 'EUR', '0.781452'), ('3', '2022-01-03', '22386', 'THB', '606', '3.03', 'EUR', '36.941107'), ('40', '2022-01-04', '234270', 'UGX', '59.23', '0.3', 'EUR', '3955.735797'), ('38', '2022-01-05', '6138', 'NOK', '635.68', '3.18', 'EUR', '9.655857'), ('16', '2022-01-06', '954', 'JOD', '1220.81', '6.11', 'EUR', '0.781452'), ('5', '2022-01-06', '528', 'OMR', '1241.97', '6.21', 'EUR', '0.425132'), ('11', '2022-01-06', '594', 'SBD', '66.99', '0.34', 'EUR', '8.867908'), ('50', '2022-01-06', '9870', 'AMD', '18.39', '0.1', 'EUR', '536.92227'), ('16', '2022-01-08', '23190', 'SCR', '1460.2', '0.03', 'EUR', '15.881424'), ('14', '2022-01-08', '6834', 'SCR', '430.32', '2.16', 'EUR', '15.881424'), ('50', '2022-01-09', '20802', 'XPF', '174.49', '0.88', 'EUR', '119.221126'), ('3', '2022-01-09', '354', 'VES', '74.65', '0.38', 'EUR', '4.74232'), ('4', '2022-01-09', '3048', 'ERN', '184.43', '0.93', 'EUR', '16.526867'), ('27', '2022-01-10', '20196', 'CUP', '711.83', '3.56', 'EUR', '28.372254'), ('21', '2022-01-11', '7200', 'MUR', '148.86', '0.75', 'EUR', '48.369341'), ('31', '2022-01-11', '26052', 'LRD', '154.29', '0.78', 'EUR', '168.852191'), ('28', '2022-01-13', '27480', 'ISK', '193.3', '0.97', 'EUR', '142.166545'), ('48', '2022-01-13', '1362', 'DKK', '183.24', '0.92', 'EUR', '7.433242'), ('38', '2022-01-14', '1392', 'HKD', '161.42', '0.81', 'EUR', '8.623587'), ('34', '2022-01-14', '11094', 'MZN', '157.73', '0.79', 'EUR', '70.339138'), ('4', '2022-01-15', '19374', 'KPW', '19.54', '0.1', 'EUR', '991.624722'), ('30', '2022-01-15', '22686', 'CZK', '920.4', '4.61', 'EUR', '24.648029'), ('14', '2022-01-18', '21360', 'KRW', '16', '0.08', 'EUR', '1335.638728'), ('3', '2022-01-18', '15240', 'MWK', '16.98', '0.09', 'EUR', '897.95755'), ('33', '2022-01-20', '1410', 'ILS', '397.91', '1.99', 'EUR', '3.543533'), ('30', '2022-01-20', '642', 'JOD', '821.55', '4.11', 'EUR', '0.781452'), ('7', '2022-01-21', '1362', 'TTD', '182.45', '0.92', 'EUR', '7.465375'), ('9', '2022-01-22', '7248', 'XPF', '60.8', '0.04', 'EUR', '119.221126'), ('2', '2022-01-22', '108954', 'KHR', '24.54', '0.13', 'EUR', '4440.618647'), ('20', '2022-01-23', '1080', 'BAM', '552.63', '0.05', 'EUR', '1.954297'), ('34', '2022-01-23', '510', 'EUR', '510', '2.55', 'EUR', '1'), ('32', '2022-01-23', '220032', 'CDF', '100.09', '0.51', 'EUR', '2198.419411'), ('51', '2022-01-23', '8000', 'XCD', '2686.55', '13.44', 'EUR', '2.977802'), ('33', '2022-01-25', '20364', 'KPW', '20.54', '0.11', 'EUR', '991.624722'), ('7', '2022-01-25', '1086', 'TJS', '75.98', '0.38', 'EUR', '14.294667'), ('9', '2022-01-26', '186228', 'VND', '7.39', '0.04', 'EUR', '25207.144586'), ('33', '2022-01-27', '612', 'JEP', '737.55', '3.69', 'EUR', '0.82978'), ('38', '2022-01-27', '172740', 'STD', '7.32', '0.05', 'EUR', '23626.253177'), ('51', '2022-01-27', '30000', 'DZD', '190.83', '0.03', 'EUR', '157.210934'), ('12', '2022-01-28', '1356', 'BMD', '1229.42', '6.15', 'EUR', '1.102961'), ('45', '2022-01-28', '786', 'GHS', '95.35', '0.48', 'EUR', '8.24399'), ('49', '2022-01-28', '25404', 'JPY', '190.43', '0.96', 'EUR', '133.408405'), ('20', '2022-01-29', '22182', 'MRU', '552.86', '0.05', 'EUR', '40.122998'), ('1', '2022-01-30', '1020', 'HRK', '134.74', '0.68', 'EUR', '7.570559'), ('25', '2022-01-30', '1416', 'BGN', '725.24', '3.63', 'EUR', '1.95248'), ('46', '2022-01-30', '18906', 'STN', '766.03', '3.84', 'EUR', '24.680565'), ('14', '2022-01-30', '6612', 'HNL', '245.09', '1.23', 'EUR', '26.978393'), ('34', '2022-01-31', '12423', 'HKD', '1440.59', '7.21', 'EUR', '8.623587'), ('41', '2022-01-31', '106122', 'SLL', '8.24', '0.05', 'EUR', '12883.397186'), ('45', '2022-02-01', '25692', 'AOA', '51.38', '0.26', 'EUR', '500.075352'), </v>
      </c>
    </row>
    <row r="411" spans="2:22" ht="30" x14ac:dyDescent="0.25">
      <c r="B411">
        <f t="shared" si="60"/>
        <v>2022</v>
      </c>
      <c r="C411">
        <f t="shared" si="61"/>
        <v>2</v>
      </c>
      <c r="D411" t="str">
        <f t="shared" si="62"/>
        <v>2022 2</v>
      </c>
      <c r="E411">
        <v>18</v>
      </c>
      <c r="F411" s="2">
        <v>44593</v>
      </c>
      <c r="G411">
        <v>16824</v>
      </c>
      <c r="H411" t="s">
        <v>146</v>
      </c>
      <c r="I411" s="3">
        <f t="shared" si="63"/>
        <v>53.71</v>
      </c>
      <c r="J411" s="3">
        <f t="shared" si="64"/>
        <v>0.27</v>
      </c>
      <c r="K411" t="s">
        <v>61</v>
      </c>
      <c r="L411" s="3">
        <f>VLOOKUP(H411,'fx rates'!$A:$B,2,0)</f>
        <v>313.25171699999999</v>
      </c>
      <c r="M411">
        <f>SUMIFS($I$3:$I411,$E$3:$E411,$E411,$D$3:$D411,$D411)</f>
        <v>53.71</v>
      </c>
      <c r="N411" s="3">
        <f t="shared" si="65"/>
        <v>0.27</v>
      </c>
      <c r="O411" s="3" t="str">
        <f t="shared" si="66"/>
        <v/>
      </c>
      <c r="P411" t="str">
        <f>IFERROR(IF(VLOOKUP($E411,clients_special_commissions!$B:$E,3,0), "yes","no"),"no")</f>
        <v>no</v>
      </c>
      <c r="Q411" s="3" t="str">
        <f>IF($P411="yes", VLOOKUP($E411,clients_special_commissions!$B:$C,2,0),"")</f>
        <v/>
      </c>
      <c r="R411" t="str">
        <f t="shared" si="67"/>
        <v>no</v>
      </c>
      <c r="S411">
        <f>COUNTIFS($E$3:$E410,$E411,$D$3:$D410,$D411,$R$3:$R410,"yes")</f>
        <v>0</v>
      </c>
      <c r="U411" s="1" t="str">
        <f t="shared" si="68"/>
        <v xml:space="preserve">('18', '2022-02-01', '16824', 'LKR', '53.71', '0.27', 'EUR', '313.251717'), </v>
      </c>
      <c r="V411" s="1" t="str">
        <f t="shared" si="69"/>
        <v xml:space="preserve">('42', '2021-06-09', '1338', 'ERN', '80.96', '0.05',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'0.04',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'0.05',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'0.05',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'0.05',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'0.04',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'0.04',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'0.05', 'EUR', '1954.4451'), ('17', '2021-08-25', '20292', 'CLP', '23.24', '0.12', 'EUR', '873.489326'), ('38', '2021-08-25', '174', 'GIP', '209.76', '1.05', 'EUR', '0.829546'), ('39', '2021-08-25', '366', 'MOP', '41.3', '0.21', 'EUR', '8.862674'), ('10', '2021-08-26', '229650', 'MMK', '117.51', '0.05',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'0.04', 'EUR', '1.874163'), ('11', '2021-09-09', '10206', 'UAH', '315.83', '1.58', 'EUR', '32.315341'), ('15', '2021-09-10', '300000', 'VND', '11.91', '0.06', 'EUR', '25207.144586'), ('42', '2021-09-11', '26370', 'XPF', '221.19', '0.05',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('13', '2021-09-27', '4638', 'ETB', '82.2', '0.42', 'EUR', '56.424061'), ('37', '2021-09-29', '612', 'BND', '409.96', '2.05', 'EUR', '1.492847'), ('51', '2021-10-01', '894', 'MOP', '100.88', '0.51', 'EUR', '8.862674'), ('45', '2021-10-02', '1254', 'SCR', '78.97', '0.4', 'EUR', '15.881424'), ('47', '2021-10-02', '212808', 'IRR', '4.57', '0.05', 'EUR', '46606.318821'), ('20', '2021-10-03', '209238', 'VND', '8.31', '0.05', 'EUR', '25207.144586'), ('17', '2021-10-04', '13416', 'AOA', '26.83', '0.14', 'EUR', '500.075352'), ('41', '2021-10-05', '4139', 'GHS', '502.07', '2.52', 'EUR', '8.24399'), ('44', '2021-10-05', '206706', 'CDF', '94.03', '0.48', 'EUR', '2198.419411'), ('50', '2021-10-06', '18666', 'SOS', '29.36', '0.15', 'EUR', '635.850516'), ('7', '2021-10-06', '1026', 'CUC', '930.9', '4.66', 'EUR', '1.102163'), ('21', '2021-10-08', '912', 'MYR', '196.11', '0.99', 'EUR', '4.650478'), ('6', '2021-10-08', '29940', 'HTG', '259.51', '1.3', 'EUR', '115.372538'), ('36', '2021-10-09', '1146', 'QAR', '285.64', '1.43', 'EUR', '4.012181'), ('6', '2021-10-09', '6678', 'ISK', '46.98', '0.24', 'EUR', '142.166545'), ('29', '2021-10-10', '270', 'GIP', '325.48', '1.63', 'EUR', '0.829546'), ('25', '2021-10-10', '14754', 'BDT', '155.68', '0.78', 'EUR', '94.772749'), ('48', '2021-10-12', '15936', 'DZD', '101.37', '0.51', 'EUR', '157.210934'), ('43', '2021-10-13', '10398', 'KMF', '21.11', '0.11', 'EUR', '492.671632'), ('36', '2021-10-15', '29034', 'INR', '346.16', '1.74', 'EUR', '83.874727'), ('45', '2021-10-15', '18042', 'KPW', '18.2', '0.1', 'EUR', '991.624722'), ('18', '2021-10-15', '1236', 'BAM', '632.46', '3.17', 'EUR', '1.954297'), ('30', '2021-10-16', '25494', 'CUP', '898.56', '4.5', 'EUR', '28.372254'), ('10', '2021-10-16', '924', 'BBD', '419.15', '0.05', 'EUR', '2.204495'), ('33', '2021-10-16', '12720', 'NPR', '94.98', '0.48', 'EUR', '133.929141'), ('46', '2021-10-17', '264', 'NZD', '166.49', '0.84', 'EUR', '1.585768'), ('40', '2021-10-17', '1284', 'BND', '860.11', '4.31', 'EUR', '1.492847'), ('6', '2021-10-18', '828', 'HRK', '109.38', '0.55', 'EUR', '7.570559'), ('22', '2021-10-18', '300', 'EUR', '300', '1.5', 'EUR', '1'), ('46', '2021-10-18', '23256', 'ISK', '163.59', '0.82', 'EUR', '142.166545'), ('51', '2021-10-18', '205488', 'UZS', '16.25', '0.09', 'EUR', '12650.208197'), ('5', '2021-10-19', '15168', 'MRU', '378.04', '1.9', 'EUR', '40.122998'), ('18', '2021-10-19', '1068', 'TOP', '428.65', '2.15', 'EUR', '2.491572'), ('14', '2021-10-19', '220', 'BHD', '529.16', '2.65', 'EUR', '0.415761'), ('48', '2021-10-19', '2351', 'MYR', '505.54', '2.53', 'EUR', '4.650478'), ('46', '2021-10-20', '7524', 'RUB', '64.43', '0.33', 'EUR', '116.791701'), ('16', '2021-10-21', '16854', 'VUV', '135.2', '0.68', 'EUR', '124.667135'), ('30', '2021-10-22', '26826', 'NPR', '200.3', '1.01', 'EUR', '133.929141'), ('2', '2021-10-22', '84', 'XDR', '106', '0.53', 'EUR', '0.792507'), ('42', '2021-10-22', '3000', 'BBD', '1360.86', '0.05', 'EUR', '2.204495'), ('42', '2021-10-23', '9000', 'ZMW', '463.25', '0.03', 'EUR', '19.428104'), ('28', '2021-10-23', '3.3', 'EUR', '3.3', '0.05', 'EUR', '1'), ('48', '2021-10-23', '5000', 'GHS', '606.51', '3.04', 'EUR', '8.24399'), ('25', '2021-10-23', '71472', 'TZS', '27.97', '0.14', 'EUR', '2556.186953'), ('3', '2021-10-23', '164184', 'IRR', '3.53', '0.05', 'EUR', '46606.318821'), ('14', '2021-10-24', '1482', 'MOP', '167.22', '0.84', 'EUR', '8.862674'), ('40', '2021-10-24', '800', 'BHD', '1924.19', '9.63', 'EUR', '0.415761'), ('9', '2021-10-24', '27090', 'SDG', '55.07', '0.04', 'EUR', '491.956154'), ('43', '2021-10-24', '18492', 'THB', '500.59', '2.51', 'EUR', '36.941107'), ('35', '2021-10-26', '27588', 'KPW', '27.83', '0.14', 'EUR', '991.624722'), ('25', '2021-10-26', '15246', 'NAD', '932.41', '4.67', 'EUR', '16.351249'), ('46', '2021-10-27', '8000', 'TTD', '1071.62', '5.36', 'EUR', '7.465375'), ('47', '2021-10-27', '154224', 'IQD', '96.14', '0.49', 'EUR', '1604.167841'), ('32', '2021-10-28', '1188', 'PAB', '1077.23', '5.39', 'EUR', '1.102838'), ('17', '2021-10-28', '648', 'CNH', '92.16', '0.47', 'EUR', '7.031894'), ('10', '2021-10-28', '5784', 'NPR', '43.19', '0.05', 'EUR', '133.929141'), ('32', '2021-10-29', '15504', 'MXN', '693.84', '0.03', 'EUR', '22.345389'), ('32', '2021-10-31', '666', 'EUR', '666', '0.03', 'EUR', '1'), ('22', '2021-11-02', '498', 'XDR', '628.39', '3.15', 'EUR', '0.792507'), ('44', '2021-11-02', '324', 'EUR', '324', '1.62', 'EUR', '1'), ('16', '2021-11-02', '430', 'FKP', '518.37', '2.6', 'EUR', '0.82953'), ('7', '2021-11-03', '248', 'BHD', '596.5', '2.99', 'EUR', '0.415761'), ('51', '2021-11-03', '292', 'KWD', '871.43', '4.36', 'EUR', '0.335084'), ('51', '2021-11-03', '6933', 'TWD', '220.35', '1.11', 'EUR', '31.464479'), ('27', '2021-11-03', '23214', 'CZK', '941.82', '4.71', 'EUR', '24.648029'), ('39', '2021-11-04', '492', 'GGP', '592.69', '2.97', 'EUR', '0.830114'), ('3', '2021-11-04', '17076', 'INR', '203.59', '1.02', 'EUR', '83.874727'), ('17', '2021-11-04', '21516', 'MZN', '305.89', '1.53', 'EUR', '70.339138'), ('33', '2021-11-05', '103458', 'BIF', '45.9', '0.23', 'EUR', '2254.103215'), ('31', '2021-11-05', '3876', 'ZAR', '237.6', '1.19', 'EUR', '16.313404'), ('9', '2021-11-06', '1410', 'BSD', '1278.69', '0.04', 'EUR', '1.102693'), ('16', '2021-11-06', '636', 'IMP', '766.7', '3.84', 'EUR', '0.829536'), ('48', '2021-11-07', '564', 'NZD', '355.67', '1.78', 'EUR', '1.585768'), ('13', '2021-11-07', '3246', 'PKR', '16.25', '0.09', 'EUR', '199.753961'), ('30', '2021-11-08', '8940', 'SZL', '547.16', '2.74', 'EUR', '16.339208'), ('41', '2021-11-08', '19338', 'DJF', '98.83', '0.5', 'EUR', '195.674933'), ('47', '2021-11-08', '1488', 'WST', '518.61', '2.6', 'EUR', '2.869237'), ('20', '2021-11-09', '13290', 'MXN', '594.76', '0.05', 'EUR', '22.345389'), ('27', '2021-11-09', '11151', 'GTQ', '1317.54', '6.59', 'EUR', '8.463558'), ('34', '2021-11-09', '19140', 'ETB', '339.22', '1.7', 'EUR', '56.424061'), ('45', '2021-11-10', '450', 'EUR', '450', '2.25', 'EUR', '1'), ('10', '2021-11-10', '1008', 'TND', '310.67', '0.05', 'EUR', '3.244663'), ('48', '2021-11-11', '1182', 'KYD', '1289.54', '6.45', 'EUR', '0.916606'), ('23', '2021-11-11', '210', 'JOD', '268.74', '1.35', 'EUR', '0.781452'), ('2', '2021-11-12', '426', 'BZD', '192.22', '0.97', 'EUR', '2.216262'), ('42', '2021-11-12', '13230', 'AFN', '137.19', '0.05', 'EUR', '96.442519'), ('20', '2021-11-12', '360000', 'STD', '15.24', '0.05', 'EUR', '23626.253177'), ('4', '2021-11-14', '96936', 'LBP', '58.32', '0.3', 'EUR', '1662.155418'), ('17', '2021-11-14', '618', 'MYR', '132.89', '0.67', 'EUR', '4.650478'), ('1', '2021-11-14', '210060', 'BIF', '93.2', '0.47', 'EUR', '2254.103215'), ('4', '2021-11-15', '11958', 'VUV', '95.92', '0.48', 'EUR', '124.667135'), ('38', '2021-11-15', '115626', 'IDR', '7.32', '0.05', 'EUR', '15813.590125'), ('9', '2021-11-17', '29526', 'MXN', '1321.35', '0.03', 'EUR', '22.345389'), ('13', '2021-11-20', '23394', 'CLP', '26.79', '0.14', 'EUR', '873.489326'), ('16', '2021-11-20', '12000', 'ZAR', '735.6', '0.03', 'EUR', '16.313404'), ('48', '2021-11-21', '179472', 'PYG', '23.43', '0.03', 'EUR', '7661.556068'), ('8', '2021-11-21', '840', 'MOP', '94.78', '0.48', 'EUR', '8.862674'), ('31', '2021-11-21', '18042', 'XOF', '27.54', '0.14', 'EUR', '655.347265'), ('18', '2021-11-23', '342', 'TMT', '88.67', '0.45', 'EUR', '3.857137'), ('29', '2021-11-23', '588', 'DKK', '79.11', '0.4', 'EUR', '7.433242'), ('37', '2021-11-23', '90', 'EUR', '90', '0.45', 'EUR', '1'), ('33', '2021-11-23', '858', 'AUD', '580.16', '2.91', 'EUR', '1.478916'), ('51', '2021-11-24', '60000', 'THB', '1624.21', '0.03', 'EUR', '36.941107'), ('8', '2021-11-25', '1176', 'NZD', '741.6', '3.71', 'EUR', '1.585768'), ('10', '2021-11-26', '29568', 'BIF', '13.12', '0.05', 'EUR', '2254.103215'), ('29', '2021-11-26', '708', 'BMD', '641.91', '3.21', 'EUR', '1.102961'), ('15', '2021-11-27', '1008', 'LSL', '61.7', '0.31', 'EUR', '16.337136'), ('12', '2021-11-27', '846', 'EUR', '846', '4.23', 'EUR', '1'), ('45', '2021-11-27', '828', 'SEK', '79.64', '0.4', 'EUR', '10.396958'), ('17', '2021-11-28', '591', 'BHD', '1421.49', '7.11', 'EUR', '0.415761'), ('27', '2021-11-29', '3000000', 'XAF', '4577.73', '0.03', 'EUR', '655.347543'), ('13', '2021-11-29', '470', 'JOD', '601.45', '3.01', 'EUR', '0.781452'), ('8', '2021-12-01', '15996', 'NGN', '34.95', '0.18', 'EUR', '457.789064'), ('9', '2021-12-01', '6690', 'JPY', '50.15', '0.04', 'EUR', '133.408405'), ('44', '2021-12-02', '18318', 'KPW', '18.48', '0.1', 'EUR', '991.624722'), ('28', '2021-12-03', '13752', 'ERN', '832.1', '4.17', 'EUR', '16.526867'), ('35', '2021-12-04', '15132', 'BTN', '180.78', '0.91', 'EUR', '83.704625'), ('40', '2021-12-04', '6702', 'HRK', '885.28', '4.43', 'EUR', '7.570559'), ('44', '2021-12-04', '26352', 'RSD', '224.03', '1.13', 'EUR', '117.629636'), ('33', '2021-12-06', '654', 'TND', '201.57', '1.01', 'EUR', '3.244663'), ('41', '2021-12-07', '1176', 'SCR', '74.05', '0.38', 'EUR', '15.881424'), ('11', '2021-12-08', '696', 'SAR', '168.37', '0.85', 'EUR', '4.133768'), ('30', '2021-12-08', '8730', 'GMD', '148.1', '0.75', 'EUR', '58.946785'), ('50', '2021-12-09', '1284', 'BND', '860.11', '4.31', 'EUR', '1.492847'), ('47', '2021-12-10', '1344', 'SBD', '151.56', '0.76', 'EUR', '8.867908'), ('28', '2021-12-10', '1134', 'BOB', '150.06', '0.76', 'EUR', '7.557202'), ('6', '2021-12-12', '450', 'SGD', '300.51', '1.51', 'EUR', '1.497464'), ('29', '2021-12-12', '330', 'ILS', '93.13', '0.47', 'EUR', '3.543533'), ('18', '2021-12-13', '462', 'IMP', '556.94', '2.79', 'EUR', '0.829536'), ('10', '2021-12-13', '152076', 'IQD', '94.81', '0.05', 'EUR', '1604.167841'), ('46', '2021-12-13', '6042', 'CVE', '54.57', '0.28', 'EUR', '110.731635'), ('15', '2021-12-15', '6114', 'SBD', '689.46', '3.45', 'EUR', '8.867908'), ('43', '2021-12-15', '29166', 'BDT', '307.75', '1.54', 'EUR', '94.772749'), ('31', '2021-12-16', '17778', 'ZWL', '50.11', '0.26', 'EUR', '354.780821'), ('45', '2021-12-18', '4477', 'HRK', '591.37', '2.96', 'EUR', '7.570559'), ('10', '2021-12-18', '930', 'XDR', '1173.5', '0.05', 'EUR', '0.792507'), ('44', '2021-12-19', '21504', 'DZD', '136.79', '0.69', 'EUR', '157.210934'), ('33', '2021-12-20', '6810', 'GHS', '826.06', '4.14', 'EUR', '8.24399'), ('46', '2021-12-20', '702', 'IMP', '846.26', '4.24', 'EUR', '0.829536'), ('39', '2021-12-20', '16002', 'GMD', '271.47', '1.36', 'EUR', '58.946785'), ('6', '2021-12-20', '13104', 'MDL', '647.93', '3.24', 'EUR', '20.224588'), ('28', '2021-12-21', '660', 'EUR', '660', '3.3', 'EUR', '1'), ('2', '2021-12-22', '930', 'CAD', '670.27', '3.36', 'EUR', '1.387511'), ('48', '2021-12-23', '23226', 'MKD', '377.23', '1.89', 'EUR', '61.570877'), ('47', '2021-12-24', '618', 'MOP', '69.74', '0.35', 'EUR', '8.862674'), ('29', '2021-12-25', '28566', 'RSD', '242.85', '1.22', 'EUR', '117.629636'), ('9', '2021-12-26', '28416', 'MDL', '1405.03', '0.04', 'EUR', '20.224588'), ('3', '2021-12-26', '23166', 'SOS', '36.44', '0.19', 'EUR', '635.850516'), ('18', '2021-12-26', '3500', 'MYR', '752.62', '3.77', 'EUR', '4.650478'), ('33', '2021-12-26', '690', 'SEK', '66.37', '0.03', 'EUR', '10.396958'), ('36', '2021-12-27', '66', 'OMR', '155.25', '0.78', 'EUR', '0.425132'), ('26', '2021-12-27', '460', 'GIP', '554.53', '2.78', 'EUR', '0.829546'), ('11', '2021-12-28', '1404', 'EUR', '1404', '7.02', 'EUR', '1'), ('36', '2021-12-29', '8622', 'HTG', '74.74', '0.38', 'EUR', '115.372538'), ('47', '2021-12-30', '28236', 'AMD', '52.59', '0.27', 'EUR', '536.92227'), ('30', '2021-12-30', '190284', 'MGA', '42.82', '0.22', 'EUR', '4443.86488'), ('22', '2021-12-30', '1302', 'EUR', '1302', '6.51', 'EUR', '1'), ('47', '2021-12-31', '1404', 'WST', '489.33', '2.45', 'EUR', '2.869237'), ('50', '2022-01-01', '4614', 'TWD', '146.65', '0.74', 'EUR', '31.464479'), ('45', '2022-01-01', '7798', 'TJS', '545.52', '2.73', 'EUR', '14.294667'), ('2', '2022-01-02', '6396', 'HTG', '55.44', '0.28', 'EUR', '115.372538'), ('43', '2022-01-03', '19044', 'LRD', '112.79', '0.57', 'EUR', '168.852191'), ('4', '2022-01-03', '606', 'MYR', '130.31', '0.66', 'EUR', '4.650478'), ('48', '2022-01-03', '462', 'JOD', '591.21', '2.96', 'EUR', '0.781452'), ('3', '2022-01-03', '22386', 'THB', '606', '3.03', 'EUR', '36.941107'), ('40', '2022-01-04', '234270', 'UGX', '59.23', '0.3', 'EUR', '3955.735797'), ('38', '2022-01-05', '6138', 'NOK', '635.68', '3.18', 'EUR', '9.655857'), ('16', '2022-01-06', '954', 'JOD', '1220.81', '6.11', 'EUR', '0.781452'), ('5', '2022-01-06', '528', 'OMR', '1241.97', '6.21', 'EUR', '0.425132'), ('11', '2022-01-06', '594', 'SBD', '66.99', '0.34', 'EUR', '8.867908'), ('50', '2022-01-06', '9870', 'AMD', '18.39', '0.1', 'EUR', '536.92227'), ('16', '2022-01-08', '23190', 'SCR', '1460.2', '0.03', 'EUR', '15.881424'), ('14', '2022-01-08', '6834', 'SCR', '430.32', '2.16', 'EUR', '15.881424'), ('50', '2022-01-09', '20802', 'XPF', '174.49', '0.88', 'EUR', '119.221126'), ('3', '2022-01-09', '354', 'VES', '74.65', '0.38', 'EUR', '4.74232'), ('4', '2022-01-09', '3048', 'ERN', '184.43', '0.93', 'EUR', '16.526867'), ('27', '2022-01-10', '20196', 'CUP', '711.83', '3.56', 'EUR', '28.372254'), ('21', '2022-01-11', '7200', 'MUR', '148.86', '0.75', 'EUR', '48.369341'), ('31', '2022-01-11', '26052', 'LRD', '154.29', '0.78', 'EUR', '168.852191'), ('28', '2022-01-13', '27480', 'ISK', '193.3', '0.97', 'EUR', '142.166545'), ('48', '2022-01-13', '1362', 'DKK', '183.24', '0.92', 'EUR', '7.433242'), ('38', '2022-01-14', '1392', 'HKD', '161.42', '0.81', 'EUR', '8.623587'), ('34', '2022-01-14', '11094', 'MZN', '157.73', '0.79', 'EUR', '70.339138'), ('4', '2022-01-15', '19374', 'KPW', '19.54', '0.1', 'EUR', '991.624722'), ('30', '2022-01-15', '22686', 'CZK', '920.4', '4.61', 'EUR', '24.648029'), ('14', '2022-01-18', '21360', 'KRW', '16', '0.08', 'EUR', '1335.638728'), ('3', '2022-01-18', '15240', 'MWK', '16.98', '0.09', 'EUR', '897.95755'), ('33', '2022-01-20', '1410', 'ILS', '397.91', '1.99', 'EUR', '3.543533'), ('30', '2022-01-20', '642', 'JOD', '821.55', '4.11', 'EUR', '0.781452'), ('7', '2022-01-21', '1362', 'TTD', '182.45', '0.92', 'EUR', '7.465375'), ('9', '2022-01-22', '7248', 'XPF', '60.8', '0.04', 'EUR', '119.221126'), ('2', '2022-01-22', '108954', 'KHR', '24.54', '0.13', 'EUR', '4440.618647'), ('20', '2022-01-23', '1080', 'BAM', '552.63', '0.05', 'EUR', '1.954297'), ('34', '2022-01-23', '510', 'EUR', '510', '2.55', 'EUR', '1'), ('32', '2022-01-23', '220032', 'CDF', '100.09', '0.51', 'EUR', '2198.419411'), ('51', '2022-01-23', '8000', 'XCD', '2686.55', '13.44', 'EUR', '2.977802'), ('33', '2022-01-25', '20364', 'KPW', '20.54', '0.11', 'EUR', '991.624722'), ('7', '2022-01-25', '1086', 'TJS', '75.98', '0.38', 'EUR', '14.294667'), ('9', '2022-01-26', '186228', 'VND', '7.39', '0.04', 'EUR', '25207.144586'), ('33', '2022-01-27', '612', 'JEP', '737.55', '3.69', 'EUR', '0.82978'), ('38', '2022-01-27', '172740', 'STD', '7.32', '0.05', 'EUR', '23626.253177'), ('51', '2022-01-27', '30000', 'DZD', '190.83', '0.03', 'EUR', '157.210934'), ('12', '2022-01-28', '1356', 'BMD', '1229.42', '6.15', 'EUR', '1.102961'), ('45', '2022-01-28', '786', 'GHS', '95.35', '0.48', 'EUR', '8.24399'), ('49', '2022-01-28', '25404', 'JPY', '190.43', '0.96', 'EUR', '133.408405'), ('20', '2022-01-29', '22182', 'MRU', '552.86', '0.05', 'EUR', '40.122998'), ('1', '2022-01-30', '1020', 'HRK', '134.74', '0.68', 'EUR', '7.570559'), ('25', '2022-01-30', '1416', 'BGN', '725.24', '3.63', 'EUR', '1.95248'), ('46', '2022-01-30', '18906', 'STN', '766.03', '3.84', 'EUR', '24.680565'), ('14', '2022-01-30', '6612', 'HNL', '245.09', '1.23', 'EUR', '26.978393'), ('34', '2022-01-31', '12423', 'HKD', '1440.59', '7.21', 'EUR', '8.623587'), ('41', '2022-01-31', '106122', 'SLL', '8.24', '0.05', 'EUR', '12883.397186'), ('45', '2022-02-01', '25692', 'AOA', '51.38', '0.26', 'EUR', '500.075352'), ('18', '2022-02-01', '16824', 'LKR', '53.71', '0.27', 'EUR', '313.251717'), </v>
      </c>
    </row>
    <row r="412" spans="2:22" ht="30" x14ac:dyDescent="0.25">
      <c r="B412">
        <f t="shared" si="60"/>
        <v>2022</v>
      </c>
      <c r="C412">
        <f t="shared" si="61"/>
        <v>2</v>
      </c>
      <c r="D412" t="str">
        <f t="shared" si="62"/>
        <v>2022 2</v>
      </c>
      <c r="E412">
        <v>20</v>
      </c>
      <c r="F412" s="2">
        <v>44594</v>
      </c>
      <c r="G412">
        <v>1230</v>
      </c>
      <c r="H412" t="s">
        <v>121</v>
      </c>
      <c r="I412" s="3">
        <f t="shared" si="63"/>
        <v>162.47999999999999</v>
      </c>
      <c r="J412" s="3">
        <f t="shared" si="64"/>
        <v>0.05</v>
      </c>
      <c r="K412" t="s">
        <v>61</v>
      </c>
      <c r="L412" s="3">
        <f>VLOOKUP(H412,'fx rates'!$A:$B,2,0)</f>
        <v>7.5705590000000003</v>
      </c>
      <c r="M412">
        <f>SUMIFS($I$3:$I412,$E$3:$E412,$E412,$D$3:$D412,$D412)</f>
        <v>162.47999999999999</v>
      </c>
      <c r="N412" s="3">
        <f t="shared" si="65"/>
        <v>0.82000000000000006</v>
      </c>
      <c r="O412" s="3" t="str">
        <f t="shared" si="66"/>
        <v/>
      </c>
      <c r="P412" t="str">
        <f>IFERROR(IF(VLOOKUP($E412,clients_special_commissions!$B:$E,3,0), "yes","no"),"no")</f>
        <v>yes</v>
      </c>
      <c r="Q412" s="3">
        <f>IF($P412="yes", VLOOKUP($E412,clients_special_commissions!$B:$C,2,0),"")</f>
        <v>0.05</v>
      </c>
      <c r="R412" t="str">
        <f t="shared" si="67"/>
        <v>no</v>
      </c>
      <c r="S412">
        <f>COUNTIFS($E$3:$E411,$E412,$D$3:$D411,$D412,$R$3:$R411,"yes")</f>
        <v>0</v>
      </c>
      <c r="U412" s="1" t="str">
        <f t="shared" si="68"/>
        <v xml:space="preserve">('20', '2022-02-02', '1230', 'HRK', '162.48', '0.05', 'EUR', '7.570559'), </v>
      </c>
      <c r="V412" s="1" t="str">
        <f t="shared" si="69"/>
        <v xml:space="preserve">('42', '2021-06-09', '1338', 'ERN', '80.96', '0.05',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'0.04',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'0.05',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'0.05',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'0.05',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'0.04',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'0.04',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'0.05', 'EUR', '1954.4451'), ('17', '2021-08-25', '20292', 'CLP', '23.24', '0.12', 'EUR', '873.489326'), ('38', '2021-08-25', '174', 'GIP', '209.76', '1.05', 'EUR', '0.829546'), ('39', '2021-08-25', '366', 'MOP', '41.3', '0.21', 'EUR', '8.862674'), ('10', '2021-08-26', '229650', 'MMK', '117.51', '0.05',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'0.04', 'EUR', '1.874163'), ('11', '2021-09-09', '10206', 'UAH', '315.83', '1.58', 'EUR', '32.315341'), ('15', '2021-09-10', '300000', 'VND', '11.91', '0.06', 'EUR', '25207.144586'), ('42', '2021-09-11', '26370', 'XPF', '221.19', '0.05',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('13', '2021-09-27', '4638', 'ETB', '82.2', '0.42', 'EUR', '56.424061'), ('37', '2021-09-29', '612', 'BND', '409.96', '2.05', 'EUR', '1.492847'), ('51', '2021-10-01', '894', 'MOP', '100.88', '0.51', 'EUR', '8.862674'), ('45', '2021-10-02', '1254', 'SCR', '78.97', '0.4', 'EUR', '15.881424'), ('47', '2021-10-02', '212808', 'IRR', '4.57', '0.05', 'EUR', '46606.318821'), ('20', '2021-10-03', '209238', 'VND', '8.31', '0.05', 'EUR', '25207.144586'), ('17', '2021-10-04', '13416', 'AOA', '26.83', '0.14', 'EUR', '500.075352'), ('41', '2021-10-05', '4139', 'GHS', '502.07', '2.52', 'EUR', '8.24399'), ('44', '2021-10-05', '206706', 'CDF', '94.03', '0.48', 'EUR', '2198.419411'), ('50', '2021-10-06', '18666', 'SOS', '29.36', '0.15', 'EUR', '635.850516'), ('7', '2021-10-06', '1026', 'CUC', '930.9', '4.66', 'EUR', '1.102163'), ('21', '2021-10-08', '912', 'MYR', '196.11', '0.99', 'EUR', '4.650478'), ('6', '2021-10-08', '29940', 'HTG', '259.51', '1.3', 'EUR', '115.372538'), ('36', '2021-10-09', '1146', 'QAR', '285.64', '1.43', 'EUR', '4.012181'), ('6', '2021-10-09', '6678', 'ISK', '46.98', '0.24', 'EUR', '142.166545'), ('29', '2021-10-10', '270', 'GIP', '325.48', '1.63', 'EUR', '0.829546'), ('25', '2021-10-10', '14754', 'BDT', '155.68', '0.78', 'EUR', '94.772749'), ('48', '2021-10-12', '15936', 'DZD', '101.37', '0.51', 'EUR', '157.210934'), ('43', '2021-10-13', '10398', 'KMF', '21.11', '0.11', 'EUR', '492.671632'), ('36', '2021-10-15', '29034', 'INR', '346.16', '1.74', 'EUR', '83.874727'), ('45', '2021-10-15', '18042', 'KPW', '18.2', '0.1', 'EUR', '991.624722'), ('18', '2021-10-15', '1236', 'BAM', '632.46', '3.17', 'EUR', '1.954297'), ('30', '2021-10-16', '25494', 'CUP', '898.56', '4.5', 'EUR', '28.372254'), ('10', '2021-10-16', '924', 'BBD', '419.15', '0.05', 'EUR', '2.204495'), ('33', '2021-10-16', '12720', 'NPR', '94.98', '0.48', 'EUR', '133.929141'), ('46', '2021-10-17', '264', 'NZD', '166.49', '0.84', 'EUR', '1.585768'), ('40', '2021-10-17', '1284', 'BND', '860.11', '4.31', 'EUR', '1.492847'), ('6', '2021-10-18', '828', 'HRK', '109.38', '0.55', 'EUR', '7.570559'), ('22', '2021-10-18', '300', 'EUR', '300', '1.5', 'EUR', '1'), ('46', '2021-10-18', '23256', 'ISK', '163.59', '0.82', 'EUR', '142.166545'), ('51', '2021-10-18', '205488', 'UZS', '16.25', '0.09', 'EUR', '12650.208197'), ('5', '2021-10-19', '15168', 'MRU', '378.04', '1.9', 'EUR', '40.122998'), ('18', '2021-10-19', '1068', 'TOP', '428.65', '2.15', 'EUR', '2.491572'), ('14', '2021-10-19', '220', 'BHD', '529.16', '2.65', 'EUR', '0.415761'), ('48', '2021-10-19', '2351', 'MYR', '505.54', '2.53', 'EUR', '4.650478'), ('46', '2021-10-20', '7524', 'RUB', '64.43', '0.33', 'EUR', '116.791701'), ('16', '2021-10-21', '16854', 'VUV', '135.2', '0.68', 'EUR', '124.667135'), ('30', '2021-10-22', '26826', 'NPR', '200.3', '1.01', 'EUR', '133.929141'), ('2', '2021-10-22', '84', 'XDR', '106', '0.53', 'EUR', '0.792507'), ('42', '2021-10-22', '3000', 'BBD', '1360.86', '0.05', 'EUR', '2.204495'), ('42', '2021-10-23', '9000', 'ZMW', '463.25', '0.03', 'EUR', '19.428104'), ('28', '2021-10-23', '3.3', 'EUR', '3.3', '0.05', 'EUR', '1'), ('48', '2021-10-23', '5000', 'GHS', '606.51', '3.04', 'EUR', '8.24399'), ('25', '2021-10-23', '71472', 'TZS', '27.97', '0.14', 'EUR', '2556.186953'), ('3', '2021-10-23', '164184', 'IRR', '3.53', '0.05', 'EUR', '46606.318821'), ('14', '2021-10-24', '1482', 'MOP', '167.22', '0.84', 'EUR', '8.862674'), ('40', '2021-10-24', '800', 'BHD', '1924.19', '9.63', 'EUR', '0.415761'), ('9', '2021-10-24', '27090', 'SDG', '55.07', '0.04', 'EUR', '491.956154'), ('43', '2021-10-24', '18492', 'THB', '500.59', '2.51', 'EUR', '36.941107'), ('35', '2021-10-26', '27588', 'KPW', '27.83', '0.14', 'EUR', '991.624722'), ('25', '2021-10-26', '15246', 'NAD', '932.41', '4.67', 'EUR', '16.351249'), ('46', '2021-10-27', '8000', 'TTD', '1071.62', '5.36', 'EUR', '7.465375'), ('47', '2021-10-27', '154224', 'IQD', '96.14', '0.49', 'EUR', '1604.167841'), ('32', '2021-10-28', '1188', 'PAB', '1077.23', '5.39', 'EUR', '1.102838'), ('17', '2021-10-28', '648', 'CNH', '92.16', '0.47', 'EUR', '7.031894'), ('10', '2021-10-28', '5784', 'NPR', '43.19', '0.05', 'EUR', '133.929141'), ('32', '2021-10-29', '15504', 'MXN', '693.84', '0.03', 'EUR', '22.345389'), ('32', '2021-10-31', '666', 'EUR', '666', '0.03', 'EUR', '1'), ('22', '2021-11-02', '498', 'XDR', '628.39', '3.15', 'EUR', '0.792507'), ('44', '2021-11-02', '324', 'EUR', '324', '1.62', 'EUR', '1'), ('16', '2021-11-02', '430', 'FKP', '518.37', '2.6', 'EUR', '0.82953'), ('7', '2021-11-03', '248', 'BHD', '596.5', '2.99', 'EUR', '0.415761'), ('51', '2021-11-03', '292', 'KWD', '871.43', '4.36', 'EUR', '0.335084'), ('51', '2021-11-03', '6933', 'TWD', '220.35', '1.11', 'EUR', '31.464479'), ('27', '2021-11-03', '23214', 'CZK', '941.82', '4.71', 'EUR', '24.648029'), ('39', '2021-11-04', '492', 'GGP', '592.69', '2.97', 'EUR', '0.830114'), ('3', '2021-11-04', '17076', 'INR', '203.59', '1.02', 'EUR', '83.874727'), ('17', '2021-11-04', '21516', 'MZN', '305.89', '1.53', 'EUR', '70.339138'), ('33', '2021-11-05', '103458', 'BIF', '45.9', '0.23', 'EUR', '2254.103215'), ('31', '2021-11-05', '3876', 'ZAR', '237.6', '1.19', 'EUR', '16.313404'), ('9', '2021-11-06', '1410', 'BSD', '1278.69', '0.04', 'EUR', '1.102693'), ('16', '2021-11-06', '636', 'IMP', '766.7', '3.84', 'EUR', '0.829536'), ('48', '2021-11-07', '564', 'NZD', '355.67', '1.78', 'EUR', '1.585768'), ('13', '2021-11-07', '3246', 'PKR', '16.25', '0.09', 'EUR', '199.753961'), ('30', '2021-11-08', '8940', 'SZL', '547.16', '2.74', 'EUR', '16.339208'), ('41', '2021-11-08', '19338', 'DJF', '98.83', '0.5', 'EUR', '195.674933'), ('47', '2021-11-08', '1488', 'WST', '518.61', '2.6', 'EUR', '2.869237'), ('20', '2021-11-09', '13290', 'MXN', '594.76', '0.05', 'EUR', '22.345389'), ('27', '2021-11-09', '11151', 'GTQ', '1317.54', '6.59', 'EUR', '8.463558'), ('34', '2021-11-09', '19140', 'ETB', '339.22', '1.7', 'EUR', '56.424061'), ('45', '2021-11-10', '450', 'EUR', '450', '2.25', 'EUR', '1'), ('10', '2021-11-10', '1008', 'TND', '310.67', '0.05', 'EUR', '3.244663'), ('48', '2021-11-11', '1182', 'KYD', '1289.54', '6.45', 'EUR', '0.916606'), ('23', '2021-11-11', '210', 'JOD', '268.74', '1.35', 'EUR', '0.781452'), ('2', '2021-11-12', '426', 'BZD', '192.22', '0.97', 'EUR', '2.216262'), ('42', '2021-11-12', '13230', 'AFN', '137.19', '0.05', 'EUR', '96.442519'), ('20', '2021-11-12', '360000', 'STD', '15.24', '0.05', 'EUR', '23626.253177'), ('4', '2021-11-14', '96936', 'LBP', '58.32', '0.3', 'EUR', '1662.155418'), ('17', '2021-11-14', '618', 'MYR', '132.89', '0.67', 'EUR', '4.650478'), ('1', '2021-11-14', '210060', 'BIF', '93.2', '0.47', 'EUR', '2254.103215'), ('4', '2021-11-15', '11958', 'VUV', '95.92', '0.48', 'EUR', '124.667135'), ('38', '2021-11-15', '115626', 'IDR', '7.32', '0.05', 'EUR', '15813.590125'), ('9', '2021-11-17', '29526', 'MXN', '1321.35', '0.03', 'EUR', '22.345389'), ('13', '2021-11-20', '23394', 'CLP', '26.79', '0.14', 'EUR', '873.489326'), ('16', '2021-11-20', '12000', 'ZAR', '735.6', '0.03', 'EUR', '16.313404'), ('48', '2021-11-21', '179472', 'PYG', '23.43', '0.03', 'EUR', '7661.556068'), ('8', '2021-11-21', '840', 'MOP', '94.78', '0.48', 'EUR', '8.862674'), ('31', '2021-11-21', '18042', 'XOF', '27.54', '0.14', 'EUR', '655.347265'), ('18', '2021-11-23', '342', 'TMT', '88.67', '0.45', 'EUR', '3.857137'), ('29', '2021-11-23', '588', 'DKK', '79.11', '0.4', 'EUR', '7.433242'), ('37', '2021-11-23', '90', 'EUR', '90', '0.45', 'EUR', '1'), ('33', '2021-11-23', '858', 'AUD', '580.16', '2.91', 'EUR', '1.478916'), ('51', '2021-11-24', '60000', 'THB', '1624.21', '0.03', 'EUR', '36.941107'), ('8', '2021-11-25', '1176', 'NZD', '741.6', '3.71', 'EUR', '1.585768'), ('10', '2021-11-26', '29568', 'BIF', '13.12', '0.05', 'EUR', '2254.103215'), ('29', '2021-11-26', '708', 'BMD', '641.91', '3.21', 'EUR', '1.102961'), ('15', '2021-11-27', '1008', 'LSL', '61.7', '0.31', 'EUR', '16.337136'), ('12', '2021-11-27', '846', 'EUR', '846', '4.23', 'EUR', '1'), ('45', '2021-11-27', '828', 'SEK', '79.64', '0.4', 'EUR', '10.396958'), ('17', '2021-11-28', '591', 'BHD', '1421.49', '7.11', 'EUR', '0.415761'), ('27', '2021-11-29', '3000000', 'XAF', '4577.73', '0.03', 'EUR', '655.347543'), ('13', '2021-11-29', '470', 'JOD', '601.45', '3.01', 'EUR', '0.781452'), ('8', '2021-12-01', '15996', 'NGN', '34.95', '0.18', 'EUR', '457.789064'), ('9', '2021-12-01', '6690', 'JPY', '50.15', '0.04', 'EUR', '133.408405'), ('44', '2021-12-02', '18318', 'KPW', '18.48', '0.1', 'EUR', '991.624722'), ('28', '2021-12-03', '13752', 'ERN', '832.1', '4.17', 'EUR', '16.526867'), ('35', '2021-12-04', '15132', 'BTN', '180.78', '0.91', 'EUR', '83.704625'), ('40', '2021-12-04', '6702', 'HRK', '885.28', '4.43', 'EUR', '7.570559'), ('44', '2021-12-04', '26352', 'RSD', '224.03', '1.13', 'EUR', '117.629636'), ('33', '2021-12-06', '654', 'TND', '201.57', '1.01', 'EUR', '3.244663'), ('41', '2021-12-07', '1176', 'SCR', '74.05', '0.38', 'EUR', '15.881424'), ('11', '2021-12-08', '696', 'SAR', '168.37', '0.85', 'EUR', '4.133768'), ('30', '2021-12-08', '8730', 'GMD', '148.1', '0.75', 'EUR', '58.946785'), ('50', '2021-12-09', '1284', 'BND', '860.11', '4.31', 'EUR', '1.492847'), ('47', '2021-12-10', '1344', 'SBD', '151.56', '0.76', 'EUR', '8.867908'), ('28', '2021-12-10', '1134', 'BOB', '150.06', '0.76', 'EUR', '7.557202'), ('6', '2021-12-12', '450', 'SGD', '300.51', '1.51', 'EUR', '1.497464'), ('29', '2021-12-12', '330', 'ILS', '93.13', '0.47', 'EUR', '3.543533'), ('18', '2021-12-13', '462', 'IMP', '556.94', '2.79', 'EUR', '0.829536'), ('10', '2021-12-13', '152076', 'IQD', '94.81', '0.05', 'EUR', '1604.167841'), ('46', '2021-12-13', '6042', 'CVE', '54.57', '0.28', 'EUR', '110.731635'), ('15', '2021-12-15', '6114', 'SBD', '689.46', '3.45', 'EUR', '8.867908'), ('43', '2021-12-15', '29166', 'BDT', '307.75', '1.54', 'EUR', '94.772749'), ('31', '2021-12-16', '17778', 'ZWL', '50.11', '0.26', 'EUR', '354.780821'), ('45', '2021-12-18', '4477', 'HRK', '591.37', '2.96', 'EUR', '7.570559'), ('10', '2021-12-18', '930', 'XDR', '1173.5', '0.05', 'EUR', '0.792507'), ('44', '2021-12-19', '21504', 'DZD', '136.79', '0.69', 'EUR', '157.210934'), ('33', '2021-12-20', '6810', 'GHS', '826.06', '4.14', 'EUR', '8.24399'), ('46', '2021-12-20', '702', 'IMP', '846.26', '4.24', 'EUR', '0.829536'), ('39', '2021-12-20', '16002', 'GMD', '271.47', '1.36', 'EUR', '58.946785'), ('6', '2021-12-20', '13104', 'MDL', '647.93', '3.24', 'EUR', '20.224588'), ('28', '2021-12-21', '660', 'EUR', '660', '3.3', 'EUR', '1'), ('2', '2021-12-22', '930', 'CAD', '670.27', '3.36', 'EUR', '1.387511'), ('48', '2021-12-23', '23226', 'MKD', '377.23', '1.89', 'EUR', '61.570877'), ('47', '2021-12-24', '618', 'MOP', '69.74', '0.35', 'EUR', '8.862674'), ('29', '2021-12-25', '28566', 'RSD', '242.85', '1.22', 'EUR', '117.629636'), ('9', '2021-12-26', '28416', 'MDL', '1405.03', '0.04', 'EUR', '20.224588'), ('3', '2021-12-26', '23166', 'SOS', '36.44', '0.19', 'EUR', '635.850516'), ('18', '2021-12-26', '3500', 'MYR', '752.62', '3.77', 'EUR', '4.650478'), ('33', '2021-12-26', '690', 'SEK', '66.37', '0.03', 'EUR', '10.396958'), ('36', '2021-12-27', '66', 'OMR', '155.25', '0.78', 'EUR', '0.425132'), ('26', '2021-12-27', '460', 'GIP', '554.53', '2.78', 'EUR', '0.829546'), ('11', '2021-12-28', '1404', 'EUR', '1404', '7.02', 'EUR', '1'), ('36', '2021-12-29', '8622', 'HTG', '74.74', '0.38', 'EUR', '115.372538'), ('47', '2021-12-30', '28236', 'AMD', '52.59', '0.27', 'EUR', '536.92227'), ('30', '2021-12-30', '190284', 'MGA', '42.82', '0.22', 'EUR', '4443.86488'), ('22', '2021-12-30', '1302', 'EUR', '1302', '6.51', 'EUR', '1'), ('47', '2021-12-31', '1404', 'WST', '489.33', '2.45', 'EUR', '2.869237'), ('50', '2022-01-01', '4614', 'TWD', '146.65', '0.74', 'EUR', '31.464479'), ('45', '2022-01-01', '7798', 'TJS', '545.52', '2.73', 'EUR', '14.294667'), ('2', '2022-01-02', '6396', 'HTG', '55.44', '0.28', 'EUR', '115.372538'), ('43', '2022-01-03', '19044', 'LRD', '112.79', '0.57', 'EUR', '168.852191'), ('4', '2022-01-03', '606', 'MYR', '130.31', '0.66', 'EUR', '4.650478'), ('48', '2022-01-03', '462', 'JOD', '591.21', '2.96', 'EUR', '0.781452'), ('3', '2022-01-03', '22386', 'THB', '606', '3.03', 'EUR', '36.941107'), ('40', '2022-01-04', '234270', 'UGX', '59.23', '0.3', 'EUR', '3955.735797'), ('38', '2022-01-05', '6138', 'NOK', '635.68', '3.18', 'EUR', '9.655857'), ('16', '2022-01-06', '954', 'JOD', '1220.81', '6.11', 'EUR', '0.781452'), ('5', '2022-01-06', '528', 'OMR', '1241.97', '6.21', 'EUR', '0.425132'), ('11', '2022-01-06', '594', 'SBD', '66.99', '0.34', 'EUR', '8.867908'), ('50', '2022-01-06', '9870', 'AMD', '18.39', '0.1', 'EUR', '536.92227'), ('16', '2022-01-08', '23190', 'SCR', '1460.2', '0.03', 'EUR', '15.881424'), ('14', '2022-01-08', '6834', 'SCR', '430.32', '2.16', 'EUR', '15.881424'), ('50', '2022-01-09', '20802', 'XPF', '174.49', '0.88', 'EUR', '119.221126'), ('3', '2022-01-09', '354', 'VES', '74.65', '0.38', 'EUR', '4.74232'), ('4', '2022-01-09', '3048', 'ERN', '184.43', '0.93', 'EUR', '16.526867'), ('27', '2022-01-10', '20196', 'CUP', '711.83', '3.56', 'EUR', '28.372254'), ('21', '2022-01-11', '7200', 'MUR', '148.86', '0.75', 'EUR', '48.369341'), ('31', '2022-01-11', '26052', 'LRD', '154.29', '0.78', 'EUR', '168.852191'), ('28', '2022-01-13', '27480', 'ISK', '193.3', '0.97', 'EUR', '142.166545'), ('48', '2022-01-13', '1362', 'DKK', '183.24', '0.92', 'EUR', '7.433242'), ('38', '2022-01-14', '1392', 'HKD', '161.42', '0.81', 'EUR', '8.623587'), ('34', '2022-01-14', '11094', 'MZN', '157.73', '0.79', 'EUR', '70.339138'), ('4', '2022-01-15', '19374', 'KPW', '19.54', '0.1', 'EUR', '991.624722'), ('30', '2022-01-15', '22686', 'CZK', '920.4', '4.61', 'EUR', '24.648029'), ('14', '2022-01-18', '21360', 'KRW', '16', '0.08', 'EUR', '1335.638728'), ('3', '2022-01-18', '15240', 'MWK', '16.98', '0.09', 'EUR', '897.95755'), ('33', '2022-01-20', '1410', 'ILS', '397.91', '1.99', 'EUR', '3.543533'), ('30', '2022-01-20', '642', 'JOD', '821.55', '4.11', 'EUR', '0.781452'), ('7', '2022-01-21', '1362', 'TTD', '182.45', '0.92', 'EUR', '7.465375'), ('9', '2022-01-22', '7248', 'XPF', '60.8', '0.04', 'EUR', '119.221126'), ('2', '2022-01-22', '108954', 'KHR', '24.54', '0.13', 'EUR', '4440.618647'), ('20', '2022-01-23', '1080', 'BAM', '552.63', '0.05', 'EUR', '1.954297'), ('34', '2022-01-23', '510', 'EUR', '510', '2.55', 'EUR', '1'), ('32', '2022-01-23', '220032', 'CDF', '100.09', '0.51', 'EUR', '2198.419411'), ('51', '2022-01-23', '8000', 'XCD', '2686.55', '13.44', 'EUR', '2.977802'), ('33', '2022-01-25', '20364', 'KPW', '20.54', '0.11', 'EUR', '991.624722'), ('7', '2022-01-25', '1086', 'TJS', '75.98', '0.38', 'EUR', '14.294667'), ('9', '2022-01-26', '186228', 'VND', '7.39', '0.04', 'EUR', '25207.144586'), ('33', '2022-01-27', '612', 'JEP', '737.55', '3.69', 'EUR', '0.82978'), ('38', '2022-01-27', '172740', 'STD', '7.32', '0.05', 'EUR', '23626.253177'), ('51', '2022-01-27', '30000', 'DZD', '190.83', '0.03', 'EUR', '157.210934'), ('12', '2022-01-28', '1356', 'BMD', '1229.42', '6.15', 'EUR', '1.102961'), ('45', '2022-01-28', '786', 'GHS', '95.35', '0.48', 'EUR', '8.24399'), ('49', '2022-01-28', '25404', 'JPY', '190.43', '0.96', 'EUR', '133.408405'), ('20', '2022-01-29', '22182', 'MRU', '552.86', '0.05', 'EUR', '40.122998'), ('1', '2022-01-30', '1020', 'HRK', '134.74', '0.68', 'EUR', '7.570559'), ('25', '2022-01-30', '1416', 'BGN', '725.24', '3.63', 'EUR', '1.95248'), ('46', '2022-01-30', '18906', 'STN', '766.03', '3.84', 'EUR', '24.680565'), ('14', '2022-01-30', '6612', 'HNL', '245.09', '1.23', 'EUR', '26.978393'), ('34', '2022-01-31', '12423', 'HKD', '1440.59', '7.21', 'EUR', '8.623587'), ('41', '2022-01-31', '106122', 'SLL', '8.24', '0.05', 'EUR', '12883.397186'), ('45', '2022-02-01', '25692', 'AOA', '51.38', '0.26', 'EUR', '500.075352'), ('18', '2022-02-01', '16824', 'LKR', '53.71', '0.27', 'EUR', '313.251717'), ('20', '2022-02-02', '1230', 'HRK', '162.48', '0.05', 'EUR', '7.570559'), </v>
      </c>
    </row>
    <row r="413" spans="2:22" ht="30" x14ac:dyDescent="0.25">
      <c r="B413">
        <f t="shared" si="60"/>
        <v>2022</v>
      </c>
      <c r="C413">
        <f t="shared" si="61"/>
        <v>2</v>
      </c>
      <c r="D413" t="str">
        <f t="shared" si="62"/>
        <v>2022 2</v>
      </c>
      <c r="E413">
        <v>5</v>
      </c>
      <c r="F413" s="2">
        <v>44594</v>
      </c>
      <c r="G413">
        <v>15312</v>
      </c>
      <c r="H413" t="s">
        <v>159</v>
      </c>
      <c r="I413" s="3">
        <f t="shared" si="63"/>
        <v>899.46</v>
      </c>
      <c r="J413" s="3">
        <f t="shared" si="64"/>
        <v>4.5</v>
      </c>
      <c r="K413" t="s">
        <v>61</v>
      </c>
      <c r="L413" s="3">
        <f>VLOOKUP(H413,'fx rates'!$A:$B,2,0)</f>
        <v>17.023728999999999</v>
      </c>
      <c r="M413">
        <f>SUMIFS($I$3:$I413,$E$3:$E413,$E413,$D$3:$D413,$D413)</f>
        <v>899.46</v>
      </c>
      <c r="N413" s="3">
        <f t="shared" si="65"/>
        <v>4.5</v>
      </c>
      <c r="O413" s="3" t="str">
        <f t="shared" si="66"/>
        <v/>
      </c>
      <c r="P413" t="str">
        <f>IFERROR(IF(VLOOKUP($E413,clients_special_commissions!$B:$E,3,0), "yes","no"),"no")</f>
        <v>no</v>
      </c>
      <c r="Q413" s="3" t="str">
        <f>IF($P413="yes", VLOOKUP($E413,clients_special_commissions!$B:$C,2,0),"")</f>
        <v/>
      </c>
      <c r="R413" t="str">
        <f t="shared" si="67"/>
        <v>no</v>
      </c>
      <c r="S413">
        <f>COUNTIFS($E$3:$E412,$E413,$D$3:$D412,$D413,$R$3:$R412,"yes")</f>
        <v>0</v>
      </c>
      <c r="U413" s="1" t="str">
        <f t="shared" si="68"/>
        <v xml:space="preserve">('5', '2022-02-02', '15312', 'MVR', '899.46', '4.5', 'EUR', '17.023729'), </v>
      </c>
      <c r="V413" s="1" t="str">
        <f t="shared" si="69"/>
        <v xml:space="preserve">('42', '2021-06-09', '1338', 'ERN', '80.96', '0.05',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'0.04',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'0.05',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'0.05',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'0.05',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'0.04',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'0.04',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'0.05', 'EUR', '1954.4451'), ('17', '2021-08-25', '20292', 'CLP', '23.24', '0.12', 'EUR', '873.489326'), ('38', '2021-08-25', '174', 'GIP', '209.76', '1.05', 'EUR', '0.829546'), ('39', '2021-08-25', '366', 'MOP', '41.3', '0.21', 'EUR', '8.862674'), ('10', '2021-08-26', '229650', 'MMK', '117.51', '0.05',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'0.04', 'EUR', '1.874163'), ('11', '2021-09-09', '10206', 'UAH', '315.83', '1.58', 'EUR', '32.315341'), ('15', '2021-09-10', '300000', 'VND', '11.91', '0.06', 'EUR', '25207.144586'), ('42', '2021-09-11', '26370', 'XPF', '221.19', '0.05',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('13', '2021-09-27', '4638', 'ETB', '82.2', '0.42', 'EUR', '56.424061'), ('37', '2021-09-29', '612', 'BND', '409.96', '2.05', 'EUR', '1.492847'), ('51', '2021-10-01', '894', 'MOP', '100.88', '0.51', 'EUR', '8.862674'), ('45', '2021-10-02', '1254', 'SCR', '78.97', '0.4', 'EUR', '15.881424'), ('47', '2021-10-02', '212808', 'IRR', '4.57', '0.05', 'EUR', '46606.318821'), ('20', '2021-10-03', '209238', 'VND', '8.31', '0.05', 'EUR', '25207.144586'), ('17', '2021-10-04', '13416', 'AOA', '26.83', '0.14', 'EUR', '500.075352'), ('41', '2021-10-05', '4139', 'GHS', '502.07', '2.52', 'EUR', '8.24399'), ('44', '2021-10-05', '206706', 'CDF', '94.03', '0.48', 'EUR', '2198.419411'), ('50', '2021-10-06', '18666', 'SOS', '29.36', '0.15', 'EUR', '635.850516'), ('7', '2021-10-06', '1026', 'CUC', '930.9', '4.66', 'EUR', '1.102163'), ('21', '2021-10-08', '912', 'MYR', '196.11', '0.99', 'EUR', '4.650478'), ('6', '2021-10-08', '29940', 'HTG', '259.51', '1.3', 'EUR', '115.372538'), ('36', '2021-10-09', '1146', 'QAR', '285.64', '1.43', 'EUR', '4.012181'), ('6', '2021-10-09', '6678', 'ISK', '46.98', '0.24', 'EUR', '142.166545'), ('29', '2021-10-10', '270', 'GIP', '325.48', '1.63', 'EUR', '0.829546'), ('25', '2021-10-10', '14754', 'BDT', '155.68', '0.78', 'EUR', '94.772749'), ('48', '2021-10-12', '15936', 'DZD', '101.37', '0.51', 'EUR', '157.210934'), ('43', '2021-10-13', '10398', 'KMF', '21.11', '0.11', 'EUR', '492.671632'), ('36', '2021-10-15', '29034', 'INR', '346.16', '1.74', 'EUR', '83.874727'), ('45', '2021-10-15', '18042', 'KPW', '18.2', '0.1', 'EUR', '991.624722'), ('18', '2021-10-15', '1236', 'BAM', '632.46', '3.17', 'EUR', '1.954297'), ('30', '2021-10-16', '25494', 'CUP', '898.56', '4.5', 'EUR', '28.372254'), ('10', '2021-10-16', '924', 'BBD', '419.15', '0.05', 'EUR', '2.204495'), ('33', '2021-10-16', '12720', 'NPR', '94.98', '0.48', 'EUR', '133.929141'), ('46', '2021-10-17', '264', 'NZD', '166.49', '0.84', 'EUR', '1.585768'), ('40', '2021-10-17', '1284', 'BND', '860.11', '4.31', 'EUR', '1.492847'), ('6', '2021-10-18', '828', 'HRK', '109.38', '0.55', 'EUR', '7.570559'), ('22', '2021-10-18', '300', 'EUR', '300', '1.5', 'EUR', '1'), ('46', '2021-10-18', '23256', 'ISK', '163.59', '0.82', 'EUR', '142.166545'), ('51', '2021-10-18', '205488', 'UZS', '16.25', '0.09', 'EUR', '12650.208197'), ('5', '2021-10-19', '15168', 'MRU', '378.04', '1.9', 'EUR', '40.122998'), ('18', '2021-10-19', '1068', 'TOP', '428.65', '2.15', 'EUR', '2.491572'), ('14', '2021-10-19', '220', 'BHD', '529.16', '2.65', 'EUR', '0.415761'), ('48', '2021-10-19', '2351', 'MYR', '505.54', '2.53', 'EUR', '4.650478'), ('46', '2021-10-20', '7524', 'RUB', '64.43', '0.33', 'EUR', '116.791701'), ('16', '2021-10-21', '16854', 'VUV', '135.2', '0.68', 'EUR', '124.667135'), ('30', '2021-10-22', '26826', 'NPR', '200.3', '1.01', 'EUR', '133.929141'), ('2', '2021-10-22', '84', 'XDR', '106', '0.53', 'EUR', '0.792507'), ('42', '2021-10-22', '3000', 'BBD', '1360.86', '0.05', 'EUR', '2.204495'), ('42', '2021-10-23', '9000', 'ZMW', '463.25', '0.03', 'EUR', '19.428104'), ('28', '2021-10-23', '3.3', 'EUR', '3.3', '0.05', 'EUR', '1'), ('48', '2021-10-23', '5000', 'GHS', '606.51', '3.04', 'EUR', '8.24399'), ('25', '2021-10-23', '71472', 'TZS', '27.97', '0.14', 'EUR', '2556.186953'), ('3', '2021-10-23', '164184', 'IRR', '3.53', '0.05', 'EUR', '46606.318821'), ('14', '2021-10-24', '1482', 'MOP', '167.22', '0.84', 'EUR', '8.862674'), ('40', '2021-10-24', '800', 'BHD', '1924.19', '9.63', 'EUR', '0.415761'), ('9', '2021-10-24', '27090', 'SDG', '55.07', '0.04', 'EUR', '491.956154'), ('43', '2021-10-24', '18492', 'THB', '500.59', '2.51', 'EUR', '36.941107'), ('35', '2021-10-26', '27588', 'KPW', '27.83', '0.14', 'EUR', '991.624722'), ('25', '2021-10-26', '15246', 'NAD', '932.41', '4.67', 'EUR', '16.351249'), ('46', '2021-10-27', '8000', 'TTD', '1071.62', '5.36', 'EUR', '7.465375'), ('47', '2021-10-27', '154224', 'IQD', '96.14', '0.49', 'EUR', '1604.167841'), ('32', '2021-10-28', '1188', 'PAB', '1077.23', '5.39', 'EUR', '1.102838'), ('17', '2021-10-28', '648', 'CNH', '92.16', '0.47', 'EUR', '7.031894'), ('10', '2021-10-28', '5784', 'NPR', '43.19', '0.05', 'EUR', '133.929141'), ('32', '2021-10-29', '15504', 'MXN', '693.84', '0.03', 'EUR', '22.345389'), ('32', '2021-10-31', '666', 'EUR', '666', '0.03', 'EUR', '1'), ('22', '2021-11-02', '498', 'XDR', '628.39', '3.15', 'EUR', '0.792507'), ('44', '2021-11-02', '324', 'EUR', '324', '1.62', 'EUR', '1'), ('16', '2021-11-02', '430', 'FKP', '518.37', '2.6', 'EUR', '0.82953'), ('7', '2021-11-03', '248', 'BHD', '596.5', '2.99', 'EUR', '0.415761'), ('51', '2021-11-03', '292', 'KWD', '871.43', '4.36', 'EUR', '0.335084'), ('51', '2021-11-03', '6933', 'TWD', '220.35', '1.11', 'EUR', '31.464479'), ('27', '2021-11-03', '23214', 'CZK', '941.82', '4.71', 'EUR', '24.648029'), ('39', '2021-11-04', '492', 'GGP', '592.69', '2.97', 'EUR', '0.830114'), ('3', '2021-11-04', '17076', 'INR', '203.59', '1.02', 'EUR', '83.874727'), ('17', '2021-11-04', '21516', 'MZN', '305.89', '1.53', 'EUR', '70.339138'), ('33', '2021-11-05', '103458', 'BIF', '45.9', '0.23', 'EUR', '2254.103215'), ('31', '2021-11-05', '3876', 'ZAR', '237.6', '1.19', 'EUR', '16.313404'), ('9', '2021-11-06', '1410', 'BSD', '1278.69', '0.04', 'EUR', '1.102693'), ('16', '2021-11-06', '636', 'IMP', '766.7', '3.84', 'EUR', '0.829536'), ('48', '2021-11-07', '564', 'NZD', '355.67', '1.78', 'EUR', '1.585768'), ('13', '2021-11-07', '3246', 'PKR', '16.25', '0.09', 'EUR', '199.753961'), ('30', '2021-11-08', '8940', 'SZL', '547.16', '2.74', 'EUR', '16.339208'), ('41', '2021-11-08', '19338', 'DJF', '98.83', '0.5', 'EUR', '195.674933'), ('47', '2021-11-08', '1488', 'WST', '518.61', '2.6', 'EUR', '2.869237'), ('20', '2021-11-09', '13290', 'MXN', '594.76', '0.05', 'EUR', '22.345389'), ('27', '2021-11-09', '11151', 'GTQ', '1317.54', '6.59', 'EUR', '8.463558'), ('34', '2021-11-09', '19140', 'ETB', '339.22', '1.7', 'EUR', '56.424061'), ('45', '2021-11-10', '450', 'EUR', '450', '2.25', 'EUR', '1'), ('10', '2021-11-10', '1008', 'TND', '310.67', '0.05', 'EUR', '3.244663'), ('48', '2021-11-11', '1182', 'KYD', '1289.54', '6.45', 'EUR', '0.916606'), ('23', '2021-11-11', '210', 'JOD', '268.74', '1.35', 'EUR', '0.781452'), ('2', '2021-11-12', '426', 'BZD', '192.22', '0.97', 'EUR', '2.216262'), ('42', '2021-11-12', '13230', 'AFN', '137.19', '0.05', 'EUR', '96.442519'), ('20', '2021-11-12', '360000', 'STD', '15.24', '0.05', 'EUR', '23626.253177'), ('4', '2021-11-14', '96936', 'LBP', '58.32', '0.3', 'EUR', '1662.155418'), ('17', '2021-11-14', '618', 'MYR', '132.89', '0.67', 'EUR', '4.650478'), ('1', '2021-11-14', '210060', 'BIF', '93.2', '0.47', 'EUR', '2254.103215'), ('4', '2021-11-15', '11958', 'VUV', '95.92', '0.48', 'EUR', '124.667135'), ('38', '2021-11-15', '115626', 'IDR', '7.32', '0.05', 'EUR', '15813.590125'), ('9', '2021-11-17', '29526', 'MXN', '1321.35', '0.03', 'EUR', '22.345389'), ('13', '2021-11-20', '23394', 'CLP', '26.79', '0.14', 'EUR', '873.489326'), ('16', '2021-11-20', '12000', 'ZAR', '735.6', '0.03', 'EUR', '16.313404'), ('48', '2021-11-21', '179472', 'PYG', '23.43', '0.03', 'EUR', '7661.556068'), ('8', '2021-11-21', '840', 'MOP', '94.78', '0.48', 'EUR', '8.862674'), ('31', '2021-11-21', '18042', 'XOF', '27.54', '0.14', 'EUR', '655.347265'), ('18', '2021-11-23', '342', 'TMT', '88.67', '0.45', 'EUR', '3.857137'), ('29', '2021-11-23', '588', 'DKK', '79.11', '0.4', 'EUR', '7.433242'), ('37', '2021-11-23', '90', 'EUR', '90', '0.45', 'EUR', '1'), ('33', '2021-11-23', '858', 'AUD', '580.16', '2.91', 'EUR', '1.478916'), ('51', '2021-11-24', '60000', 'THB', '1624.21', '0.03', 'EUR', '36.941107'), ('8', '2021-11-25', '1176', 'NZD', '741.6', '3.71', 'EUR', '1.585768'), ('10', '2021-11-26', '29568', 'BIF', '13.12', '0.05', 'EUR', '2254.103215'), ('29', '2021-11-26', '708', 'BMD', '641.91', '3.21', 'EUR', '1.102961'), ('15', '2021-11-27', '1008', 'LSL', '61.7', '0.31', 'EUR', '16.337136'), ('12', '2021-11-27', '846', 'EUR', '846', '4.23', 'EUR', '1'), ('45', '2021-11-27', '828', 'SEK', '79.64', '0.4', 'EUR', '10.396958'), ('17', '2021-11-28', '591', 'BHD', '1421.49', '7.11', 'EUR', '0.415761'), ('27', '2021-11-29', '3000000', 'XAF', '4577.73', '0.03', 'EUR', '655.347543'), ('13', '2021-11-29', '470', 'JOD', '601.45', '3.01', 'EUR', '0.781452'), ('8', '2021-12-01', '15996', 'NGN', '34.95', '0.18', 'EUR', '457.789064'), ('9', '2021-12-01', '6690', 'JPY', '50.15', '0.04', 'EUR', '133.408405'), ('44', '2021-12-02', '18318', 'KPW', '18.48', '0.1', 'EUR', '991.624722'), ('28', '2021-12-03', '13752', 'ERN', '832.1', '4.17', 'EUR', '16.526867'), ('35', '2021-12-04', '15132', 'BTN', '180.78', '0.91', 'EUR', '83.704625'), ('40', '2021-12-04', '6702', 'HRK', '885.28', '4.43', 'EUR', '7.570559'), ('44', '2021-12-04', '26352', 'RSD', '224.03', '1.13', 'EUR', '117.629636'), ('33', '2021-12-06', '654', 'TND', '201.57', '1.01', 'EUR', '3.244663'), ('41', '2021-12-07', '1176', 'SCR', '74.05', '0.38', 'EUR', '15.881424'), ('11', '2021-12-08', '696', 'SAR', '168.37', '0.85', 'EUR', '4.133768'), ('30', '2021-12-08', '8730', 'GMD', '148.1', '0.75', 'EUR', '58.946785'), ('50', '2021-12-09', '1284', 'BND', '860.11', '4.31', 'EUR', '1.492847'), ('47', '2021-12-10', '1344', 'SBD', '151.56', '0.76', 'EUR', '8.867908'), ('28', '2021-12-10', '1134', 'BOB', '150.06', '0.76', 'EUR', '7.557202'), ('6', '2021-12-12', '450', 'SGD', '300.51', '1.51', 'EUR', '1.497464'), ('29', '2021-12-12', '330', 'ILS', '93.13', '0.47', 'EUR', '3.543533'), ('18', '2021-12-13', '462', 'IMP', '556.94', '2.79', 'EUR', '0.829536'), ('10', '2021-12-13', '152076', 'IQD', '94.81', '0.05', 'EUR', '1604.167841'), ('46', '2021-12-13', '6042', 'CVE', '54.57', '0.28', 'EUR', '110.731635'), ('15', '2021-12-15', '6114', 'SBD', '689.46', '3.45', 'EUR', '8.867908'), ('43', '2021-12-15', '29166', 'BDT', '307.75', '1.54', 'EUR', '94.772749'), ('31', '2021-12-16', '17778', 'ZWL', '50.11', '0.26', 'EUR', '354.780821'), ('45', '2021-12-18', '4477', 'HRK', '591.37', '2.96', 'EUR', '7.570559'), ('10', '2021-12-18', '930', 'XDR', '1173.5', '0.05', 'EUR', '0.792507'), ('44', '2021-12-19', '21504', 'DZD', '136.79', '0.69', 'EUR', '157.210934'), ('33', '2021-12-20', '6810', 'GHS', '826.06', '4.14', 'EUR', '8.24399'), ('46', '2021-12-20', '702', 'IMP', '846.26', '4.24', 'EUR', '0.829536'), ('39', '2021-12-20', '16002', 'GMD', '271.47', '1.36', 'EUR', '58.946785'), ('6', '2021-12-20', '13104', 'MDL', '647.93', '3.24', 'EUR', '20.224588'), ('28', '2021-12-21', '660', 'EUR', '660', '3.3', 'EUR', '1'), ('2', '2021-12-22', '930', 'CAD', '670.27', '3.36', 'EUR', '1.387511'), ('48', '2021-12-23', '23226', 'MKD', '377.23', '1.89', 'EUR', '61.570877'), ('47', '2021-12-24', '618', 'MOP', '69.74', '0.35', 'EUR', '8.862674'), ('29', '2021-12-25', '28566', 'RSD', '242.85', '1.22', 'EUR', '117.629636'), ('9', '2021-12-26', '28416', 'MDL', '1405.03', '0.04', 'EUR', '20.224588'), ('3', '2021-12-26', '23166', 'SOS', '36.44', '0.19', 'EUR', '635.850516'), ('18', '2021-12-26', '3500', 'MYR', '752.62', '3.77', 'EUR', '4.650478'), ('33', '2021-12-26', '690', 'SEK', '66.37', '0.03', 'EUR', '10.396958'), ('36', '2021-12-27', '66', 'OMR', '155.25', '0.78', 'EUR', '0.425132'), ('26', '2021-12-27', '460', 'GIP', '554.53', '2.78', 'EUR', '0.829546'), ('11', '2021-12-28', '1404', 'EUR', '1404', '7.02', 'EUR', '1'), ('36', '2021-12-29', '8622', 'HTG', '74.74', '0.38', 'EUR', '115.372538'), ('47', '2021-12-30', '28236', 'AMD', '52.59', '0.27', 'EUR', '536.92227'), ('30', '2021-12-30', '190284', 'MGA', '42.82', '0.22', 'EUR', '4443.86488'), ('22', '2021-12-30', '1302', 'EUR', '1302', '6.51', 'EUR', '1'), ('47', '2021-12-31', '1404', 'WST', '489.33', '2.45', 'EUR', '2.869237'), ('50', '2022-01-01', '4614', 'TWD', '146.65', '0.74', 'EUR', '31.464479'), ('45', '2022-01-01', '7798', 'TJS', '545.52', '2.73', 'EUR', '14.294667'), ('2', '2022-01-02', '6396', 'HTG', '55.44', '0.28', 'EUR', '115.372538'), ('43', '2022-01-03', '19044', 'LRD', '112.79', '0.57', 'EUR', '168.852191'), ('4', '2022-01-03', '606', 'MYR', '130.31', '0.66', 'EUR', '4.650478'), ('48', '2022-01-03', '462', 'JOD', '591.21', '2.96', 'EUR', '0.781452'), ('3', '2022-01-03', '22386', 'THB', '606', '3.03', 'EUR', '36.941107'), ('40', '2022-01-04', '234270', 'UGX', '59.23', '0.3', 'EUR', '3955.735797'), ('38', '2022-01-05', '6138', 'NOK', '635.68', '3.18', 'EUR', '9.655857'), ('16', '2022-01-06', '954', 'JOD', '1220.81', '6.11', 'EUR', '0.781452'), ('5', '2022-01-06', '528', 'OMR', '1241.97', '6.21', 'EUR', '0.425132'), ('11', '2022-01-06', '594', 'SBD', '66.99', '0.34', 'EUR', '8.867908'), ('50', '2022-01-06', '9870', 'AMD', '18.39', '0.1', 'EUR', '536.92227'), ('16', '2022-01-08', '23190', 'SCR', '1460.2', '0.03', 'EUR', '15.881424'), ('14', '2022-01-08', '6834', 'SCR', '430.32', '2.16', 'EUR', '15.881424'), ('50', '2022-01-09', '20802', 'XPF', '174.49', '0.88', 'EUR', '119.221126'), ('3', '2022-01-09', '354', 'VES', '74.65', '0.38', 'EUR', '4.74232'), ('4', '2022-01-09', '3048', 'ERN', '184.43', '0.93', 'EUR', '16.526867'), ('27', '2022-01-10', '20196', 'CUP', '711.83', '3.56', 'EUR', '28.372254'), ('21', '2022-01-11', '7200', 'MUR', '148.86', '0.75', 'EUR', '48.369341'), ('31', '2022-01-11', '26052', 'LRD', '154.29', '0.78', 'EUR', '168.852191'), ('28', '2022-01-13', '27480', 'ISK', '193.3', '0.97', 'EUR', '142.166545'), ('48', '2022-01-13', '1362', 'DKK', '183.24', '0.92', 'EUR', '7.433242'), ('38', '2022-01-14', '1392', 'HKD', '161.42', '0.81', 'EUR', '8.623587'), ('34', '2022-01-14', '11094', 'MZN', '157.73', '0.79', 'EUR', '70.339138'), ('4', '2022-01-15', '19374', 'KPW', '19.54', '0.1', 'EUR', '991.624722'), ('30', '2022-01-15', '22686', 'CZK', '920.4', '4.61', 'EUR', '24.648029'), ('14', '2022-01-18', '21360', 'KRW', '16', '0.08', 'EUR', '1335.638728'), ('3', '2022-01-18', '15240', 'MWK', '16.98', '0.09', 'EUR', '897.95755'), ('33', '2022-01-20', '1410', 'ILS', '397.91', '1.99', 'EUR', '3.543533'), ('30', '2022-01-20', '642', 'JOD', '821.55', '4.11', 'EUR', '0.781452'), ('7', '2022-01-21', '1362', 'TTD', '182.45', '0.92', 'EUR', '7.465375'), ('9', '2022-01-22', '7248', 'XPF', '60.8', '0.04', 'EUR', '119.221126'), ('2', '2022-01-22', '108954', 'KHR', '24.54', '0.13', 'EUR', '4440.618647'), ('20', '2022-01-23', '1080', 'BAM', '552.63', '0.05', 'EUR', '1.954297'), ('34', '2022-01-23', '510', 'EUR', '510', '2.55', 'EUR', '1'), ('32', '2022-01-23', '220032', 'CDF', '100.09', '0.51', 'EUR', '2198.419411'), ('51', '2022-01-23', '8000', 'XCD', '2686.55', '13.44', 'EUR', '2.977802'), ('33', '2022-01-25', '20364', 'KPW', '20.54', '0.11', 'EUR', '991.624722'), ('7', '2022-01-25', '1086', 'TJS', '75.98', '0.38', 'EUR', '14.294667'), ('9', '2022-01-26', '186228', 'VND', '7.39', '0.04', 'EUR', '25207.144586'), ('33', '2022-01-27', '612', 'JEP', '737.55', '3.69', 'EUR', '0.82978'), ('38', '2022-01-27', '172740', 'STD', '7.32', '0.05', 'EUR', '23626.253177'), ('51', '2022-01-27', '30000', 'DZD', '190.83', '0.03', 'EUR', '157.210934'), ('12', '2022-01-28', '1356', 'BMD', '1229.42', '6.15', 'EUR', '1.102961'), ('45', '2022-01-28', '786', 'GHS', '95.35', '0.48', 'EUR', '8.24399'), ('49', '2022-01-28', '25404', 'JPY', '190.43', '0.96', 'EUR', '133.408405'), ('20', '2022-01-29', '22182', 'MRU', '552.86', '0.05', 'EUR', '40.122998'), ('1', '2022-01-30', '1020', 'HRK', '134.74', '0.68', 'EUR', '7.570559'), ('25', '2022-01-30', '1416', 'BGN', '725.24', '3.63', 'EUR', '1.95248'), ('46', '2022-01-30', '18906', 'STN', '766.03', '3.84', 'EUR', '24.680565'), ('14', '2022-01-30', '6612', 'HNL', '245.09', '1.23', 'EUR', '26.978393'), ('34', '2022-01-31', '12423', 'HKD', '1440.59', '7.21', 'EUR', '8.623587'), ('41', '2022-01-31', '106122', 'SLL', '8.24', '0.05', 'EUR', '12883.397186'), ('45', '2022-02-01', '25692', 'AOA', '51.38', '0.26', 'EUR', '500.075352'), ('18', '2022-02-01', '16824', 'LKR', '53.71', '0.27', 'EUR', '313.251717'), ('20', '2022-02-02', '1230', 'HRK', '162.48', '0.05', 'EUR', '7.570559'), ('5', '2022-02-02', '15312', 'MVR', '899.46', '4.5', 'EUR', '17.023729'), </v>
      </c>
    </row>
    <row r="414" spans="2:22" ht="30" x14ac:dyDescent="0.25">
      <c r="B414">
        <f t="shared" si="60"/>
        <v>2022</v>
      </c>
      <c r="C414">
        <f t="shared" si="61"/>
        <v>2</v>
      </c>
      <c r="D414" t="str">
        <f t="shared" si="62"/>
        <v>2022 2</v>
      </c>
      <c r="E414">
        <v>39</v>
      </c>
      <c r="F414" s="2">
        <v>44594</v>
      </c>
      <c r="G414">
        <v>318</v>
      </c>
      <c r="H414" t="s">
        <v>87</v>
      </c>
      <c r="I414" s="3">
        <f t="shared" si="63"/>
        <v>143.48999999999998</v>
      </c>
      <c r="J414" s="3">
        <f t="shared" si="64"/>
        <v>0.72</v>
      </c>
      <c r="K414" t="s">
        <v>61</v>
      </c>
      <c r="L414" s="3">
        <f>VLOOKUP(H414,'fx rates'!$A:$B,2,0)</f>
        <v>2.216262</v>
      </c>
      <c r="M414">
        <f>SUMIFS($I$3:$I414,$E$3:$E414,$E414,$D$3:$D414,$D414)</f>
        <v>143.48999999999998</v>
      </c>
      <c r="N414" s="3">
        <f t="shared" si="65"/>
        <v>0.72</v>
      </c>
      <c r="O414" s="3" t="str">
        <f t="shared" si="66"/>
        <v/>
      </c>
      <c r="P414" t="str">
        <f>IFERROR(IF(VLOOKUP($E414,clients_special_commissions!$B:$E,3,0), "yes","no"),"no")</f>
        <v>no</v>
      </c>
      <c r="Q414" s="3" t="str">
        <f>IF($P414="yes", VLOOKUP($E414,clients_special_commissions!$B:$C,2,0),"")</f>
        <v/>
      </c>
      <c r="R414" t="str">
        <f t="shared" si="67"/>
        <v>no</v>
      </c>
      <c r="S414">
        <f>COUNTIFS($E$3:$E413,$E414,$D$3:$D413,$D414,$R$3:$R413,"yes")</f>
        <v>0</v>
      </c>
      <c r="U414" s="1" t="str">
        <f t="shared" si="68"/>
        <v xml:space="preserve">('39', '2022-02-02', '318', 'BZD', '143.49', '0.72', 'EUR', '2.216262'), </v>
      </c>
      <c r="V414" s="1" t="str">
        <f t="shared" si="69"/>
        <v xml:space="preserve">('42', '2021-06-09', '1338', 'ERN', '80.96', '0.05',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'0.04',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'0.05',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'0.05',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'0.05',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'0.04',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'0.04',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'0.05', 'EUR', '1954.4451'), ('17', '2021-08-25', '20292', 'CLP', '23.24', '0.12', 'EUR', '873.489326'), ('38', '2021-08-25', '174', 'GIP', '209.76', '1.05', 'EUR', '0.829546'), ('39', '2021-08-25', '366', 'MOP', '41.3', '0.21', 'EUR', '8.862674'), ('10', '2021-08-26', '229650', 'MMK', '117.51', '0.05',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'0.04', 'EUR', '1.874163'), ('11', '2021-09-09', '10206', 'UAH', '315.83', '1.58', 'EUR', '32.315341'), ('15', '2021-09-10', '300000', 'VND', '11.91', '0.06', 'EUR', '25207.144586'), ('42', '2021-09-11', '26370', 'XPF', '221.19', '0.05',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('13', '2021-09-27', '4638', 'ETB', '82.2', '0.42', 'EUR', '56.424061'), ('37', '2021-09-29', '612', 'BND', '409.96', '2.05', 'EUR', '1.492847'), ('51', '2021-10-01', '894', 'MOP', '100.88', '0.51', 'EUR', '8.862674'), ('45', '2021-10-02', '1254', 'SCR', '78.97', '0.4', 'EUR', '15.881424'), ('47', '2021-10-02', '212808', 'IRR', '4.57', '0.05', 'EUR', '46606.318821'), ('20', '2021-10-03', '209238', 'VND', '8.31', '0.05', 'EUR', '25207.144586'), ('17', '2021-10-04', '13416', 'AOA', '26.83', '0.14', 'EUR', '500.075352'), ('41', '2021-10-05', '4139', 'GHS', '502.07', '2.52', 'EUR', '8.24399'), ('44', '2021-10-05', '206706', 'CDF', '94.03', '0.48', 'EUR', '2198.419411'), ('50', '2021-10-06', '18666', 'SOS', '29.36', '0.15', 'EUR', '635.850516'), ('7', '2021-10-06', '1026', 'CUC', '930.9', '4.66', 'EUR', '1.102163'), ('21', '2021-10-08', '912', 'MYR', '196.11', '0.99', 'EUR', '4.650478'), ('6', '2021-10-08', '29940', 'HTG', '259.51', '1.3', 'EUR', '115.372538'), ('36', '2021-10-09', '1146', 'QAR', '285.64', '1.43', 'EUR', '4.012181'), ('6', '2021-10-09', '6678', 'ISK', '46.98', '0.24', 'EUR', '142.166545'), ('29', '2021-10-10', '270', 'GIP', '325.48', '1.63', 'EUR', '0.829546'), ('25', '2021-10-10', '14754', 'BDT', '155.68', '0.78', 'EUR', '94.772749'), ('48', '2021-10-12', '15936', 'DZD', '101.37', '0.51', 'EUR', '157.210934'), ('43', '2021-10-13', '10398', 'KMF', '21.11', '0.11', 'EUR', '492.671632'), ('36', '2021-10-15', '29034', 'INR', '346.16', '1.74', 'EUR', '83.874727'), ('45', '2021-10-15', '18042', 'KPW', '18.2', '0.1', 'EUR', '991.624722'), ('18', '2021-10-15', '1236', 'BAM', '632.46', '3.17', 'EUR', '1.954297'), ('30', '2021-10-16', '25494', 'CUP', '898.56', '4.5', 'EUR', '28.372254'), ('10', '2021-10-16', '924', 'BBD', '419.15', '0.05', 'EUR', '2.204495'), ('33', '2021-10-16', '12720', 'NPR', '94.98', '0.48', 'EUR', '133.929141'), ('46', '2021-10-17', '264', 'NZD', '166.49', '0.84', 'EUR', '1.585768'), ('40', '2021-10-17', '1284', 'BND', '860.11', '4.31', 'EUR', '1.492847'), ('6', '2021-10-18', '828', 'HRK', '109.38', '0.55', 'EUR', '7.570559'), ('22', '2021-10-18', '300', 'EUR', '300', '1.5', 'EUR', '1'), ('46', '2021-10-18', '23256', 'ISK', '163.59', '0.82', 'EUR', '142.166545'), ('51', '2021-10-18', '205488', 'UZS', '16.25', '0.09', 'EUR', '12650.208197'), ('5', '2021-10-19', '15168', 'MRU', '378.04', '1.9', 'EUR', '40.122998'), ('18', '2021-10-19', '1068', 'TOP', '428.65', '2.15', 'EUR', '2.491572'), ('14', '2021-10-19', '220', 'BHD', '529.16', '2.65', 'EUR', '0.415761'), ('48', '2021-10-19', '2351', 'MYR', '505.54', '2.53', 'EUR', '4.650478'), ('46', '2021-10-20', '7524', 'RUB', '64.43', '0.33', 'EUR', '116.791701'), ('16', '2021-10-21', '16854', 'VUV', '135.2', '0.68', 'EUR', '124.667135'), ('30', '2021-10-22', '26826', 'NPR', '200.3', '1.01', 'EUR', '133.929141'), ('2', '2021-10-22', '84', 'XDR', '106', '0.53', 'EUR', '0.792507'), ('42', '2021-10-22', '3000', 'BBD', '1360.86', '0.05', 'EUR', '2.204495'), ('42', '2021-10-23', '9000', 'ZMW', '463.25', '0.03', 'EUR', '19.428104'), ('28', '2021-10-23', '3.3', 'EUR', '3.3', '0.05', 'EUR', '1'), ('48', '2021-10-23', '5000', 'GHS', '606.51', '3.04', 'EUR', '8.24399'), ('25', '2021-10-23', '71472', 'TZS', '27.97', '0.14', 'EUR', '2556.186953'), ('3', '2021-10-23', '164184', 'IRR', '3.53', '0.05', 'EUR', '46606.318821'), ('14', '2021-10-24', '1482', 'MOP', '167.22', '0.84', 'EUR', '8.862674'), ('40', '2021-10-24', '800', 'BHD', '1924.19', '9.63', 'EUR', '0.415761'), ('9', '2021-10-24', '27090', 'SDG', '55.07', '0.04', 'EUR', '491.956154'), ('43', '2021-10-24', '18492', 'THB', '500.59', '2.51', 'EUR', '36.941107'), ('35', '2021-10-26', '27588', 'KPW', '27.83', '0.14', 'EUR', '991.624722'), ('25', '2021-10-26', '15246', 'NAD', '932.41', '4.67', 'EUR', '16.351249'), ('46', '2021-10-27', '8000', 'TTD', '1071.62', '5.36', 'EUR', '7.465375'), ('47', '2021-10-27', '154224', 'IQD', '96.14', '0.49', 'EUR', '1604.167841'), ('32', '2021-10-28', '1188', 'PAB', '1077.23', '5.39', 'EUR', '1.102838'), ('17', '2021-10-28', '648', 'CNH', '92.16', '0.47', 'EUR', '7.031894'), ('10', '2021-10-28', '5784', 'NPR', '43.19', '0.05', 'EUR', '133.929141'), ('32', '2021-10-29', '15504', 'MXN', '693.84', '0.03', 'EUR', '22.345389'), ('32', '2021-10-31', '666', 'EUR', '666', '0.03', 'EUR', '1'), ('22', '2021-11-02', '498', 'XDR', '628.39', '3.15', 'EUR', '0.792507'), ('44', '2021-11-02', '324', 'EUR', '324', '1.62', 'EUR', '1'), ('16', '2021-11-02', '430', 'FKP', '518.37', '2.6', 'EUR', '0.82953'), ('7', '2021-11-03', '248', 'BHD', '596.5', '2.99', 'EUR', '0.415761'), ('51', '2021-11-03', '292', 'KWD', '871.43', '4.36', 'EUR', '0.335084'), ('51', '2021-11-03', '6933', 'TWD', '220.35', '1.11', 'EUR', '31.464479'), ('27', '2021-11-03', '23214', 'CZK', '941.82', '4.71', 'EUR', '24.648029'), ('39', '2021-11-04', '492', 'GGP', '592.69', '2.97', 'EUR', '0.830114'), ('3', '2021-11-04', '17076', 'INR', '203.59', '1.02', 'EUR', '83.874727'), ('17', '2021-11-04', '21516', 'MZN', '305.89', '1.53', 'EUR', '70.339138'), ('33', '2021-11-05', '103458', 'BIF', '45.9', '0.23', 'EUR', '2254.103215'), ('31', '2021-11-05', '3876', 'ZAR', '237.6', '1.19', 'EUR', '16.313404'), ('9', '2021-11-06', '1410', 'BSD', '1278.69', '0.04', 'EUR', '1.102693'), ('16', '2021-11-06', '636', 'IMP', '766.7', '3.84', 'EUR', '0.829536'), ('48', '2021-11-07', '564', 'NZD', '355.67', '1.78', 'EUR', '1.585768'), ('13', '2021-11-07', '3246', 'PKR', '16.25', '0.09', 'EUR', '199.753961'), ('30', '2021-11-08', '8940', 'SZL', '547.16', '2.74', 'EUR', '16.339208'), ('41', '2021-11-08', '19338', 'DJF', '98.83', '0.5', 'EUR', '195.674933'), ('47', '2021-11-08', '1488', 'WST', '518.61', '2.6', 'EUR', '2.869237'), ('20', '2021-11-09', '13290', 'MXN', '594.76', '0.05', 'EUR', '22.345389'), ('27', '2021-11-09', '11151', 'GTQ', '1317.54', '6.59', 'EUR', '8.463558'), ('34', '2021-11-09', '19140', 'ETB', '339.22', '1.7', 'EUR', '56.424061'), ('45', '2021-11-10', '450', 'EUR', '450', '2.25', 'EUR', '1'), ('10', '2021-11-10', '1008', 'TND', '310.67', '0.05', 'EUR', '3.244663'), ('48', '2021-11-11', '1182', 'KYD', '1289.54', '6.45', 'EUR', '0.916606'), ('23', '2021-11-11', '210', 'JOD', '268.74', '1.35', 'EUR', '0.781452'), ('2', '2021-11-12', '426', 'BZD', '192.22', '0.97', 'EUR', '2.216262'), ('42', '2021-11-12', '13230', 'AFN', '137.19', '0.05', 'EUR', '96.442519'), ('20', '2021-11-12', '360000', 'STD', '15.24', '0.05', 'EUR', '23626.253177'), ('4', '2021-11-14', '96936', 'LBP', '58.32', '0.3', 'EUR', '1662.155418'), ('17', '2021-11-14', '618', 'MYR', '132.89', '0.67', 'EUR', '4.650478'), ('1', '2021-11-14', '210060', 'BIF', '93.2', '0.47', 'EUR', '2254.103215'), ('4', '2021-11-15', '11958', 'VUV', '95.92', '0.48', 'EUR', '124.667135'), ('38', '2021-11-15', '115626', 'IDR', '7.32', '0.05', 'EUR', '15813.590125'), ('9', '2021-11-17', '29526', 'MXN', '1321.35', '0.03', 'EUR', '22.345389'), ('13', '2021-11-20', '23394', 'CLP', '26.79', '0.14', 'EUR', '873.489326'), ('16', '2021-11-20', '12000', 'ZAR', '735.6', '0.03', 'EUR', '16.313404'), ('48', '2021-11-21', '179472', 'PYG', '23.43', '0.03', 'EUR', '7661.556068'), ('8', '2021-11-21', '840', 'MOP', '94.78', '0.48', 'EUR', '8.862674'), ('31', '2021-11-21', '18042', 'XOF', '27.54', '0.14', 'EUR', '655.347265'), ('18', '2021-11-23', '342', 'TMT', '88.67', '0.45', 'EUR', '3.857137'), ('29', '2021-11-23', '588', 'DKK', '79.11', '0.4', 'EUR', '7.433242'), ('37', '2021-11-23', '90', 'EUR', '90', '0.45', 'EUR', '1'), ('33', '2021-11-23', '858', 'AUD', '580.16', '2.91', 'EUR', '1.478916'), ('51', '2021-11-24', '60000', 'THB', '1624.21', '0.03', 'EUR', '36.941107'), ('8', '2021-11-25', '1176', 'NZD', '741.6', '3.71', 'EUR', '1.585768'), ('10', '2021-11-26', '29568', 'BIF', '13.12', '0.05', 'EUR', '2254.103215'), ('29', '2021-11-26', '708', 'BMD', '641.91', '3.21', 'EUR', '1.102961'), ('15', '2021-11-27', '1008', 'LSL', '61.7', '0.31', 'EUR', '16.337136'), ('12', '2021-11-27', '846', 'EUR', '846', '4.23', 'EUR', '1'), ('45', '2021-11-27', '828', 'SEK', '79.64', '0.4', 'EUR', '10.396958'), ('17', '2021-11-28', '591', 'BHD', '1421.49', '7.11', 'EUR', '0.415761'), ('27', '2021-11-29', '3000000', 'XAF', '4577.73', '0.03', 'EUR', '655.347543'), ('13', '2021-11-29', '470', 'JOD', '601.45', '3.01', 'EUR', '0.781452'), ('8', '2021-12-01', '15996', 'NGN', '34.95', '0.18', 'EUR', '457.789064'), ('9', '2021-12-01', '6690', 'JPY', '50.15', '0.04', 'EUR', '133.408405'), ('44', '2021-12-02', '18318', 'KPW', '18.48', '0.1', 'EUR', '991.624722'), ('28', '2021-12-03', '13752', 'ERN', '832.1', '4.17', 'EUR', '16.526867'), ('35', '2021-12-04', '15132', 'BTN', '180.78', '0.91', 'EUR', '83.704625'), ('40', '2021-12-04', '6702', 'HRK', '885.28', '4.43', 'EUR', '7.570559'), ('44', '2021-12-04', '26352', 'RSD', '224.03', '1.13', 'EUR', '117.629636'), ('33', '2021-12-06', '654', 'TND', '201.57', '1.01', 'EUR', '3.244663'), ('41', '2021-12-07', '1176', 'SCR', '74.05', '0.38', 'EUR', '15.881424'), ('11', '2021-12-08', '696', 'SAR', '168.37', '0.85', 'EUR', '4.133768'), ('30', '2021-12-08', '8730', 'GMD', '148.1', '0.75', 'EUR', '58.946785'), ('50', '2021-12-09', '1284', 'BND', '860.11', '4.31', 'EUR', '1.492847'), ('47', '2021-12-10', '1344', 'SBD', '151.56', '0.76', 'EUR', '8.867908'), ('28', '2021-12-10', '1134', 'BOB', '150.06', '0.76', 'EUR', '7.557202'), ('6', '2021-12-12', '450', 'SGD', '300.51', '1.51', 'EUR', '1.497464'), ('29', '2021-12-12', '330', 'ILS', '93.13', '0.47', 'EUR', '3.543533'), ('18', '2021-12-13', '462', 'IMP', '556.94', '2.79', 'EUR', '0.829536'), ('10', '2021-12-13', '152076', 'IQD', '94.81', '0.05', 'EUR', '1604.167841'), ('46', '2021-12-13', '6042', 'CVE', '54.57', '0.28', 'EUR', '110.731635'), ('15', '2021-12-15', '6114', 'SBD', '689.46', '3.45', 'EUR', '8.867908'), ('43', '2021-12-15', '29166', 'BDT', '307.75', '1.54', 'EUR', '94.772749'), ('31', '2021-12-16', '17778', 'ZWL', '50.11', '0.26', 'EUR', '354.780821'), ('45', '2021-12-18', '4477', 'HRK', '591.37', '2.96', 'EUR', '7.570559'), ('10', '2021-12-18', '930', 'XDR', '1173.5', '0.05', 'EUR', '0.792507'), ('44', '2021-12-19', '21504', 'DZD', '136.79', '0.69', 'EUR', '157.210934'), ('33', '2021-12-20', '6810', 'GHS', '826.06', '4.14', 'EUR', '8.24399'), ('46', '2021-12-20', '702', 'IMP', '846.26', '4.24', 'EUR', '0.829536'), ('39', '2021-12-20', '16002', 'GMD', '271.47', '1.36', 'EUR', '58.946785'), ('6', '2021-12-20', '13104', 'MDL', '647.93', '3.24', 'EUR', '20.224588'), ('28', '2021-12-21', '660', 'EUR', '660', '3.3', 'EUR', '1'), ('2', '2021-12-22', '930', 'CAD', '670.27', '3.36', 'EUR', '1.387511'), ('48', '2021-12-23', '23226', 'MKD', '377.23', '1.89', 'EUR', '61.570877'), ('47', '2021-12-24', '618', 'MOP', '69.74', '0.35', 'EUR', '8.862674'), ('29', '2021-12-25', '28566', 'RSD', '242.85', '1.22', 'EUR', '117.629636'), ('9', '2021-12-26', '28416', 'MDL', '1405.03', '0.04', 'EUR', '20.224588'), ('3', '2021-12-26', '23166', 'SOS', '36.44', '0.19', 'EUR', '635.850516'), ('18', '2021-12-26', '3500', 'MYR', '752.62', '3.77', 'EUR', '4.650478'), ('33', '2021-12-26', '690', 'SEK', '66.37', '0.03', 'EUR', '10.396958'), ('36', '2021-12-27', '66', 'OMR', '155.25', '0.78', 'EUR', '0.425132'), ('26', '2021-12-27', '460', 'GIP', '554.53', '2.78', 'EUR', '0.829546'), ('11', '2021-12-28', '1404', 'EUR', '1404', '7.02', 'EUR', '1'), ('36', '2021-12-29', '8622', 'HTG', '74.74', '0.38', 'EUR', '115.372538'), ('47', '2021-12-30', '28236', 'AMD', '52.59', '0.27', 'EUR', '536.92227'), ('30', '2021-12-30', '190284', 'MGA', '42.82', '0.22', 'EUR', '4443.86488'), ('22', '2021-12-30', '1302', 'EUR', '1302', '6.51', 'EUR', '1'), ('47', '2021-12-31', '1404', 'WST', '489.33', '2.45', 'EUR', '2.869237'), ('50', '2022-01-01', '4614', 'TWD', '146.65', '0.74', 'EUR', '31.464479'), ('45', '2022-01-01', '7798', 'TJS', '545.52', '2.73', 'EUR', '14.294667'), ('2', '2022-01-02', '6396', 'HTG', '55.44', '0.28', 'EUR', '115.372538'), ('43', '2022-01-03', '19044', 'LRD', '112.79', '0.57', 'EUR', '168.852191'), ('4', '2022-01-03', '606', 'MYR', '130.31', '0.66', 'EUR', '4.650478'), ('48', '2022-01-03', '462', 'JOD', '591.21', '2.96', 'EUR', '0.781452'), ('3', '2022-01-03', '22386', 'THB', '606', '3.03', 'EUR', '36.941107'), ('40', '2022-01-04', '234270', 'UGX', '59.23', '0.3', 'EUR', '3955.735797'), ('38', '2022-01-05', '6138', 'NOK', '635.68', '3.18', 'EUR', '9.655857'), ('16', '2022-01-06', '954', 'JOD', '1220.81', '6.11', 'EUR', '0.781452'), ('5', '2022-01-06', '528', 'OMR', '1241.97', '6.21', 'EUR', '0.425132'), ('11', '2022-01-06', '594', 'SBD', '66.99', '0.34', 'EUR', '8.867908'), ('50', '2022-01-06', '9870', 'AMD', '18.39', '0.1', 'EUR', '536.92227'), ('16', '2022-01-08', '23190', 'SCR', '1460.2', '0.03', 'EUR', '15.881424'), ('14', '2022-01-08', '6834', 'SCR', '430.32', '2.16', 'EUR', '15.881424'), ('50', '2022-01-09', '20802', 'XPF', '174.49', '0.88', 'EUR', '119.221126'), ('3', '2022-01-09', '354', 'VES', '74.65', '0.38', 'EUR', '4.74232'), ('4', '2022-01-09', '3048', 'ERN', '184.43', '0.93', 'EUR', '16.526867'), ('27', '2022-01-10', '20196', 'CUP', '711.83', '3.56', 'EUR', '28.372254'), ('21', '2022-01-11', '7200', 'MUR', '148.86', '0.75', 'EUR', '48.369341'), ('31', '2022-01-11', '26052', 'LRD', '154.29', '0.78', 'EUR', '168.852191'), ('28', '2022-01-13', '27480', 'ISK', '193.3', '0.97', 'EUR', '142.166545'), ('48', '2022-01-13', '1362', 'DKK', '183.24', '0.92', 'EUR', '7.433242'), ('38', '2022-01-14', '1392', 'HKD', '161.42', '0.81', 'EUR', '8.623587'), ('34', '2022-01-14', '11094', 'MZN', '157.73', '0.79', 'EUR', '70.339138'), ('4', '2022-01-15', '19374', 'KPW', '19.54', '0.1', 'EUR', '991.624722'), ('30', '2022-01-15', '22686', 'CZK', '920.4', '4.61', 'EUR', '24.648029'), ('14', '2022-01-18', '21360', 'KRW', '16', '0.08', 'EUR', '1335.638728'), ('3', '2022-01-18', '15240', 'MWK', '16.98', '0.09', 'EUR', '897.95755'), ('33', '2022-01-20', '1410', 'ILS', '397.91', '1.99', 'EUR', '3.543533'), ('30', '2022-01-20', '642', 'JOD', '821.55', '4.11', 'EUR', '0.781452'), ('7', '2022-01-21', '1362', 'TTD', '182.45', '0.92', 'EUR', '7.465375'), ('9', '2022-01-22', '7248', 'XPF', '60.8', '0.04', 'EUR', '119.221126'), ('2', '2022-01-22', '108954', 'KHR', '24.54', '0.13', 'EUR', '4440.618647'), ('20', '2022-01-23', '1080', 'BAM', '552.63', '0.05', 'EUR', '1.954297'), ('34', '2022-01-23', '510', 'EUR', '510', '2.55', 'EUR', '1'), ('32', '2022-01-23', '220032', 'CDF', '100.09', '0.51', 'EUR', '2198.419411'), ('51', '2022-01-23', '8000', 'XCD', '2686.55', '13.44', 'EUR', '2.977802'), ('33', '2022-01-25', '20364', 'KPW', '20.54', '0.11', 'EUR', '991.624722'), ('7', '2022-01-25', '1086', 'TJS', '75.98', '0.38', 'EUR', '14.294667'), ('9', '2022-01-26', '186228', 'VND', '7.39', '0.04', 'EUR', '25207.144586'), ('33', '2022-01-27', '612', 'JEP', '737.55', '3.69', 'EUR', '0.82978'), ('38', '2022-01-27', '172740', 'STD', '7.32', '0.05', 'EUR', '23626.253177'), ('51', '2022-01-27', '30000', 'DZD', '190.83', '0.03', 'EUR', '157.210934'), ('12', '2022-01-28', '1356', 'BMD', '1229.42', '6.15', 'EUR', '1.102961'), ('45', '2022-01-28', '786', 'GHS', '95.35', '0.48', 'EUR', '8.24399'), ('49', '2022-01-28', '25404', 'JPY', '190.43', '0.96', 'EUR', '133.408405'), ('20', '2022-01-29', '22182', 'MRU', '552.86', '0.05', 'EUR', '40.122998'), ('1', '2022-01-30', '1020', 'HRK', '134.74', '0.68', 'EUR', '7.570559'), ('25', '2022-01-30', '1416', 'BGN', '725.24', '3.63', 'EUR', '1.95248'), ('46', '2022-01-30', '18906', 'STN', '766.03', '3.84', 'EUR', '24.680565'), ('14', '2022-01-30', '6612', 'HNL', '245.09', '1.23', 'EUR', '26.978393'), ('34', '2022-01-31', '12423', 'HKD', '1440.59', '7.21', 'EUR', '8.623587'), ('41', '2022-01-31', '106122', 'SLL', '8.24', '0.05', 'EUR', '12883.397186'), ('45', '2022-02-01', '25692', 'AOA', '51.38', '0.26', 'EUR', '500.075352'), ('18', '2022-02-01', '16824', 'LKR', '53.71', '0.27', 'EUR', '313.251717'), ('20', '2022-02-02', '1230', 'HRK', '162.48', '0.05', 'EUR', '7.570559'), ('5', '2022-02-02', '15312', 'MVR', '899.46', '4.5', 'EUR', '17.023729'), ('39', '2022-02-02', '318', 'BZD', '143.49', '0.72', 'EUR', '2.216262'), </v>
      </c>
    </row>
    <row r="415" spans="2:22" ht="30" x14ac:dyDescent="0.25">
      <c r="B415">
        <f t="shared" si="60"/>
        <v>2022</v>
      </c>
      <c r="C415">
        <f t="shared" si="61"/>
        <v>2</v>
      </c>
      <c r="D415" t="str">
        <f t="shared" si="62"/>
        <v>2022 2</v>
      </c>
      <c r="E415">
        <v>32</v>
      </c>
      <c r="F415" s="2">
        <v>44594</v>
      </c>
      <c r="G415">
        <v>1026</v>
      </c>
      <c r="H415" t="s">
        <v>97</v>
      </c>
      <c r="I415" s="3">
        <f t="shared" si="63"/>
        <v>930.9</v>
      </c>
      <c r="J415" s="3">
        <f t="shared" si="64"/>
        <v>4.66</v>
      </c>
      <c r="K415" t="s">
        <v>61</v>
      </c>
      <c r="L415" s="3">
        <f>VLOOKUP(H415,'fx rates'!$A:$B,2,0)</f>
        <v>1.102163</v>
      </c>
      <c r="M415">
        <f>SUMIFS($I$3:$I415,$E$3:$E415,$E415,$D$3:$D415,$D415)</f>
        <v>930.9</v>
      </c>
      <c r="N415" s="3">
        <f t="shared" si="65"/>
        <v>4.66</v>
      </c>
      <c r="O415" s="3" t="str">
        <f t="shared" si="66"/>
        <v/>
      </c>
      <c r="P415" t="str">
        <f>IFERROR(IF(VLOOKUP($E415,clients_special_commissions!$B:$E,3,0), "yes","no"),"no")</f>
        <v>no</v>
      </c>
      <c r="Q415" s="3" t="str">
        <f>IF($P415="yes", VLOOKUP($E415,clients_special_commissions!$B:$C,2,0),"")</f>
        <v/>
      </c>
      <c r="R415" t="str">
        <f t="shared" si="67"/>
        <v>no</v>
      </c>
      <c r="S415">
        <f>COUNTIFS($E$3:$E414,$E415,$D$3:$D414,$D415,$R$3:$R414,"yes")</f>
        <v>0</v>
      </c>
      <c r="U415" s="1" t="str">
        <f t="shared" si="68"/>
        <v xml:space="preserve">('32', '2022-02-02', '1026', 'CUC', '930.9', '4.66', 'EUR', '1.102163'), </v>
      </c>
      <c r="V415" s="1" t="str">
        <f t="shared" si="69"/>
        <v xml:space="preserve">('42', '2021-06-09', '1338', 'ERN', '80.96', '0.05',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'0.04',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'0.05',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'0.05',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'0.05',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'0.04',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'0.04',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'0.05', 'EUR', '1954.4451'), ('17', '2021-08-25', '20292', 'CLP', '23.24', '0.12', 'EUR', '873.489326'), ('38', '2021-08-25', '174', 'GIP', '209.76', '1.05', 'EUR', '0.829546'), ('39', '2021-08-25', '366', 'MOP', '41.3', '0.21', 'EUR', '8.862674'), ('10', '2021-08-26', '229650', 'MMK', '117.51', '0.05',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'0.04', 'EUR', '1.874163'), ('11', '2021-09-09', '10206', 'UAH', '315.83', '1.58', 'EUR', '32.315341'), ('15', '2021-09-10', '300000', 'VND', '11.91', '0.06', 'EUR', '25207.144586'), ('42', '2021-09-11', '26370', 'XPF', '221.19', '0.05',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('13', '2021-09-27', '4638', 'ETB', '82.2', '0.42', 'EUR', '56.424061'), ('37', '2021-09-29', '612', 'BND', '409.96', '2.05', 'EUR', '1.492847'), ('51', '2021-10-01', '894', 'MOP', '100.88', '0.51', 'EUR', '8.862674'), ('45', '2021-10-02', '1254', 'SCR', '78.97', '0.4', 'EUR', '15.881424'), ('47', '2021-10-02', '212808', 'IRR', '4.57', '0.05', 'EUR', '46606.318821'), ('20', '2021-10-03', '209238', 'VND', '8.31', '0.05', 'EUR', '25207.144586'), ('17', '2021-10-04', '13416', 'AOA', '26.83', '0.14', 'EUR', '500.075352'), ('41', '2021-10-05', '4139', 'GHS', '502.07', '2.52', 'EUR', '8.24399'), ('44', '2021-10-05', '206706', 'CDF', '94.03', '0.48', 'EUR', '2198.419411'), ('50', '2021-10-06', '18666', 'SOS', '29.36', '0.15', 'EUR', '635.850516'), ('7', '2021-10-06', '1026', 'CUC', '930.9', '4.66', 'EUR', '1.102163'), ('21', '2021-10-08', '912', 'MYR', '196.11', '0.99', 'EUR', '4.650478'), ('6', '2021-10-08', '29940', 'HTG', '259.51', '1.3', 'EUR', '115.372538'), ('36', '2021-10-09', '1146', 'QAR', '285.64', '1.43', 'EUR', '4.012181'), ('6', '2021-10-09', '6678', 'ISK', '46.98', '0.24', 'EUR', '142.166545'), ('29', '2021-10-10', '270', 'GIP', '325.48', '1.63', 'EUR', '0.829546'), ('25', '2021-10-10', '14754', 'BDT', '155.68', '0.78', 'EUR', '94.772749'), ('48', '2021-10-12', '15936', 'DZD', '101.37', '0.51', 'EUR', '157.210934'), ('43', '2021-10-13', '10398', 'KMF', '21.11', '0.11', 'EUR', '492.671632'), ('36', '2021-10-15', '29034', 'INR', '346.16', '1.74', 'EUR', '83.874727'), ('45', '2021-10-15', '18042', 'KPW', '18.2', '0.1', 'EUR', '991.624722'), ('18', '2021-10-15', '1236', 'BAM', '632.46', '3.17', 'EUR', '1.954297'), ('30', '2021-10-16', '25494', 'CUP', '898.56', '4.5', 'EUR', '28.372254'), ('10', '2021-10-16', '924', 'BBD', '419.15', '0.05', 'EUR', '2.204495'), ('33', '2021-10-16', '12720', 'NPR', '94.98', '0.48', 'EUR', '133.929141'), ('46', '2021-10-17', '264', 'NZD', '166.49', '0.84', 'EUR', '1.585768'), ('40', '2021-10-17', '1284', 'BND', '860.11', '4.31', 'EUR', '1.492847'), ('6', '2021-10-18', '828', 'HRK', '109.38', '0.55', 'EUR', '7.570559'), ('22', '2021-10-18', '300', 'EUR', '300', '1.5', 'EUR', '1'), ('46', '2021-10-18', '23256', 'ISK', '163.59', '0.82', 'EUR', '142.166545'), ('51', '2021-10-18', '205488', 'UZS', '16.25', '0.09', 'EUR', '12650.208197'), ('5', '2021-10-19', '15168', 'MRU', '378.04', '1.9', 'EUR', '40.122998'), ('18', '2021-10-19', '1068', 'TOP', '428.65', '2.15', 'EUR', '2.491572'), ('14', '2021-10-19', '220', 'BHD', '529.16', '2.65', 'EUR', '0.415761'), ('48', '2021-10-19', '2351', 'MYR', '505.54', '2.53', 'EUR', '4.650478'), ('46', '2021-10-20', '7524', 'RUB', '64.43', '0.33', 'EUR', '116.791701'), ('16', '2021-10-21', '16854', 'VUV', '135.2', '0.68', 'EUR', '124.667135'), ('30', '2021-10-22', '26826', 'NPR', '200.3', '1.01', 'EUR', '133.929141'), ('2', '2021-10-22', '84', 'XDR', '106', '0.53', 'EUR', '0.792507'), ('42', '2021-10-22', '3000', 'BBD', '1360.86', '0.05', 'EUR', '2.204495'), ('42', '2021-10-23', '9000', 'ZMW', '463.25', '0.03', 'EUR', '19.428104'), ('28', '2021-10-23', '3.3', 'EUR', '3.3', '0.05', 'EUR', '1'), ('48', '2021-10-23', '5000', 'GHS', '606.51', '3.04', 'EUR', '8.24399'), ('25', '2021-10-23', '71472', 'TZS', '27.97', '0.14', 'EUR', '2556.186953'), ('3', '2021-10-23', '164184', 'IRR', '3.53', '0.05', 'EUR', '46606.318821'), ('14', '2021-10-24', '1482', 'MOP', '167.22', '0.84', 'EUR', '8.862674'), ('40', '2021-10-24', '800', 'BHD', '1924.19', '9.63', 'EUR', '0.415761'), ('9', '2021-10-24', '27090', 'SDG', '55.07', '0.04', 'EUR', '491.956154'), ('43', '2021-10-24', '18492', 'THB', '500.59', '2.51', 'EUR', '36.941107'), ('35', '2021-10-26', '27588', 'KPW', '27.83', '0.14', 'EUR', '991.624722'), ('25', '2021-10-26', '15246', 'NAD', '932.41', '4.67', 'EUR', '16.351249'), ('46', '2021-10-27', '8000', 'TTD', '1071.62', '5.36', 'EUR', '7.465375'), ('47', '2021-10-27', '154224', 'IQD', '96.14', '0.49', 'EUR', '1604.167841'), ('32', '2021-10-28', '1188', 'PAB', '1077.23', '5.39', 'EUR', '1.102838'), ('17', '2021-10-28', '648', 'CNH', '92.16', '0.47', 'EUR', '7.031894'), ('10', '2021-10-28', '5784', 'NPR', '43.19', '0.05', 'EUR', '133.929141'), ('32', '2021-10-29', '15504', 'MXN', '693.84', '0.03', 'EUR', '22.345389'), ('32', '2021-10-31', '666', 'EUR', '666', '0.03', 'EUR', '1'), ('22', '2021-11-02', '498', 'XDR', '628.39', '3.15', 'EUR', '0.792507'), ('44', '2021-11-02', '324', 'EUR', '324', '1.62', 'EUR', '1'), ('16', '2021-11-02', '430', 'FKP', '518.37', '2.6', 'EUR', '0.82953'), ('7', '2021-11-03', '248', 'BHD', '596.5', '2.99', 'EUR', '0.415761'), ('51', '2021-11-03', '292', 'KWD', '871.43', '4.36', 'EUR', '0.335084'), ('51', '2021-11-03', '6933', 'TWD', '220.35', '1.11', 'EUR', '31.464479'), ('27', '2021-11-03', '23214', 'CZK', '941.82', '4.71', 'EUR', '24.648029'), ('39', '2021-11-04', '492', 'GGP', '592.69', '2.97', 'EUR', '0.830114'), ('3', '2021-11-04', '17076', 'INR', '203.59', '1.02', 'EUR', '83.874727'), ('17', '2021-11-04', '21516', 'MZN', '305.89', '1.53', 'EUR', '70.339138'), ('33', '2021-11-05', '103458', 'BIF', '45.9', '0.23', 'EUR', '2254.103215'), ('31', '2021-11-05', '3876', 'ZAR', '237.6', '1.19', 'EUR', '16.313404'), ('9', '2021-11-06', '1410', 'BSD', '1278.69', '0.04', 'EUR', '1.102693'), ('16', '2021-11-06', '636', 'IMP', '766.7', '3.84', 'EUR', '0.829536'), ('48', '2021-11-07', '564', 'NZD', '355.67', '1.78', 'EUR', '1.585768'), ('13', '2021-11-07', '3246', 'PKR', '16.25', '0.09', 'EUR', '199.753961'), ('30', '2021-11-08', '8940', 'SZL', '547.16', '2.74', 'EUR', '16.339208'), ('41', '2021-11-08', '19338', 'DJF', '98.83', '0.5', 'EUR', '195.674933'), ('47', '2021-11-08', '1488', 'WST', '518.61', '2.6', 'EUR', '2.869237'), ('20', '2021-11-09', '13290', 'MXN', '594.76', '0.05', 'EUR', '22.345389'), ('27', '2021-11-09', '11151', 'GTQ', '1317.54', '6.59', 'EUR', '8.463558'), ('34', '2021-11-09', '19140', 'ETB', '339.22', '1.7', 'EUR', '56.424061'), ('45', '2021-11-10', '450', 'EUR', '450', '2.25', 'EUR', '1'), ('10', '2021-11-10', '1008', 'TND', '310.67', '0.05', 'EUR', '3.244663'), ('48', '2021-11-11', '1182', 'KYD', '1289.54', '6.45', 'EUR', '0.916606'), ('23', '2021-11-11', '210', 'JOD', '268.74', '1.35', 'EUR', '0.781452'), ('2', '2021-11-12', '426', 'BZD', '192.22', '0.97', 'EUR', '2.216262'), ('42', '2021-11-12', '13230', 'AFN', '137.19', '0.05', 'EUR', '96.442519'), ('20', '2021-11-12', '360000', 'STD', '15.24', '0.05', 'EUR', '23626.253177'), ('4', '2021-11-14', '96936', 'LBP', '58.32', '0.3', 'EUR', '1662.155418'), ('17', '2021-11-14', '618', 'MYR', '132.89', '0.67', 'EUR', '4.650478'), ('1', '2021-11-14', '210060', 'BIF', '93.2', '0.47', 'EUR', '2254.103215'), ('4', '2021-11-15', '11958', 'VUV', '95.92', '0.48', 'EUR', '124.667135'), ('38', '2021-11-15', '115626', 'IDR', '7.32', '0.05', 'EUR', '15813.590125'), ('9', '2021-11-17', '29526', 'MXN', '1321.35', '0.03', 'EUR', '22.345389'), ('13', '2021-11-20', '23394', 'CLP', '26.79', '0.14', 'EUR', '873.489326'), ('16', '2021-11-20', '12000', 'ZAR', '735.6', '0.03', 'EUR', '16.313404'), ('48', '2021-11-21', '179472', 'PYG', '23.43', '0.03', 'EUR', '7661.556068'), ('8', '2021-11-21', '840', 'MOP', '94.78', '0.48', 'EUR', '8.862674'), ('31', '2021-11-21', '18042', 'XOF', '27.54', '0.14', 'EUR', '655.347265'), ('18', '2021-11-23', '342', 'TMT', '88.67', '0.45', 'EUR', '3.857137'), ('29', '2021-11-23', '588', 'DKK', '79.11', '0.4', 'EUR', '7.433242'), ('37', '2021-11-23', '90', 'EUR', '90', '0.45', 'EUR', '1'), ('33', '2021-11-23', '858', 'AUD', '580.16', '2.91', 'EUR', '1.478916'), ('51', '2021-11-24', '60000', 'THB', '1624.21', '0.03', 'EUR', '36.941107'), ('8', '2021-11-25', '1176', 'NZD', '741.6', '3.71', 'EUR', '1.585768'), ('10', '2021-11-26', '29568', 'BIF', '13.12', '0.05', 'EUR', '2254.103215'), ('29', '2021-11-26', '708', 'BMD', '641.91', '3.21', 'EUR', '1.102961'), ('15', '2021-11-27', '1008', 'LSL', '61.7', '0.31', 'EUR', '16.337136'), ('12', '2021-11-27', '846', 'EUR', '846', '4.23', 'EUR', '1'), ('45', '2021-11-27', '828', 'SEK', '79.64', '0.4', 'EUR', '10.396958'), ('17', '2021-11-28', '591', 'BHD', '1421.49', '7.11', 'EUR', '0.415761'), ('27', '2021-11-29', '3000000', 'XAF', '4577.73', '0.03', 'EUR', '655.347543'), ('13', '2021-11-29', '470', 'JOD', '601.45', '3.01', 'EUR', '0.781452'), ('8', '2021-12-01', '15996', 'NGN', '34.95', '0.18', 'EUR', '457.789064'), ('9', '2021-12-01', '6690', 'JPY', '50.15', '0.04', 'EUR', '133.408405'), ('44', '2021-12-02', '18318', 'KPW', '18.48', '0.1', 'EUR', '991.624722'), ('28', '2021-12-03', '13752', 'ERN', '832.1', '4.17', 'EUR', '16.526867'), ('35', '2021-12-04', '15132', 'BTN', '180.78', '0.91', 'EUR', '83.704625'), ('40', '2021-12-04', '6702', 'HRK', '885.28', '4.43', 'EUR', '7.570559'), ('44', '2021-12-04', '26352', 'RSD', '224.03', '1.13', 'EUR', '117.629636'), ('33', '2021-12-06', '654', 'TND', '201.57', '1.01', 'EUR', '3.244663'), ('41', '2021-12-07', '1176', 'SCR', '74.05', '0.38', 'EUR', '15.881424'), ('11', '2021-12-08', '696', 'SAR', '168.37', '0.85', 'EUR', '4.133768'), ('30', '2021-12-08', '8730', 'GMD', '148.1', '0.75', 'EUR', '58.946785'), ('50', '2021-12-09', '1284', 'BND', '860.11', '4.31', 'EUR', '1.492847'), ('47', '2021-12-10', '1344', 'SBD', '151.56', '0.76', 'EUR', '8.867908'), ('28', '2021-12-10', '1134', 'BOB', '150.06', '0.76', 'EUR', '7.557202'), ('6', '2021-12-12', '450', 'SGD', '300.51', '1.51', 'EUR', '1.497464'), ('29', '2021-12-12', '330', 'ILS', '93.13', '0.47', 'EUR', '3.543533'), ('18', '2021-12-13', '462', 'IMP', '556.94', '2.79', 'EUR', '0.829536'), ('10', '2021-12-13', '152076', 'IQD', '94.81', '0.05', 'EUR', '1604.167841'), ('46', '2021-12-13', '6042', 'CVE', '54.57', '0.28', 'EUR', '110.731635'), ('15', '2021-12-15', '6114', 'SBD', '689.46', '3.45', 'EUR', '8.867908'), ('43', '2021-12-15', '29166', 'BDT', '307.75', '1.54', 'EUR', '94.772749'), ('31', '2021-12-16', '17778', 'ZWL', '50.11', '0.26', 'EUR', '354.780821'), ('45', '2021-12-18', '4477', 'HRK', '591.37', '2.96', 'EUR', '7.570559'), ('10', '2021-12-18', '930', 'XDR', '1173.5', '0.05', 'EUR', '0.792507'), ('44', '2021-12-19', '21504', 'DZD', '136.79', '0.69', 'EUR', '157.210934'), ('33', '2021-12-20', '6810', 'GHS', '826.06', '4.14', 'EUR', '8.24399'), ('46', '2021-12-20', '702', 'IMP', '846.26', '4.24', 'EUR', '0.829536'), ('39', '2021-12-20', '16002', 'GMD', '271.47', '1.36', 'EUR', '58.946785'), ('6', '2021-12-20', '13104', 'MDL', '647.93', '3.24', 'EUR', '20.224588'), ('28', '2021-12-21', '660', 'EUR', '660', '3.3', 'EUR', '1'), ('2', '2021-12-22', '930', 'CAD', '670.27', '3.36', 'EUR', '1.387511'), ('48', '2021-12-23', '23226', 'MKD', '377.23', '1.89', 'EUR', '61.570877'), ('47', '2021-12-24', '618', 'MOP', '69.74', '0.35', 'EUR', '8.862674'), ('29', '2021-12-25', '28566', 'RSD', '242.85', '1.22', 'EUR', '117.629636'), ('9', '2021-12-26', '28416', 'MDL', '1405.03', '0.04', 'EUR', '20.224588'), ('3', '2021-12-26', '23166', 'SOS', '36.44', '0.19', 'EUR', '635.850516'), ('18', '2021-12-26', '3500', 'MYR', '752.62', '3.77', 'EUR', '4.650478'), ('33', '2021-12-26', '690', 'SEK', '66.37', '0.03', 'EUR', '10.396958'), ('36', '2021-12-27', '66', 'OMR', '155.25', '0.78', 'EUR', '0.425132'), ('26', '2021-12-27', '460', 'GIP', '554.53', '2.78', 'EUR', '0.829546'), ('11', '2021-12-28', '1404', 'EUR', '1404', '7.02', 'EUR', '1'), ('36', '2021-12-29', '8622', 'HTG', '74.74', '0.38', 'EUR', '115.372538'), ('47', '2021-12-30', '28236', 'AMD', '52.59', '0.27', 'EUR', '536.92227'), ('30', '2021-12-30', '190284', 'MGA', '42.82', '0.22', 'EUR', '4443.86488'), ('22', '2021-12-30', '1302', 'EUR', '1302', '6.51', 'EUR', '1'), ('47', '2021-12-31', '1404', 'WST', '489.33', '2.45', 'EUR', '2.869237'), ('50', '2022-01-01', '4614', 'TWD', '146.65', '0.74', 'EUR', '31.464479'), ('45', '2022-01-01', '7798', 'TJS', '545.52', '2.73', 'EUR', '14.294667'), ('2', '2022-01-02', '6396', 'HTG', '55.44', '0.28', 'EUR', '115.372538'), ('43', '2022-01-03', '19044', 'LRD', '112.79', '0.57', 'EUR', '168.852191'), ('4', '2022-01-03', '606', 'MYR', '130.31', '0.66', 'EUR', '4.650478'), ('48', '2022-01-03', '462', 'JOD', '591.21', '2.96', 'EUR', '0.781452'), ('3', '2022-01-03', '22386', 'THB', '606', '3.03', 'EUR', '36.941107'), ('40', '2022-01-04', '234270', 'UGX', '59.23', '0.3', 'EUR', '3955.735797'), ('38', '2022-01-05', '6138', 'NOK', '635.68', '3.18', 'EUR', '9.655857'), ('16', '2022-01-06', '954', 'JOD', '1220.81', '6.11', 'EUR', '0.781452'), ('5', '2022-01-06', '528', 'OMR', '1241.97', '6.21', 'EUR', '0.425132'), ('11', '2022-01-06', '594', 'SBD', '66.99', '0.34', 'EUR', '8.867908'), ('50', '2022-01-06', '9870', 'AMD', '18.39', '0.1', 'EUR', '536.92227'), ('16', '2022-01-08', '23190', 'SCR', '1460.2', '0.03', 'EUR', '15.881424'), ('14', '2022-01-08', '6834', 'SCR', '430.32', '2.16', 'EUR', '15.881424'), ('50', '2022-01-09', '20802', 'XPF', '174.49', '0.88', 'EUR', '119.221126'), ('3', '2022-01-09', '354', 'VES', '74.65', '0.38', 'EUR', '4.74232'), ('4', '2022-01-09', '3048', 'ERN', '184.43', '0.93', 'EUR', '16.526867'), ('27', '2022-01-10', '20196', 'CUP', '711.83', '3.56', 'EUR', '28.372254'), ('21', '2022-01-11', '7200', 'MUR', '148.86', '0.75', 'EUR', '48.369341'), ('31', '2022-01-11', '26052', 'LRD', '154.29', '0.78', 'EUR', '168.852191'), ('28', '2022-01-13', '27480', 'ISK', '193.3', '0.97', 'EUR', '142.166545'), ('48', '2022-01-13', '1362', 'DKK', '183.24', '0.92', 'EUR', '7.433242'), ('38', '2022-01-14', '1392', 'HKD', '161.42', '0.81', 'EUR', '8.623587'), ('34', '2022-01-14', '11094', 'MZN', '157.73', '0.79', 'EUR', '70.339138'), ('4', '2022-01-15', '19374', 'KPW', '19.54', '0.1', 'EUR', '991.624722'), ('30', '2022-01-15', '22686', 'CZK', '920.4', '4.61', 'EUR', '24.648029'), ('14', '2022-01-18', '21360', 'KRW', '16', '0.08', 'EUR', '1335.638728'), ('3', '2022-01-18', '15240', 'MWK', '16.98', '0.09', 'EUR', '897.95755'), ('33', '2022-01-20', '1410', 'ILS', '397.91', '1.99', 'EUR', '3.543533'), ('30', '2022-01-20', '642', 'JOD', '821.55', '4.11', 'EUR', '0.781452'), ('7', '2022-01-21', '1362', 'TTD', '182.45', '0.92', 'EUR', '7.465375'), ('9', '2022-01-22', '7248', 'XPF', '60.8', '0.04', 'EUR', '119.221126'), ('2', '2022-01-22', '108954', 'KHR', '24.54', '0.13', 'EUR', '4440.618647'), ('20', '2022-01-23', '1080', 'BAM', '552.63', '0.05', 'EUR', '1.954297'), ('34', '2022-01-23', '510', 'EUR', '510', '2.55', 'EUR', '1'), ('32', '2022-01-23', '220032', 'CDF', '100.09', '0.51', 'EUR', '2198.419411'), ('51', '2022-01-23', '8000', 'XCD', '2686.55', '13.44', 'EUR', '2.977802'), ('33', '2022-01-25', '20364', 'KPW', '20.54', '0.11', 'EUR', '991.624722'), ('7', '2022-01-25', '1086', 'TJS', '75.98', '0.38', 'EUR', '14.294667'), ('9', '2022-01-26', '186228', 'VND', '7.39', '0.04', 'EUR', '25207.144586'), ('33', '2022-01-27', '612', 'JEP', '737.55', '3.69', 'EUR', '0.82978'), ('38', '2022-01-27', '172740', 'STD', '7.32', '0.05', 'EUR', '23626.253177'), ('51', '2022-01-27', '30000', 'DZD', '190.83', '0.03', 'EUR', '157.210934'), ('12', '2022-01-28', '1356', 'BMD', '1229.42', '6.15', 'EUR', '1.102961'), ('45', '2022-01-28', '786', 'GHS', '95.35', '0.48', 'EUR', '8.24399'), ('49', '2022-01-28', '25404', 'JPY', '190.43', '0.96', 'EUR', '133.408405'), ('20', '2022-01-29', '22182', 'MRU', '552.86', '0.05', 'EUR', '40.122998'), ('1', '2022-01-30', '1020', 'HRK', '134.74', '0.68', 'EUR', '7.570559'), ('25', '2022-01-30', '1416', 'BGN', '725.24', '3.63', 'EUR', '1.95248'), ('46', '2022-01-30', '18906', 'STN', '766.03', '3.84', 'EUR', '24.680565'), ('14', '2022-01-30', '6612', 'HNL', '245.09', '1.23', 'EUR', '26.978393'), ('34', '2022-01-31', '12423', 'HKD', '1440.59', '7.21', 'EUR', '8.623587'), ('41', '2022-01-31', '106122', 'SLL', '8.24', '0.05', 'EUR', '12883.397186'), ('45', '2022-02-01', '25692', 'AOA', '51.38', '0.26', 'EUR', '500.075352'), ('18', '2022-02-01', '16824', 'LKR', '53.71', '0.27', 'EUR', '313.251717'), ('20', '2022-02-02', '1230', 'HRK', '162.48', '0.05', 'EUR', '7.570559'), ('5', '2022-02-02', '15312', 'MVR', '899.46', '4.5', 'EUR', '17.023729'), ('39', '2022-02-02', '318', 'BZD', '143.49', '0.72', 'EUR', '2.216262'), ('32', '2022-02-02', '1026', 'CUC', '930.9', '4.66', 'EUR', '1.102163'), </v>
      </c>
    </row>
    <row r="416" spans="2:22" ht="30" x14ac:dyDescent="0.25">
      <c r="B416">
        <f t="shared" si="60"/>
        <v>2022</v>
      </c>
      <c r="C416">
        <f t="shared" si="61"/>
        <v>2</v>
      </c>
      <c r="D416" t="str">
        <f t="shared" si="62"/>
        <v>2022 2</v>
      </c>
      <c r="E416">
        <v>19</v>
      </c>
      <c r="F416" s="2">
        <v>44594</v>
      </c>
      <c r="G416">
        <v>4560</v>
      </c>
      <c r="H416" t="s">
        <v>168</v>
      </c>
      <c r="I416" s="3">
        <f t="shared" si="63"/>
        <v>34.049999999999997</v>
      </c>
      <c r="J416" s="3">
        <f t="shared" si="64"/>
        <v>0.18000000000000002</v>
      </c>
      <c r="K416" t="s">
        <v>61</v>
      </c>
      <c r="L416" s="3">
        <f>VLOOKUP(H416,'fx rates'!$A:$B,2,0)</f>
        <v>133.92914099999999</v>
      </c>
      <c r="M416">
        <f>SUMIFS($I$3:$I416,$E$3:$E416,$E416,$D$3:$D416,$D416)</f>
        <v>34.049999999999997</v>
      </c>
      <c r="N416" s="3">
        <f t="shared" si="65"/>
        <v>0.18000000000000002</v>
      </c>
      <c r="O416" s="3" t="str">
        <f t="shared" si="66"/>
        <v/>
      </c>
      <c r="P416" t="str">
        <f>IFERROR(IF(VLOOKUP($E416,clients_special_commissions!$B:$E,3,0), "yes","no"),"no")</f>
        <v>no</v>
      </c>
      <c r="Q416" s="3" t="str">
        <f>IF($P416="yes", VLOOKUP($E416,clients_special_commissions!$B:$C,2,0),"")</f>
        <v/>
      </c>
      <c r="R416" t="str">
        <f t="shared" si="67"/>
        <v>no</v>
      </c>
      <c r="S416">
        <f>COUNTIFS($E$3:$E415,$E416,$D$3:$D415,$D416,$R$3:$R415,"yes")</f>
        <v>0</v>
      </c>
      <c r="U416" s="1" t="str">
        <f t="shared" si="68"/>
        <v xml:space="preserve">('19', '2022-02-02', '4560', 'NPR', '34.05', '0.18', 'EUR', '133.929141'), </v>
      </c>
      <c r="V416" s="1" t="str">
        <f t="shared" si="69"/>
        <v xml:space="preserve">('42', '2021-06-09', '1338', 'ERN', '80.96', '0.05',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'0.04',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'0.05',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'0.05',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'0.05',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'0.04',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'0.04',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'0.05', 'EUR', '1954.4451'), ('17', '2021-08-25', '20292', 'CLP', '23.24', '0.12', 'EUR', '873.489326'), ('38', '2021-08-25', '174', 'GIP', '209.76', '1.05', 'EUR', '0.829546'), ('39', '2021-08-25', '366', 'MOP', '41.3', '0.21', 'EUR', '8.862674'), ('10', '2021-08-26', '229650', 'MMK', '117.51', '0.05',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'0.04', 'EUR', '1.874163'), ('11', '2021-09-09', '10206', 'UAH', '315.83', '1.58', 'EUR', '32.315341'), ('15', '2021-09-10', '300000', 'VND', '11.91', '0.06', 'EUR', '25207.144586'), ('42', '2021-09-11', '26370', 'XPF', '221.19', '0.05',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('13', '2021-09-27', '4638', 'ETB', '82.2', '0.42', 'EUR', '56.424061'), ('37', '2021-09-29', '612', 'BND', '409.96', '2.05', 'EUR', '1.492847'), ('51', '2021-10-01', '894', 'MOP', '100.88', '0.51', 'EUR', '8.862674'), ('45', '2021-10-02', '1254', 'SCR', '78.97', '0.4', 'EUR', '15.881424'), ('47', '2021-10-02', '212808', 'IRR', '4.57', '0.05', 'EUR', '46606.318821'), ('20', '2021-10-03', '209238', 'VND', '8.31', '0.05', 'EUR', '25207.144586'), ('17', '2021-10-04', '13416', 'AOA', '26.83', '0.14', 'EUR', '500.075352'), ('41', '2021-10-05', '4139', 'GHS', '502.07', '2.52', 'EUR', '8.24399'), ('44', '2021-10-05', '206706', 'CDF', '94.03', '0.48', 'EUR', '2198.419411'), ('50', '2021-10-06', '18666', 'SOS', '29.36', '0.15', 'EUR', '635.850516'), ('7', '2021-10-06', '1026', 'CUC', '930.9', '4.66', 'EUR', '1.102163'), ('21', '2021-10-08', '912', 'MYR', '196.11', '0.99', 'EUR', '4.650478'), ('6', '2021-10-08', '29940', 'HTG', '259.51', '1.3', 'EUR', '115.372538'), ('36', '2021-10-09', '1146', 'QAR', '285.64', '1.43', 'EUR', '4.012181'), ('6', '2021-10-09', '6678', 'ISK', '46.98', '0.24', 'EUR', '142.166545'), ('29', '2021-10-10', '270', 'GIP', '325.48', '1.63', 'EUR', '0.829546'), ('25', '2021-10-10', '14754', 'BDT', '155.68', '0.78', 'EUR', '94.772749'), ('48', '2021-10-12', '15936', 'DZD', '101.37', '0.51', 'EUR', '157.210934'), ('43', '2021-10-13', '10398', 'KMF', '21.11', '0.11', 'EUR', '492.671632'), ('36', '2021-10-15', '29034', 'INR', '346.16', '1.74', 'EUR', '83.874727'), ('45', '2021-10-15', '18042', 'KPW', '18.2', '0.1', 'EUR', '991.624722'), ('18', '2021-10-15', '1236', 'BAM', '632.46', '3.17', 'EUR', '1.954297'), ('30', '2021-10-16', '25494', 'CUP', '898.56', '4.5', 'EUR', '28.372254'), ('10', '2021-10-16', '924', 'BBD', '419.15', '0.05', 'EUR', '2.204495'), ('33', '2021-10-16', '12720', 'NPR', '94.98', '0.48', 'EUR', '133.929141'), ('46', '2021-10-17', '264', 'NZD', '166.49', '0.84', 'EUR', '1.585768'), ('40', '2021-10-17', '1284', 'BND', '860.11', '4.31', 'EUR', '1.492847'), ('6', '2021-10-18', '828', 'HRK', '109.38', '0.55', 'EUR', '7.570559'), ('22', '2021-10-18', '300', 'EUR', '300', '1.5', 'EUR', '1'), ('46', '2021-10-18', '23256', 'ISK', '163.59', '0.82', 'EUR', '142.166545'), ('51', '2021-10-18', '205488', 'UZS', '16.25', '0.09', 'EUR', '12650.208197'), ('5', '2021-10-19', '15168', 'MRU', '378.04', '1.9', 'EUR', '40.122998'), ('18', '2021-10-19', '1068', 'TOP', '428.65', '2.15', 'EUR', '2.491572'), ('14', '2021-10-19', '220', 'BHD', '529.16', '2.65', 'EUR', '0.415761'), ('48', '2021-10-19', '2351', 'MYR', '505.54', '2.53', 'EUR', '4.650478'), ('46', '2021-10-20', '7524', 'RUB', '64.43', '0.33', 'EUR', '116.791701'), ('16', '2021-10-21', '16854', 'VUV', '135.2', '0.68', 'EUR', '124.667135'), ('30', '2021-10-22', '26826', 'NPR', '200.3', '1.01', 'EUR', '133.929141'), ('2', '2021-10-22', '84', 'XDR', '106', '0.53', 'EUR', '0.792507'), ('42', '2021-10-22', '3000', 'BBD', '1360.86', '0.05', 'EUR', '2.204495'), ('42', '2021-10-23', '9000', 'ZMW', '463.25', '0.03', 'EUR', '19.428104'), ('28', '2021-10-23', '3.3', 'EUR', '3.3', '0.05', 'EUR', '1'), ('48', '2021-10-23', '5000', 'GHS', '606.51', '3.04', 'EUR', '8.24399'), ('25', '2021-10-23', '71472', 'TZS', '27.97', '0.14', 'EUR', '2556.186953'), ('3', '2021-10-23', '164184', 'IRR', '3.53', '0.05', 'EUR', '46606.318821'), ('14', '2021-10-24', '1482', 'MOP', '167.22', '0.84', 'EUR', '8.862674'), ('40', '2021-10-24', '800', 'BHD', '1924.19', '9.63', 'EUR', '0.415761'), ('9', '2021-10-24', '27090', 'SDG', '55.07', '0.04', 'EUR', '491.956154'), ('43', '2021-10-24', '18492', 'THB', '500.59', '2.51', 'EUR', '36.941107'), ('35', '2021-10-26', '27588', 'KPW', '27.83', '0.14', 'EUR', '991.624722'), ('25', '2021-10-26', '15246', 'NAD', '932.41', '4.67', 'EUR', '16.351249'), ('46', '2021-10-27', '8000', 'TTD', '1071.62', '5.36', 'EUR', '7.465375'), ('47', '2021-10-27', '154224', 'IQD', '96.14', '0.49', 'EUR', '1604.167841'), ('32', '2021-10-28', '1188', 'PAB', '1077.23', '5.39', 'EUR', '1.102838'), ('17', '2021-10-28', '648', 'CNH', '92.16', '0.47', 'EUR', '7.031894'), ('10', '2021-10-28', '5784', 'NPR', '43.19', '0.05', 'EUR', '133.929141'), ('32', '2021-10-29', '15504', 'MXN', '693.84', '0.03', 'EUR', '22.345389'), ('32', '2021-10-31', '666', 'EUR', '666', '0.03', 'EUR', '1'), ('22', '2021-11-02', '498', 'XDR', '628.39', '3.15', 'EUR', '0.792507'), ('44', '2021-11-02', '324', 'EUR', '324', '1.62', 'EUR', '1'), ('16', '2021-11-02', '430', 'FKP', '518.37', '2.6', 'EUR', '0.82953'), ('7', '2021-11-03', '248', 'BHD', '596.5', '2.99', 'EUR', '0.415761'), ('51', '2021-11-03', '292', 'KWD', '871.43', '4.36', 'EUR', '0.335084'), ('51', '2021-11-03', '6933', 'TWD', '220.35', '1.11', 'EUR', '31.464479'), ('27', '2021-11-03', '23214', 'CZK', '941.82', '4.71', 'EUR', '24.648029'), ('39', '2021-11-04', '492', 'GGP', '592.69', '2.97', 'EUR', '0.830114'), ('3', '2021-11-04', '17076', 'INR', '203.59', '1.02', 'EUR', '83.874727'), ('17', '2021-11-04', '21516', 'MZN', '305.89', '1.53', 'EUR', '70.339138'), ('33', '2021-11-05', '103458', 'BIF', '45.9', '0.23', 'EUR', '2254.103215'), ('31', '2021-11-05', '3876', 'ZAR', '237.6', '1.19', 'EUR', '16.313404'), ('9', '2021-11-06', '1410', 'BSD', '1278.69', '0.04', 'EUR', '1.102693'), ('16', '2021-11-06', '636', 'IMP', '766.7', '3.84', 'EUR', '0.829536'), ('48', '2021-11-07', '564', 'NZD', '355.67', '1.78', 'EUR', '1.585768'), ('13', '2021-11-07', '3246', 'PKR', '16.25', '0.09', 'EUR', '199.753961'), ('30', '2021-11-08', '8940', 'SZL', '547.16', '2.74', 'EUR', '16.339208'), ('41', '2021-11-08', '19338', 'DJF', '98.83', '0.5', 'EUR', '195.674933'), ('47', '2021-11-08', '1488', 'WST', '518.61', '2.6', 'EUR', '2.869237'), ('20', '2021-11-09', '13290', 'MXN', '594.76', '0.05', 'EUR', '22.345389'), ('27', '2021-11-09', '11151', 'GTQ', '1317.54', '6.59', 'EUR', '8.463558'), ('34', '2021-11-09', '19140', 'ETB', '339.22', '1.7', 'EUR', '56.424061'), ('45', '2021-11-10', '450', 'EUR', '450', '2.25', 'EUR', '1'), ('10', '2021-11-10', '1008', 'TND', '310.67', '0.05', 'EUR', '3.244663'), ('48', '2021-11-11', '1182', 'KYD', '1289.54', '6.45', 'EUR', '0.916606'), ('23', '2021-11-11', '210', 'JOD', '268.74', '1.35', 'EUR', '0.781452'), ('2', '2021-11-12', '426', 'BZD', '192.22', '0.97', 'EUR', '2.216262'), ('42', '2021-11-12', '13230', 'AFN', '137.19', '0.05', 'EUR', '96.442519'), ('20', '2021-11-12', '360000', 'STD', '15.24', '0.05', 'EUR', '23626.253177'), ('4', '2021-11-14', '96936', 'LBP', '58.32', '0.3', 'EUR', '1662.155418'), ('17', '2021-11-14', '618', 'MYR', '132.89', '0.67', 'EUR', '4.650478'), ('1', '2021-11-14', '210060', 'BIF', '93.2', '0.47', 'EUR', '2254.103215'), ('4', '2021-11-15', '11958', 'VUV', '95.92', '0.48', 'EUR', '124.667135'), ('38', '2021-11-15', '115626', 'IDR', '7.32', '0.05', 'EUR', '15813.590125'), ('9', '2021-11-17', '29526', 'MXN', '1321.35', '0.03', 'EUR', '22.345389'), ('13', '2021-11-20', '23394', 'CLP', '26.79', '0.14', 'EUR', '873.489326'), ('16', '2021-11-20', '12000', 'ZAR', '735.6', '0.03', 'EUR', '16.313404'), ('48', '2021-11-21', '179472', 'PYG', '23.43', '0.03', 'EUR', '7661.556068'), ('8', '2021-11-21', '840', 'MOP', '94.78', '0.48', 'EUR', '8.862674'), ('31', '2021-11-21', '18042', 'XOF', '27.54', '0.14', 'EUR', '655.347265'), ('18', '2021-11-23', '342', 'TMT', '88.67', '0.45', 'EUR', '3.857137'), ('29', '2021-11-23', '588', 'DKK', '79.11', '0.4', 'EUR', '7.433242'), ('37', '2021-11-23', '90', 'EUR', '90', '0.45', 'EUR', '1'), ('33', '2021-11-23', '858', 'AUD', '580.16', '2.91', 'EUR', '1.478916'), ('51', '2021-11-24', '60000', 'THB', '1624.21', '0.03', 'EUR', '36.941107'), ('8', '2021-11-25', '1176', 'NZD', '741.6', '3.71', 'EUR', '1.585768'), ('10', '2021-11-26', '29568', 'BIF', '13.12', '0.05', 'EUR', '2254.103215'), ('29', '2021-11-26', '708', 'BMD', '641.91', '3.21', 'EUR', '1.102961'), ('15', '2021-11-27', '1008', 'LSL', '61.7', '0.31', 'EUR', '16.337136'), ('12', '2021-11-27', '846', 'EUR', '846', '4.23', 'EUR', '1'), ('45', '2021-11-27', '828', 'SEK', '79.64', '0.4', 'EUR', '10.396958'), ('17', '2021-11-28', '591', 'BHD', '1421.49', '7.11', 'EUR', '0.415761'), ('27', '2021-11-29', '3000000', 'XAF', '4577.73', '0.03', 'EUR', '655.347543'), ('13', '2021-11-29', '470', 'JOD', '601.45', '3.01', 'EUR', '0.781452'), ('8', '2021-12-01', '15996', 'NGN', '34.95', '0.18', 'EUR', '457.789064'), ('9', '2021-12-01', '6690', 'JPY', '50.15', '0.04', 'EUR', '133.408405'), ('44', '2021-12-02', '18318', 'KPW', '18.48', '0.1', 'EUR', '991.624722'), ('28', '2021-12-03', '13752', 'ERN', '832.1', '4.17', 'EUR', '16.526867'), ('35', '2021-12-04', '15132', 'BTN', '180.78', '0.91', 'EUR', '83.704625'), ('40', '2021-12-04', '6702', 'HRK', '885.28', '4.43', 'EUR', '7.570559'), ('44', '2021-12-04', '26352', 'RSD', '224.03', '1.13', 'EUR', '117.629636'), ('33', '2021-12-06', '654', 'TND', '201.57', '1.01', 'EUR', '3.244663'), ('41', '2021-12-07', '1176', 'SCR', '74.05', '0.38', 'EUR', '15.881424'), ('11', '2021-12-08', '696', 'SAR', '168.37', '0.85', 'EUR', '4.133768'), ('30', '2021-12-08', '8730', 'GMD', '148.1', '0.75', 'EUR', '58.946785'), ('50', '2021-12-09', '1284', 'BND', '860.11', '4.31', 'EUR', '1.492847'), ('47', '2021-12-10', '1344', 'SBD', '151.56', '0.76', 'EUR', '8.867908'), ('28', '2021-12-10', '1134', 'BOB', '150.06', '0.76', 'EUR', '7.557202'), ('6', '2021-12-12', '450', 'SGD', '300.51', '1.51', 'EUR', '1.497464'), ('29', '2021-12-12', '330', 'ILS', '93.13', '0.47', 'EUR', '3.543533'), ('18', '2021-12-13', '462', 'IMP', '556.94', '2.79', 'EUR', '0.829536'), ('10', '2021-12-13', '152076', 'IQD', '94.81', '0.05', 'EUR', '1604.167841'), ('46', '2021-12-13', '6042', 'CVE', '54.57', '0.28', 'EUR', '110.731635'), ('15', '2021-12-15', '6114', 'SBD', '689.46', '3.45', 'EUR', '8.867908'), ('43', '2021-12-15', '29166', 'BDT', '307.75', '1.54', 'EUR', '94.772749'), ('31', '2021-12-16', '17778', 'ZWL', '50.11', '0.26', 'EUR', '354.780821'), ('45', '2021-12-18', '4477', 'HRK', '591.37', '2.96', 'EUR', '7.570559'), ('10', '2021-12-18', '930', 'XDR', '1173.5', '0.05', 'EUR', '0.792507'), ('44', '2021-12-19', '21504', 'DZD', '136.79', '0.69', 'EUR', '157.210934'), ('33', '2021-12-20', '6810', 'GHS', '826.06', '4.14', 'EUR', '8.24399'), ('46', '2021-12-20', '702', 'IMP', '846.26', '4.24', 'EUR', '0.829536'), ('39', '2021-12-20', '16002', 'GMD', '271.47', '1.36', 'EUR', '58.946785'), ('6', '2021-12-20', '13104', 'MDL', '647.93', '3.24', 'EUR', '20.224588'), ('28', '2021-12-21', '660', 'EUR', '660', '3.3', 'EUR', '1'), ('2', '2021-12-22', '930', 'CAD', '670.27', '3.36', 'EUR', '1.387511'), ('48', '2021-12-23', '23226', 'MKD', '377.23', '1.89', 'EUR', '61.570877'), ('47', '2021-12-24', '618', 'MOP', '69.74', '0.35', 'EUR', '8.862674'), ('29', '2021-12-25', '28566', 'RSD', '242.85', '1.22', 'EUR', '117.629636'), ('9', '2021-12-26', '28416', 'MDL', '1405.03', '0.04', 'EUR', '20.224588'), ('3', '2021-12-26', '23166', 'SOS', '36.44', '0.19', 'EUR', '635.850516'), ('18', '2021-12-26', '3500', 'MYR', '752.62', '3.77', 'EUR', '4.650478'), ('33', '2021-12-26', '690', 'SEK', '66.37', '0.03', 'EUR', '10.396958'), ('36', '2021-12-27', '66', 'OMR', '155.25', '0.78', 'EUR', '0.425132'), ('26', '2021-12-27', '460', 'GIP', '554.53', '2.78', 'EUR', '0.829546'), ('11', '2021-12-28', '1404', 'EUR', '1404', '7.02', 'EUR', '1'), ('36', '2021-12-29', '8622', 'HTG', '74.74', '0.38', 'EUR', '115.372538'), ('47', '2021-12-30', '28236', 'AMD', '52.59', '0.27', 'EUR', '536.92227'), ('30', '2021-12-30', '190284', 'MGA', '42.82', '0.22', 'EUR', '4443.86488'), ('22', '2021-12-30', '1302', 'EUR', '1302', '6.51', 'EUR', '1'), ('47', '2021-12-31', '1404', 'WST', '489.33', '2.45', 'EUR', '2.869237'), ('50', '2022-01-01', '4614', 'TWD', '146.65', '0.74', 'EUR', '31.464479'), ('45', '2022-01-01', '7798', 'TJS', '545.52', '2.73', 'EUR', '14.294667'), ('2', '2022-01-02', '6396', 'HTG', '55.44', '0.28', 'EUR', '115.372538'), ('43', '2022-01-03', '19044', 'LRD', '112.79', '0.57', 'EUR', '168.852191'), ('4', '2022-01-03', '606', 'MYR', '130.31', '0.66', 'EUR', '4.650478'), ('48', '2022-01-03', '462', 'JOD', '591.21', '2.96', 'EUR', '0.781452'), ('3', '2022-01-03', '22386', 'THB', '606', '3.03', 'EUR', '36.941107'), ('40', '2022-01-04', '234270', 'UGX', '59.23', '0.3', 'EUR', '3955.735797'), ('38', '2022-01-05', '6138', 'NOK', '635.68', '3.18', 'EUR', '9.655857'), ('16', '2022-01-06', '954', 'JOD', '1220.81', '6.11', 'EUR', '0.781452'), ('5', '2022-01-06', '528', 'OMR', '1241.97', '6.21', 'EUR', '0.425132'), ('11', '2022-01-06', '594', 'SBD', '66.99', '0.34', 'EUR', '8.867908'), ('50', '2022-01-06', '9870', 'AMD', '18.39', '0.1', 'EUR', '536.92227'), ('16', '2022-01-08', '23190', 'SCR', '1460.2', '0.03', 'EUR', '15.881424'), ('14', '2022-01-08', '6834', 'SCR', '430.32', '2.16', 'EUR', '15.881424'), ('50', '2022-01-09', '20802', 'XPF', '174.49', '0.88', 'EUR', '119.221126'), ('3', '2022-01-09', '354', 'VES', '74.65', '0.38', 'EUR', '4.74232'), ('4', '2022-01-09', '3048', 'ERN', '184.43', '0.93', 'EUR', '16.526867'), ('27', '2022-01-10', '20196', 'CUP', '711.83', '3.56', 'EUR', '28.372254'), ('21', '2022-01-11', '7200', 'MUR', '148.86', '0.75', 'EUR', '48.369341'), ('31', '2022-01-11', '26052', 'LRD', '154.29', '0.78', 'EUR', '168.852191'), ('28', '2022-01-13', '27480', 'ISK', '193.3', '0.97', 'EUR', '142.166545'), ('48', '2022-01-13', '1362', 'DKK', '183.24', '0.92', 'EUR', '7.433242'), ('38', '2022-01-14', '1392', 'HKD', '161.42', '0.81', 'EUR', '8.623587'), ('34', '2022-01-14', '11094', 'MZN', '157.73', '0.79', 'EUR', '70.339138'), ('4', '2022-01-15', '19374', 'KPW', '19.54', '0.1', 'EUR', '991.624722'), ('30', '2022-01-15', '22686', 'CZK', '920.4', '4.61', 'EUR', '24.648029'), ('14', '2022-01-18', '21360', 'KRW', '16', '0.08', 'EUR', '1335.638728'), ('3', '2022-01-18', '15240', 'MWK', '16.98', '0.09', 'EUR', '897.95755'), ('33', '2022-01-20', '1410', 'ILS', '397.91', '1.99', 'EUR', '3.543533'), ('30', '2022-01-20', '642', 'JOD', '821.55', '4.11', 'EUR', '0.781452'), ('7', '2022-01-21', '1362', 'TTD', '182.45', '0.92', 'EUR', '7.465375'), ('9', '2022-01-22', '7248', 'XPF', '60.8', '0.04', 'EUR', '119.221126'), ('2', '2022-01-22', '108954', 'KHR', '24.54', '0.13', 'EUR', '4440.618647'), ('20', '2022-01-23', '1080', 'BAM', '552.63', '0.05', 'EUR', '1.954297'), ('34', '2022-01-23', '510', 'EUR', '510', '2.55', 'EUR', '1'), ('32', '2022-01-23', '220032', 'CDF', '100.09', '0.51', 'EUR', '2198.419411'), ('51', '2022-01-23', '8000', 'XCD', '2686.55', '13.44', 'EUR', '2.977802'), ('33', '2022-01-25', '20364', 'KPW', '20.54', '0.11', 'EUR', '991.624722'), ('7', '2022-01-25', '1086', 'TJS', '75.98', '0.38', 'EUR', '14.294667'), ('9', '2022-01-26', '186228', 'VND', '7.39', '0.04', 'EUR', '25207.144586'), ('33', '2022-01-27', '612', 'JEP', '737.55', '3.69', 'EUR', '0.82978'), ('38', '2022-01-27', '172740', 'STD', '7.32', '0.05', 'EUR', '23626.253177'), ('51', '2022-01-27', '30000', 'DZD', '190.83', '0.03', 'EUR', '157.210934'), ('12', '2022-01-28', '1356', 'BMD', '1229.42', '6.15', 'EUR', '1.102961'), ('45', '2022-01-28', '786', 'GHS', '95.35', '0.48', 'EUR', '8.24399'), ('49', '2022-01-28', '25404', 'JPY', '190.43', '0.96', 'EUR', '133.408405'), ('20', '2022-01-29', '22182', 'MRU', '552.86', '0.05', 'EUR', '40.122998'), ('1', '2022-01-30', '1020', 'HRK', '134.74', '0.68', 'EUR', '7.570559'), ('25', '2022-01-30', '1416', 'BGN', '725.24', '3.63', 'EUR', '1.95248'), ('46', '2022-01-30', '18906', 'STN', '766.03', '3.84', 'EUR', '24.680565'), ('14', '2022-01-30', '6612', 'HNL', '245.09', '1.23', 'EUR', '26.978393'), ('34', '2022-01-31', '12423', 'HKD', '1440.59', '7.21', 'EUR', '8.623587'), ('41', '2022-01-31', '106122', 'SLL', '8.24', '0.05', 'EUR', '12883.397186'), ('45', '2022-02-01', '25692', 'AOA', '51.38', '0.26', 'EUR', '500.075352'), ('18', '2022-02-01', '16824', 'LKR', '53.71', '0.27', 'EUR', '313.251717'), ('20', '2022-02-02', '1230', 'HRK', '162.48', '0.05', 'EUR', '7.570559'), ('5', '2022-02-02', '15312', 'MVR', '899.46', '4.5', 'EUR', '17.023729'), ('39', '2022-02-02', '318', 'BZD', '143.49', '0.72', 'EUR', '2.216262'), ('32', '2022-02-02', '1026', 'CUC', '930.9', '4.66', 'EUR', '1.102163'), ('19', '2022-02-02', '4560', 'NPR', '34.05', '0.18', 'EUR', '133.929141'), </v>
      </c>
    </row>
    <row r="417" spans="2:22" ht="30" x14ac:dyDescent="0.25">
      <c r="B417">
        <f t="shared" si="60"/>
        <v>2022</v>
      </c>
      <c r="C417">
        <f t="shared" si="61"/>
        <v>2</v>
      </c>
      <c r="D417" t="str">
        <f t="shared" si="62"/>
        <v>2022 2</v>
      </c>
      <c r="E417">
        <v>12</v>
      </c>
      <c r="F417" s="2">
        <v>44596</v>
      </c>
      <c r="G417">
        <v>684</v>
      </c>
      <c r="H417" t="s">
        <v>69</v>
      </c>
      <c r="I417" s="3">
        <f t="shared" si="63"/>
        <v>462.51</v>
      </c>
      <c r="J417" s="3">
        <f t="shared" si="64"/>
        <v>2.3199999999999998</v>
      </c>
      <c r="K417" t="s">
        <v>61</v>
      </c>
      <c r="L417" s="3">
        <f>VLOOKUP(H417,'fx rates'!$A:$B,2,0)</f>
        <v>1.4789159999999999</v>
      </c>
      <c r="M417">
        <f>SUMIFS($I$3:$I417,$E$3:$E417,$E417,$D$3:$D417,$D417)</f>
        <v>462.51</v>
      </c>
      <c r="N417" s="3">
        <f t="shared" si="65"/>
        <v>2.3199999999999998</v>
      </c>
      <c r="O417" s="3" t="str">
        <f t="shared" si="66"/>
        <v/>
      </c>
      <c r="P417" t="str">
        <f>IFERROR(IF(VLOOKUP($E417,clients_special_commissions!$B:$E,3,0), "yes","no"),"no")</f>
        <v>no</v>
      </c>
      <c r="Q417" s="3" t="str">
        <f>IF($P417="yes", VLOOKUP($E417,clients_special_commissions!$B:$C,2,0),"")</f>
        <v/>
      </c>
      <c r="R417" t="str">
        <f t="shared" si="67"/>
        <v>no</v>
      </c>
      <c r="S417">
        <f>COUNTIFS($E$3:$E416,$E417,$D$3:$D416,$D417,$R$3:$R416,"yes")</f>
        <v>0</v>
      </c>
      <c r="U417" s="1" t="str">
        <f t="shared" si="68"/>
        <v xml:space="preserve">('12', '2022-02-04', '684', 'AUD', '462.51', '2.32', 'EUR', '1.478916'), </v>
      </c>
      <c r="V417" s="1" t="str">
        <f t="shared" si="69"/>
        <v xml:space="preserve">('42', '2021-06-09', '1338', 'ERN', '80.96', '0.05',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'0.04',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'0.05',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'0.05',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'0.05',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'0.04',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'0.04',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'0.05', 'EUR', '1954.4451'), ('17', '2021-08-25', '20292', 'CLP', '23.24', '0.12', 'EUR', '873.489326'), ('38', '2021-08-25', '174', 'GIP', '209.76', '1.05', 'EUR', '0.829546'), ('39', '2021-08-25', '366', 'MOP', '41.3', '0.21', 'EUR', '8.862674'), ('10', '2021-08-26', '229650', 'MMK', '117.51', '0.05',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'0.04', 'EUR', '1.874163'), ('11', '2021-09-09', '10206', 'UAH', '315.83', '1.58', 'EUR', '32.315341'), ('15', '2021-09-10', '300000', 'VND', '11.91', '0.06', 'EUR', '25207.144586'), ('42', '2021-09-11', '26370', 'XPF', '221.19', '0.05',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('13', '2021-09-27', '4638', 'ETB', '82.2', '0.42', 'EUR', '56.424061'), ('37', '2021-09-29', '612', 'BND', '409.96', '2.05', 'EUR', '1.492847'), ('51', '2021-10-01', '894', 'MOP', '100.88', '0.51', 'EUR', '8.862674'), ('45', '2021-10-02', '1254', 'SCR', '78.97', '0.4', 'EUR', '15.881424'), ('47', '2021-10-02', '212808', 'IRR', '4.57', '0.05', 'EUR', '46606.318821'), ('20', '2021-10-03', '209238', 'VND', '8.31', '0.05', 'EUR', '25207.144586'), ('17', '2021-10-04', '13416', 'AOA', '26.83', '0.14', 'EUR', '500.075352'), ('41', '2021-10-05', '4139', 'GHS', '502.07', '2.52', 'EUR', '8.24399'), ('44', '2021-10-05', '206706', 'CDF', '94.03', '0.48', 'EUR', '2198.419411'), ('50', '2021-10-06', '18666', 'SOS', '29.36', '0.15', 'EUR', '635.850516'), ('7', '2021-10-06', '1026', 'CUC', '930.9', '4.66', 'EUR', '1.102163'), ('21', '2021-10-08', '912', 'MYR', '196.11', '0.99', 'EUR', '4.650478'), ('6', '2021-10-08', '29940', 'HTG', '259.51', '1.3', 'EUR', '115.372538'), ('36', '2021-10-09', '1146', 'QAR', '285.64', '1.43', 'EUR', '4.012181'), ('6', '2021-10-09', '6678', 'ISK', '46.98', '0.24', 'EUR', '142.166545'), ('29', '2021-10-10', '270', 'GIP', '325.48', '1.63', 'EUR', '0.829546'), ('25', '2021-10-10', '14754', 'BDT', '155.68', '0.78', 'EUR', '94.772749'), ('48', '2021-10-12', '15936', 'DZD', '101.37', '0.51', 'EUR', '157.210934'), ('43', '2021-10-13', '10398', 'KMF', '21.11', '0.11', 'EUR', '492.671632'), ('36', '2021-10-15', '29034', 'INR', '346.16', '1.74', 'EUR', '83.874727'), ('45', '2021-10-15', '18042', 'KPW', '18.2', '0.1', 'EUR', '991.624722'), ('18', '2021-10-15', '1236', 'BAM', '632.46', '3.17', 'EUR', '1.954297'), ('30', '2021-10-16', '25494', 'CUP', '898.56', '4.5', 'EUR', '28.372254'), ('10', '2021-10-16', '924', 'BBD', '419.15', '0.05', 'EUR', '2.204495'), ('33', '2021-10-16', '12720', 'NPR', '94.98', '0.48', 'EUR', '133.929141'), ('46', '2021-10-17', '264', 'NZD', '166.49', '0.84', 'EUR', '1.585768'), ('40', '2021-10-17', '1284', 'BND', '860.11', '4.31', 'EUR', '1.492847'), ('6', '2021-10-18', '828', 'HRK', '109.38', '0.55', 'EUR', '7.570559'), ('22', '2021-10-18', '300', 'EUR', '300', '1.5', 'EUR', '1'), ('46', '2021-10-18', '23256', 'ISK', '163.59', '0.82', 'EUR', '142.166545'), ('51', '2021-10-18', '205488', 'UZS', '16.25', '0.09', 'EUR', '12650.208197'), ('5', '2021-10-19', '15168', 'MRU', '378.04', '1.9', 'EUR', '40.122998'), ('18', '2021-10-19', '1068', 'TOP', '428.65', '2.15', 'EUR', '2.491572'), ('14', '2021-10-19', '220', 'BHD', '529.16', '2.65', 'EUR', '0.415761'), ('48', '2021-10-19', '2351', 'MYR', '505.54', '2.53', 'EUR', '4.650478'), ('46', '2021-10-20', '7524', 'RUB', '64.43', '0.33', 'EUR', '116.791701'), ('16', '2021-10-21', '16854', 'VUV', '135.2', '0.68', 'EUR', '124.667135'), ('30', '2021-10-22', '26826', 'NPR', '200.3', '1.01', 'EUR', '133.929141'), ('2', '2021-10-22', '84', 'XDR', '106', '0.53', 'EUR', '0.792507'), ('42', '2021-10-22', '3000', 'BBD', '1360.86', '0.05', 'EUR', '2.204495'), ('42', '2021-10-23', '9000', 'ZMW', '463.25', '0.03', 'EUR', '19.428104'), ('28', '2021-10-23', '3.3', 'EUR', '3.3', '0.05', 'EUR', '1'), ('48', '2021-10-23', '5000', 'GHS', '606.51', '3.04', 'EUR', '8.24399'), ('25', '2021-10-23', '71472', 'TZS', '27.97', '0.14', 'EUR', '2556.186953'), ('3', '2021-10-23', '164184', 'IRR', '3.53', '0.05', 'EUR', '46606.318821'), ('14', '2021-10-24', '1482', 'MOP', '167.22', '0.84', 'EUR', '8.862674'), ('40', '2021-10-24', '800', 'BHD', '1924.19', '9.63', 'EUR', '0.415761'), ('9', '2021-10-24', '27090', 'SDG', '55.07', '0.04', 'EUR', '491.956154'), ('43', '2021-10-24', '18492', 'THB', '500.59', '2.51', 'EUR', '36.941107'), ('35', '2021-10-26', '27588', 'KPW', '27.83', '0.14', 'EUR', '991.624722'), ('25', '2021-10-26', '15246', 'NAD', '932.41', '4.67', 'EUR', '16.351249'), ('46', '2021-10-27', '8000', 'TTD', '1071.62', '5.36', 'EUR', '7.465375'), ('47', '2021-10-27', '154224', 'IQD', '96.14', '0.49', 'EUR', '1604.167841'), ('32', '2021-10-28', '1188', 'PAB', '1077.23', '5.39', 'EUR', '1.102838'), ('17', '2021-10-28', '648', 'CNH', '92.16', '0.47', 'EUR', '7.031894'), ('10', '2021-10-28', '5784', 'NPR', '43.19', '0.05', 'EUR', '133.929141'), ('32', '2021-10-29', '15504', 'MXN', '693.84', '0.03', 'EUR', '22.345389'), ('32', '2021-10-31', '666', 'EUR', '666', '0.03', 'EUR', '1'), ('22', '2021-11-02', '498', 'XDR', '628.39', '3.15', 'EUR', '0.792507'), ('44', '2021-11-02', '324', 'EUR', '324', '1.62', 'EUR', '1'), ('16', '2021-11-02', '430', 'FKP', '518.37', '2.6', 'EUR', '0.82953'), ('7', '2021-11-03', '248', 'BHD', '596.5', '2.99', 'EUR', '0.415761'), ('51', '2021-11-03', '292', 'KWD', '871.43', '4.36', 'EUR', '0.335084'), ('51', '2021-11-03', '6933', 'TWD', '220.35', '1.11', 'EUR', '31.464479'), ('27', '2021-11-03', '23214', 'CZK', '941.82', '4.71', 'EUR', '24.648029'), ('39', '2021-11-04', '492', 'GGP', '592.69', '2.97', 'EUR', '0.830114'), ('3', '2021-11-04', '17076', 'INR', '203.59', '1.02', 'EUR', '83.874727'), ('17', '2021-11-04', '21516', 'MZN', '305.89', '1.53', 'EUR', '70.339138'), ('33', '2021-11-05', '103458', 'BIF', '45.9', '0.23', 'EUR', '2254.103215'), ('31', '2021-11-05', '3876', 'ZAR', '237.6', '1.19', 'EUR', '16.313404'), ('9', '2021-11-06', '1410', 'BSD', '1278.69', '0.04', 'EUR', '1.102693'), ('16', '2021-11-06', '636', 'IMP', '766.7', '3.84', 'EUR', '0.829536'), ('48', '2021-11-07', '564', 'NZD', '355.67', '1.78', 'EUR', '1.585768'), ('13', '2021-11-07', '3246', 'PKR', '16.25', '0.09', 'EUR', '199.753961'), ('30', '2021-11-08', '8940', 'SZL', '547.16', '2.74', 'EUR', '16.339208'), ('41', '2021-11-08', '19338', 'DJF', '98.83', '0.5', 'EUR', '195.674933'), ('47', '2021-11-08', '1488', 'WST', '518.61', '2.6', 'EUR', '2.869237'), ('20', '2021-11-09', '13290', 'MXN', '594.76', '0.05', 'EUR', '22.345389'), ('27', '2021-11-09', '11151', 'GTQ', '1317.54', '6.59', 'EUR', '8.463558'), ('34', '2021-11-09', '19140', 'ETB', '339.22', '1.7', 'EUR', '56.424061'), ('45', '2021-11-10', '450', 'EUR', '450', '2.25', 'EUR', '1'), ('10', '2021-11-10', '1008', 'TND', '310.67', '0.05', 'EUR', '3.244663'), ('48', '2021-11-11', '1182', 'KYD', '1289.54', '6.45', 'EUR', '0.916606'), ('23', '2021-11-11', '210', 'JOD', '268.74', '1.35', 'EUR', '0.781452'), ('2', '2021-11-12', '426', 'BZD', '192.22', '0.97', 'EUR', '2.216262'), ('42', '2021-11-12', '13230', 'AFN', '137.19', '0.05', 'EUR', '96.442519'), ('20', '2021-11-12', '360000', 'STD', '15.24', '0.05', 'EUR', '23626.253177'), ('4', '2021-11-14', '96936', 'LBP', '58.32', '0.3', 'EUR', '1662.155418'), ('17', '2021-11-14', '618', 'MYR', '132.89', '0.67', 'EUR', '4.650478'), ('1', '2021-11-14', '210060', 'BIF', '93.2', '0.47', 'EUR', '2254.103215'), ('4', '2021-11-15', '11958', 'VUV', '95.92', '0.48', 'EUR', '124.667135'), ('38', '2021-11-15', '115626', 'IDR', '7.32', '0.05', 'EUR', '15813.590125'), ('9', '2021-11-17', '29526', 'MXN', '1321.35', '0.03', 'EUR', '22.345389'), ('13', '2021-11-20', '23394', 'CLP', '26.79', '0.14', 'EUR', '873.489326'), ('16', '2021-11-20', '12000', 'ZAR', '735.6', '0.03', 'EUR', '16.313404'), ('48', '2021-11-21', '179472', 'PYG', '23.43', '0.03', 'EUR', '7661.556068'), ('8', '2021-11-21', '840', 'MOP', '94.78', '0.48', 'EUR', '8.862674'), ('31', '2021-11-21', '18042', 'XOF', '27.54', '0.14', 'EUR', '655.347265'), ('18', '2021-11-23', '342', 'TMT', '88.67', '0.45', 'EUR', '3.857137'), ('29', '2021-11-23', '588', 'DKK', '79.11', '0.4', 'EUR', '7.433242'), ('37', '2021-11-23', '90', 'EUR', '90', '0.45', 'EUR', '1'), ('33', '2021-11-23', '858', 'AUD', '580.16', '2.91', 'EUR', '1.478916'), ('51', '2021-11-24', '60000', 'THB', '1624.21', '0.03', 'EUR', '36.941107'), ('8', '2021-11-25', '1176', 'NZD', '741.6', '3.71', 'EUR', '1.585768'), ('10', '2021-11-26', '29568', 'BIF', '13.12', '0.05', 'EUR', '2254.103215'), ('29', '2021-11-26', '708', 'BMD', '641.91', '3.21', 'EUR', '1.102961'), ('15', '2021-11-27', '1008', 'LSL', '61.7', '0.31', 'EUR', '16.337136'), ('12', '2021-11-27', '846', 'EUR', '846', '4.23', 'EUR', '1'), ('45', '2021-11-27', '828', 'SEK', '79.64', '0.4', 'EUR', '10.396958'), ('17', '2021-11-28', '591', 'BHD', '1421.49', '7.11', 'EUR', '0.415761'), ('27', '2021-11-29', '3000000', 'XAF', '4577.73', '0.03', 'EUR', '655.347543'), ('13', '2021-11-29', '470', 'JOD', '601.45', '3.01', 'EUR', '0.781452'), ('8', '2021-12-01', '15996', 'NGN', '34.95', '0.18', 'EUR', '457.789064'), ('9', '2021-12-01', '6690', 'JPY', '50.15', '0.04', 'EUR', '133.408405'), ('44', '2021-12-02', '18318', 'KPW', '18.48', '0.1', 'EUR', '991.624722'), ('28', '2021-12-03', '13752', 'ERN', '832.1', '4.17', 'EUR', '16.526867'), ('35', '2021-12-04', '15132', 'BTN', '180.78', '0.91', 'EUR', '83.704625'), ('40', '2021-12-04', '6702', 'HRK', '885.28', '4.43', 'EUR', '7.570559'), ('44', '2021-12-04', '26352', 'RSD', '224.03', '1.13', 'EUR', '117.629636'), ('33', '2021-12-06', '654', 'TND', '201.57', '1.01', 'EUR', '3.244663'), ('41', '2021-12-07', '1176', 'SCR', '74.05', '0.38', 'EUR', '15.881424'), ('11', '2021-12-08', '696', 'SAR', '168.37', '0.85', 'EUR', '4.133768'), ('30', '2021-12-08', '8730', 'GMD', '148.1', '0.75', 'EUR', '58.946785'), ('50', '2021-12-09', '1284', 'BND', '860.11', '4.31', 'EUR', '1.492847'), ('47', '2021-12-10', '1344', 'SBD', '151.56', '0.76', 'EUR', '8.867908'), ('28', '2021-12-10', '1134', 'BOB', '150.06', '0.76', 'EUR', '7.557202'), ('6', '2021-12-12', '450', 'SGD', '300.51', '1.51', 'EUR', '1.497464'), ('29', '2021-12-12', '330', 'ILS', '93.13', '0.47', 'EUR', '3.543533'), ('18', '2021-12-13', '462', 'IMP', '556.94', '2.79', 'EUR', '0.829536'), ('10', '2021-12-13', '152076', 'IQD', '94.81', '0.05', 'EUR', '1604.167841'), ('46', '2021-12-13', '6042', 'CVE', '54.57', '0.28', 'EUR', '110.731635'), ('15', '2021-12-15', '6114', 'SBD', '689.46', '3.45', 'EUR', '8.867908'), ('43', '2021-12-15', '29166', 'BDT', '307.75', '1.54', 'EUR', '94.772749'), ('31', '2021-12-16', '17778', 'ZWL', '50.11', '0.26', 'EUR', '354.780821'), ('45', '2021-12-18', '4477', 'HRK', '591.37', '2.96', 'EUR', '7.570559'), ('10', '2021-12-18', '930', 'XDR', '1173.5', '0.05', 'EUR', '0.792507'), ('44', '2021-12-19', '21504', 'DZD', '136.79', '0.69', 'EUR', '157.210934'), ('33', '2021-12-20', '6810', 'GHS', '826.06', '4.14', 'EUR', '8.24399'), ('46', '2021-12-20', '702', 'IMP', '846.26', '4.24', 'EUR', '0.829536'), ('39', '2021-12-20', '16002', 'GMD', '271.47', '1.36', 'EUR', '58.946785'), ('6', '2021-12-20', '13104', 'MDL', '647.93', '3.24', 'EUR', '20.224588'), ('28', '2021-12-21', '660', 'EUR', '660', '3.3', 'EUR', '1'), ('2', '2021-12-22', '930', 'CAD', '670.27', '3.36', 'EUR', '1.387511'), ('48', '2021-12-23', '23226', 'MKD', '377.23', '1.89', 'EUR', '61.570877'), ('47', '2021-12-24', '618', 'MOP', '69.74', '0.35', 'EUR', '8.862674'), ('29', '2021-12-25', '28566', 'RSD', '242.85', '1.22', 'EUR', '117.629636'), ('9', '2021-12-26', '28416', 'MDL', '1405.03', '0.04', 'EUR', '20.224588'), ('3', '2021-12-26', '23166', 'SOS', '36.44', '0.19', 'EUR', '635.850516'), ('18', '2021-12-26', '3500', 'MYR', '752.62', '3.77', 'EUR', '4.650478'), ('33', '2021-12-26', '690', 'SEK', '66.37', '0.03', 'EUR', '10.396958'), ('36', '2021-12-27', '66', 'OMR', '155.25', '0.78', 'EUR', '0.425132'), ('26', '2021-12-27', '460', 'GIP', '554.53', '2.78', 'EUR', '0.829546'), ('11', '2021-12-28', '1404', 'EUR', '1404', '7.02', 'EUR', '1'), ('36', '2021-12-29', '8622', 'HTG', '74.74', '0.38', 'EUR', '115.372538'), ('47', '2021-12-30', '28236', 'AMD', '52.59', '0.27', 'EUR', '536.92227'), ('30', '2021-12-30', '190284', 'MGA', '42.82', '0.22', 'EUR', '4443.86488'), ('22', '2021-12-30', '1302', 'EUR', '1302', '6.51', 'EUR', '1'), ('47', '2021-12-31', '1404', 'WST', '489.33', '2.45', 'EUR', '2.869237'), ('50', '2022-01-01', '4614', 'TWD', '146.65', '0.74', 'EUR', '31.464479'), ('45', '2022-01-01', '7798', 'TJS', '545.52', '2.73', 'EUR', '14.294667'), ('2', '2022-01-02', '6396', 'HTG', '55.44', '0.28', 'EUR', '115.372538'), ('43', '2022-01-03', '19044', 'LRD', '112.79', '0.57', 'EUR', '168.852191'), ('4', '2022-01-03', '606', 'MYR', '130.31', '0.66', 'EUR', '4.650478'), ('48', '2022-01-03', '462', 'JOD', '591.21', '2.96', 'EUR', '0.781452'), ('3', '2022-01-03', '22386', 'THB', '606', '3.03', 'EUR', '36.941107'), ('40', '2022-01-04', '234270', 'UGX', '59.23', '0.3', 'EUR', '3955.735797'), ('38', '2022-01-05', '6138', 'NOK', '635.68', '3.18', 'EUR', '9.655857'), ('16', '2022-01-06', '954', 'JOD', '1220.81', '6.11', 'EUR', '0.781452'), ('5', '2022-01-06', '528', 'OMR', '1241.97', '6.21', 'EUR', '0.425132'), ('11', '2022-01-06', '594', 'SBD', '66.99', '0.34', 'EUR', '8.867908'), ('50', '2022-01-06', '9870', 'AMD', '18.39', '0.1', 'EUR', '536.92227'), ('16', '2022-01-08', '23190', 'SCR', '1460.2', '0.03', 'EUR', '15.881424'), ('14', '2022-01-08', '6834', 'SCR', '430.32', '2.16', 'EUR', '15.881424'), ('50', '2022-01-09', '20802', 'XPF', '174.49', '0.88', 'EUR', '119.221126'), ('3', '2022-01-09', '354', 'VES', '74.65', '0.38', 'EUR', '4.74232'), ('4', '2022-01-09', '3048', 'ERN', '184.43', '0.93', 'EUR', '16.526867'), ('27', '2022-01-10', '20196', 'CUP', '711.83', '3.56', 'EUR', '28.372254'), ('21', '2022-01-11', '7200', 'MUR', '148.86', '0.75', 'EUR', '48.369341'), ('31', '2022-01-11', '26052', 'LRD', '154.29', '0.78', 'EUR', '168.852191'), ('28', '2022-01-13', '27480', 'ISK', '193.3', '0.97', 'EUR', '142.166545'), ('48', '2022-01-13', '1362', 'DKK', '183.24', '0.92', 'EUR', '7.433242'), ('38', '2022-01-14', '1392', 'HKD', '161.42', '0.81', 'EUR', '8.623587'), ('34', '2022-01-14', '11094', 'MZN', '157.73', '0.79', 'EUR', '70.339138'), ('4', '2022-01-15', '19374', 'KPW', '19.54', '0.1', 'EUR', '991.624722'), ('30', '2022-01-15', '22686', 'CZK', '920.4', '4.61', 'EUR', '24.648029'), ('14', '2022-01-18', '21360', 'KRW', '16', '0.08', 'EUR', '1335.638728'), ('3', '2022-01-18', '15240', 'MWK', '16.98', '0.09', 'EUR', '897.95755'), ('33', '2022-01-20', '1410', 'ILS', '397.91', '1.99', 'EUR', '3.543533'), ('30', '2022-01-20', '642', 'JOD', '821.55', '4.11', 'EUR', '0.781452'), ('7', '2022-01-21', '1362', 'TTD', '182.45', '0.92', 'EUR', '7.465375'), ('9', '2022-01-22', '7248', 'XPF', '60.8', '0.04', 'EUR', '119.221126'), ('2', '2022-01-22', '108954', 'KHR', '24.54', '0.13', 'EUR', '4440.618647'), ('20', '2022-01-23', '1080', 'BAM', '552.63', '0.05', 'EUR', '1.954297'), ('34', '2022-01-23', '510', 'EUR', '510', '2.55', 'EUR', '1'), ('32', '2022-01-23', '220032', 'CDF', '100.09', '0.51', 'EUR', '2198.419411'), ('51', '2022-01-23', '8000', 'XCD', '2686.55', '13.44', 'EUR', '2.977802'), ('33', '2022-01-25', '20364', 'KPW', '20.54', '0.11', 'EUR', '991.624722'), ('7', '2022-01-25', '1086', 'TJS', '75.98', '0.38', 'EUR', '14.294667'), ('9', '2022-01-26', '186228', 'VND', '7.39', '0.04', 'EUR', '25207.144586'), ('33', '2022-01-27', '612', 'JEP', '737.55', '3.69', 'EUR', '0.82978'), ('38', '2022-01-27', '172740', 'STD', '7.32', '0.05', 'EUR', '23626.253177'), ('51', '2022-01-27', '30000', 'DZD', '190.83', '0.03', 'EUR', '157.210934'), ('12', '2022-01-28', '1356', 'BMD', '1229.42', '6.15', 'EUR', '1.102961'), ('45', '2022-01-28', '786', 'GHS', '95.35', '0.48', 'EUR', '8.24399'), ('49', '2022-01-28', '25404', 'JPY', '190.43', '0.96', 'EUR', '133.408405'), ('20', '2022-01-29', '22182', 'MRU', '552.86', '0.05', 'EUR', '40.122998'), ('1', '2022-01-30', '1020', 'HRK', '134.74', '0.68', 'EUR', '7.570559'), ('25', '2022-01-30', '1416', 'BGN', '725.24', '3.63', 'EUR', '1.95248'), ('46', '2022-01-30', '18906', 'STN', '766.03', '3.84', 'EUR', '24.680565'), ('14', '2022-01-30', '6612', 'HNL', '245.09', '1.23', 'EUR', '26.978393'), ('34', '2022-01-31', '12423', 'HKD', '1440.59', '7.21', 'EUR', '8.623587'), ('41', '2022-01-31', '106122', 'SLL', '8.24', '0.05', 'EUR', '12883.397186'), ('45', '2022-02-01', '25692', 'AOA', '51.38', '0.26', 'EUR', '500.075352'), ('18', '2022-02-01', '16824', 'LKR', '53.71', '0.27', 'EUR', '313.251717'), ('20', '2022-02-02', '1230', 'HRK', '162.48', '0.05', 'EUR', '7.570559'), ('5', '2022-02-02', '15312', 'MVR', '899.46', '4.5', 'EUR', '17.023729'), ('39', '2022-02-02', '318', 'BZD', '143.49', '0.72', 'EUR', '2.216262'), ('32', '2022-02-02', '1026', 'CUC', '930.9', '4.66', 'EUR', '1.102163'), ('19', '2022-02-02', '4560', 'NPR', '34.05', '0.18', 'EUR', '133.929141'), ('12', '2022-02-04', '684', 'AUD', '462.51', '2.32', 'EUR', '1.478916'), </v>
      </c>
    </row>
    <row r="418" spans="2:22" ht="30" x14ac:dyDescent="0.25">
      <c r="B418">
        <f t="shared" si="60"/>
        <v>2022</v>
      </c>
      <c r="C418">
        <f t="shared" si="61"/>
        <v>2</v>
      </c>
      <c r="D418" t="str">
        <f t="shared" si="62"/>
        <v>2022 2</v>
      </c>
      <c r="E418">
        <v>5</v>
      </c>
      <c r="F418" s="2">
        <v>44596</v>
      </c>
      <c r="G418">
        <v>984</v>
      </c>
      <c r="H418" t="s">
        <v>171</v>
      </c>
      <c r="I418" s="3">
        <f t="shared" si="63"/>
        <v>892.25</v>
      </c>
      <c r="J418" s="3">
        <f t="shared" si="64"/>
        <v>4.47</v>
      </c>
      <c r="K418" t="s">
        <v>61</v>
      </c>
      <c r="L418" s="3">
        <f>VLOOKUP(H418,'fx rates'!$A:$B,2,0)</f>
        <v>1.102838</v>
      </c>
      <c r="M418">
        <f>SUMIFS($I$3:$I418,$E$3:$E418,$E418,$D$3:$D418,$D418)</f>
        <v>1791.71</v>
      </c>
      <c r="N418" s="3">
        <f t="shared" si="65"/>
        <v>4.47</v>
      </c>
      <c r="O418" s="3" t="str">
        <f t="shared" si="66"/>
        <v/>
      </c>
      <c r="P418" t="str">
        <f>IFERROR(IF(VLOOKUP($E418,clients_special_commissions!$B:$E,3,0), "yes","no"),"no")</f>
        <v>no</v>
      </c>
      <c r="Q418" s="3" t="str">
        <f>IF($P418="yes", VLOOKUP($E418,clients_special_commissions!$B:$C,2,0),"")</f>
        <v/>
      </c>
      <c r="R418" t="str">
        <f t="shared" si="67"/>
        <v>yes</v>
      </c>
      <c r="S418">
        <f>COUNTIFS($E$3:$E417,$E418,$D$3:$D417,$D418,$R$3:$R417,"yes")</f>
        <v>0</v>
      </c>
      <c r="U418" s="1" t="str">
        <f t="shared" si="68"/>
        <v xml:space="preserve">('5', '2022-02-04', '984', 'PAB', '892.25', '4.47', 'EUR', '1.102838'), </v>
      </c>
      <c r="V418" s="1" t="str">
        <f t="shared" si="69"/>
        <v xml:space="preserve">('42', '2021-06-09', '1338', 'ERN', '80.96', '0.05',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'0.04',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'0.05',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'0.05',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'0.05',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'0.04',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'0.04',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'0.05', 'EUR', '1954.4451'), ('17', '2021-08-25', '20292', 'CLP', '23.24', '0.12', 'EUR', '873.489326'), ('38', '2021-08-25', '174', 'GIP', '209.76', '1.05', 'EUR', '0.829546'), ('39', '2021-08-25', '366', 'MOP', '41.3', '0.21', 'EUR', '8.862674'), ('10', '2021-08-26', '229650', 'MMK', '117.51', '0.05',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'0.04', 'EUR', '1.874163'), ('11', '2021-09-09', '10206', 'UAH', '315.83', '1.58', 'EUR', '32.315341'), ('15', '2021-09-10', '300000', 'VND', '11.91', '0.06', 'EUR', '25207.144586'), ('42', '2021-09-11', '26370', 'XPF', '221.19', '0.05',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('13', '2021-09-27', '4638', 'ETB', '82.2', '0.42', 'EUR', '56.424061'), ('37', '2021-09-29', '612', 'BND', '409.96', '2.05', 'EUR', '1.492847'), ('51', '2021-10-01', '894', 'MOP', '100.88', '0.51', 'EUR', '8.862674'), ('45', '2021-10-02', '1254', 'SCR', '78.97', '0.4', 'EUR', '15.881424'), ('47', '2021-10-02', '212808', 'IRR', '4.57', '0.05', 'EUR', '46606.318821'), ('20', '2021-10-03', '209238', 'VND', '8.31', '0.05', 'EUR', '25207.144586'), ('17', '2021-10-04', '13416', 'AOA', '26.83', '0.14', 'EUR', '500.075352'), ('41', '2021-10-05', '4139', 'GHS', '502.07', '2.52', 'EUR', '8.24399'), ('44', '2021-10-05', '206706', 'CDF', '94.03', '0.48', 'EUR', '2198.419411'), ('50', '2021-10-06', '18666', 'SOS', '29.36', '0.15', 'EUR', '635.850516'), ('7', '2021-10-06', '1026', 'CUC', '930.9', '4.66', 'EUR', '1.102163'), ('21', '2021-10-08', '912', 'MYR', '196.11', '0.99', 'EUR', '4.650478'), ('6', '2021-10-08', '29940', 'HTG', '259.51', '1.3', 'EUR', '115.372538'), ('36', '2021-10-09', '1146', 'QAR', '285.64', '1.43', 'EUR', '4.012181'), ('6', '2021-10-09', '6678', 'ISK', '46.98', '0.24', 'EUR', '142.166545'), ('29', '2021-10-10', '270', 'GIP', '325.48', '1.63', 'EUR', '0.829546'), ('25', '2021-10-10', '14754', 'BDT', '155.68', '0.78', 'EUR', '94.772749'), ('48', '2021-10-12', '15936', 'DZD', '101.37', '0.51', 'EUR', '157.210934'), ('43', '2021-10-13', '10398', 'KMF', '21.11', '0.11', 'EUR', '492.671632'), ('36', '2021-10-15', '29034', 'INR', '346.16', '1.74', 'EUR', '83.874727'), ('45', '2021-10-15', '18042', 'KPW', '18.2', '0.1', 'EUR', '991.624722'), ('18', '2021-10-15', '1236', 'BAM', '632.46', '3.17', 'EUR', '1.954297'), ('30', '2021-10-16', '25494', 'CUP', '898.56', '4.5', 'EUR', '28.372254'), ('10', '2021-10-16', '924', 'BBD', '419.15', '0.05', 'EUR', '2.204495'), ('33', '2021-10-16', '12720', 'NPR', '94.98', '0.48', 'EUR', '133.929141'), ('46', '2021-10-17', '264', 'NZD', '166.49', '0.84', 'EUR', '1.585768'), ('40', '2021-10-17', '1284', 'BND', '860.11', '4.31', 'EUR', '1.492847'), ('6', '2021-10-18', '828', 'HRK', '109.38', '0.55', 'EUR', '7.570559'), ('22', '2021-10-18', '300', 'EUR', '300', '1.5', 'EUR', '1'), ('46', '2021-10-18', '23256', 'ISK', '163.59', '0.82', 'EUR', '142.166545'), ('51', '2021-10-18', '205488', 'UZS', '16.25', '0.09', 'EUR', '12650.208197'), ('5', '2021-10-19', '15168', 'MRU', '378.04', '1.9', 'EUR', '40.122998'), ('18', '2021-10-19', '1068', 'TOP', '428.65', '2.15', 'EUR', '2.491572'), ('14', '2021-10-19', '220', 'BHD', '529.16', '2.65', 'EUR', '0.415761'), ('48', '2021-10-19', '2351', 'MYR', '505.54', '2.53', 'EUR', '4.650478'), ('46', '2021-10-20', '7524', 'RUB', '64.43', '0.33', 'EUR', '116.791701'), ('16', '2021-10-21', '16854', 'VUV', '135.2', '0.68', 'EUR', '124.667135'), ('30', '2021-10-22', '26826', 'NPR', '200.3', '1.01', 'EUR', '133.929141'), ('2', '2021-10-22', '84', 'XDR', '106', '0.53', 'EUR', '0.792507'), ('42', '2021-10-22', '3000', 'BBD', '1360.86', '0.05', 'EUR', '2.204495'), ('42', '2021-10-23', '9000', 'ZMW', '463.25', '0.03', 'EUR', '19.428104'), ('28', '2021-10-23', '3.3', 'EUR', '3.3', '0.05', 'EUR', '1'), ('48', '2021-10-23', '5000', 'GHS', '606.51', '3.04', 'EUR', '8.24399'), ('25', '2021-10-23', '71472', 'TZS', '27.97', '0.14', 'EUR', '2556.186953'), ('3', '2021-10-23', '164184', 'IRR', '3.53', '0.05', 'EUR', '46606.318821'), ('14', '2021-10-24', '1482', 'MOP', '167.22', '0.84', 'EUR', '8.862674'), ('40', '2021-10-24', '800', 'BHD', '1924.19', '9.63', 'EUR', '0.415761'), ('9', '2021-10-24', '27090', 'SDG', '55.07', '0.04', 'EUR', '491.956154'), ('43', '2021-10-24', '18492', 'THB', '500.59', '2.51', 'EUR', '36.941107'), ('35', '2021-10-26', '27588', 'KPW', '27.83', '0.14', 'EUR', '991.624722'), ('25', '2021-10-26', '15246', 'NAD', '932.41', '4.67', 'EUR', '16.351249'), ('46', '2021-10-27', '8000', 'TTD', '1071.62', '5.36', 'EUR', '7.465375'), ('47', '2021-10-27', '154224', 'IQD', '96.14', '0.49', 'EUR', '1604.167841'), ('32', '2021-10-28', '1188', 'PAB', '1077.23', '5.39', 'EUR', '1.102838'), ('17', '2021-10-28', '648', 'CNH', '92.16', '0.47', 'EUR', '7.031894'), ('10', '2021-10-28', '5784', 'NPR', '43.19', '0.05', 'EUR', '133.929141'), ('32', '2021-10-29', '15504', 'MXN', '693.84', '0.03', 'EUR', '22.345389'), ('32', '2021-10-31', '666', 'EUR', '666', '0.03', 'EUR', '1'), ('22', '2021-11-02', '498', 'XDR', '628.39', '3.15', 'EUR', '0.792507'), ('44', '2021-11-02', '324', 'EUR', '324', '1.62', 'EUR', '1'), ('16', '2021-11-02', '430', 'FKP', '518.37', '2.6', 'EUR', '0.82953'), ('7', '2021-11-03', '248', 'BHD', '596.5', '2.99', 'EUR', '0.415761'), ('51', '2021-11-03', '292', 'KWD', '871.43', '4.36', 'EUR', '0.335084'), ('51', '2021-11-03', '6933', 'TWD', '220.35', '1.11', 'EUR', '31.464479'), ('27', '2021-11-03', '23214', 'CZK', '941.82', '4.71', 'EUR', '24.648029'), ('39', '2021-11-04', '492', 'GGP', '592.69', '2.97', 'EUR', '0.830114'), ('3', '2021-11-04', '17076', 'INR', '203.59', '1.02', 'EUR', '83.874727'), ('17', '2021-11-04', '21516', 'MZN', '305.89', '1.53', 'EUR', '70.339138'), ('33', '2021-11-05', '103458', 'BIF', '45.9', '0.23', 'EUR', '2254.103215'), ('31', '2021-11-05', '3876', 'ZAR', '237.6', '1.19', 'EUR', '16.313404'), ('9', '2021-11-06', '1410', 'BSD', '1278.69', '0.04', 'EUR', '1.102693'), ('16', '2021-11-06', '636', 'IMP', '766.7', '3.84', 'EUR', '0.829536'), ('48', '2021-11-07', '564', 'NZD', '355.67', '1.78', 'EUR', '1.585768'), ('13', '2021-11-07', '3246', 'PKR', '16.25', '0.09', 'EUR', '199.753961'), ('30', '2021-11-08', '8940', 'SZL', '547.16', '2.74', 'EUR', '16.339208'), ('41', '2021-11-08', '19338', 'DJF', '98.83', '0.5', 'EUR', '195.674933'), ('47', '2021-11-08', '1488', 'WST', '518.61', '2.6', 'EUR', '2.869237'), ('20', '2021-11-09', '13290', 'MXN', '594.76', '0.05', 'EUR', '22.345389'), ('27', '2021-11-09', '11151', 'GTQ', '1317.54', '6.59', 'EUR', '8.463558'), ('34', '2021-11-09', '19140', 'ETB', '339.22', '1.7', 'EUR', '56.424061'), ('45', '2021-11-10', '450', 'EUR', '450', '2.25', 'EUR', '1'), ('10', '2021-11-10', '1008', 'TND', '310.67', '0.05', 'EUR', '3.244663'), ('48', '2021-11-11', '1182', 'KYD', '1289.54', '6.45', 'EUR', '0.916606'), ('23', '2021-11-11', '210', 'JOD', '268.74', '1.35', 'EUR', '0.781452'), ('2', '2021-11-12', '426', 'BZD', '192.22', '0.97', 'EUR', '2.216262'), ('42', '2021-11-12', '13230', 'AFN', '137.19', '0.05', 'EUR', '96.442519'), ('20', '2021-11-12', '360000', 'STD', '15.24', '0.05', 'EUR', '23626.253177'), ('4', '2021-11-14', '96936', 'LBP', '58.32', '0.3', 'EUR', '1662.155418'), ('17', '2021-11-14', '618', 'MYR', '132.89', '0.67', 'EUR', '4.650478'), ('1', '2021-11-14', '210060', 'BIF', '93.2', '0.47', 'EUR', '2254.103215'), ('4', '2021-11-15', '11958', 'VUV', '95.92', '0.48', 'EUR', '124.667135'), ('38', '2021-11-15', '115626', 'IDR', '7.32', '0.05', 'EUR', '15813.590125'), ('9', '2021-11-17', '29526', 'MXN', '1321.35', '0.03', 'EUR', '22.345389'), ('13', '2021-11-20', '23394', 'CLP', '26.79', '0.14', 'EUR', '873.489326'), ('16', '2021-11-20', '12000', 'ZAR', '735.6', '0.03', 'EUR', '16.313404'), ('48', '2021-11-21', '179472', 'PYG', '23.43', '0.03', 'EUR', '7661.556068'), ('8', '2021-11-21', '840', 'MOP', '94.78', '0.48', 'EUR', '8.862674'), ('31', '2021-11-21', '18042', 'XOF', '27.54', '0.14', 'EUR', '655.347265'), ('18', '2021-11-23', '342', 'TMT', '88.67', '0.45', 'EUR', '3.857137'), ('29', '2021-11-23', '588', 'DKK', '79.11', '0.4', 'EUR', '7.433242'), ('37', '2021-11-23', '90', 'EUR', '90', '0.45', 'EUR', '1'), ('33', '2021-11-23', '858', 'AUD', '580.16', '2.91', 'EUR', '1.478916'), ('51', '2021-11-24', '60000', 'THB', '1624.21', '0.03', 'EUR', '36.941107'), ('8', '2021-11-25', '1176', 'NZD', '741.6', '3.71', 'EUR', '1.585768'), ('10', '2021-11-26', '29568', 'BIF', '13.12', '0.05', 'EUR', '2254.103215'), ('29', '2021-11-26', '708', 'BMD', '641.91', '3.21', 'EUR', '1.102961'), ('15', '2021-11-27', '1008', 'LSL', '61.7', '0.31', 'EUR', '16.337136'), ('12', '2021-11-27', '846', 'EUR', '846', '4.23', 'EUR', '1'), ('45', '2021-11-27', '828', 'SEK', '79.64', '0.4', 'EUR', '10.396958'), ('17', '2021-11-28', '591', 'BHD', '1421.49', '7.11', 'EUR', '0.415761'), ('27', '2021-11-29', '3000000', 'XAF', '4577.73', '0.03', 'EUR', '655.347543'), ('13', '2021-11-29', '470', 'JOD', '601.45', '3.01', 'EUR', '0.781452'), ('8', '2021-12-01', '15996', 'NGN', '34.95', '0.18', 'EUR', '457.789064'), ('9', '2021-12-01', '6690', 'JPY', '50.15', '0.04', 'EUR', '133.408405'), ('44', '2021-12-02', '18318', 'KPW', '18.48', '0.1', 'EUR', '991.624722'), ('28', '2021-12-03', '13752', 'ERN', '832.1', '4.17', 'EUR', '16.526867'), ('35', '2021-12-04', '15132', 'BTN', '180.78', '0.91', 'EUR', '83.704625'), ('40', '2021-12-04', '6702', 'HRK', '885.28', '4.43', 'EUR', '7.570559'), ('44', '2021-12-04', '26352', 'RSD', '224.03', '1.13', 'EUR', '117.629636'), ('33', '2021-12-06', '654', 'TND', '201.57', '1.01', 'EUR', '3.244663'), ('41', '2021-12-07', '1176', 'SCR', '74.05', '0.38', 'EUR', '15.881424'), ('11', '2021-12-08', '696', 'SAR', '168.37', '0.85', 'EUR', '4.133768'), ('30', '2021-12-08', '8730', 'GMD', '148.1', '0.75', 'EUR', '58.946785'), ('50', '2021-12-09', '1284', 'BND', '860.11', '4.31', 'EUR', '1.492847'), ('47', '2021-12-10', '1344', 'SBD', '151.56', '0.76', 'EUR', '8.867908'), ('28', '2021-12-10', '1134', 'BOB', '150.06', '0.76', 'EUR', '7.557202'), ('6', '2021-12-12', '450', 'SGD', '300.51', '1.51', 'EUR', '1.497464'), ('29', '2021-12-12', '330', 'ILS', '93.13', '0.47', 'EUR', '3.543533'), ('18', '2021-12-13', '462', 'IMP', '556.94', '2.79', 'EUR', '0.829536'), ('10', '2021-12-13', '152076', 'IQD', '94.81', '0.05', 'EUR', '1604.167841'), ('46', '2021-12-13', '6042', 'CVE', '54.57', '0.28', 'EUR', '110.731635'), ('15', '2021-12-15', '6114', 'SBD', '689.46', '3.45', 'EUR', '8.867908'), ('43', '2021-12-15', '29166', 'BDT', '307.75', '1.54', 'EUR', '94.772749'), ('31', '2021-12-16', '17778', 'ZWL', '50.11', '0.26', 'EUR', '354.780821'), ('45', '2021-12-18', '4477', 'HRK', '591.37', '2.96', 'EUR', '7.570559'), ('10', '2021-12-18', '930', 'XDR', '1173.5', '0.05', 'EUR', '0.792507'), ('44', '2021-12-19', '21504', 'DZD', '136.79', '0.69', 'EUR', '157.210934'), ('33', '2021-12-20', '6810', 'GHS', '826.06', '4.14', 'EUR', '8.24399'), ('46', '2021-12-20', '702', 'IMP', '846.26', '4.24', 'EUR', '0.829536'), ('39', '2021-12-20', '16002', 'GMD', '271.47', '1.36', 'EUR', '58.946785'), ('6', '2021-12-20', '13104', 'MDL', '647.93', '3.24', 'EUR', '20.224588'), ('28', '2021-12-21', '660', 'EUR', '660', '3.3', 'EUR', '1'), ('2', '2021-12-22', '930', 'CAD', '670.27', '3.36', 'EUR', '1.387511'), ('48', '2021-12-23', '23226', 'MKD', '377.23', '1.89', 'EUR', '61.570877'), ('47', '2021-12-24', '618', 'MOP', '69.74', '0.35', 'EUR', '8.862674'), ('29', '2021-12-25', '28566', 'RSD', '242.85', '1.22', 'EUR', '117.629636'), ('9', '2021-12-26', '28416', 'MDL', '1405.03', '0.04', 'EUR', '20.224588'), ('3', '2021-12-26', '23166', 'SOS', '36.44', '0.19', 'EUR', '635.850516'), ('18', '2021-12-26', '3500', 'MYR', '752.62', '3.77', 'EUR', '4.650478'), ('33', '2021-12-26', '690', 'SEK', '66.37', '0.03', 'EUR', '10.396958'), ('36', '2021-12-27', '66', 'OMR', '155.25', '0.78', 'EUR', '0.425132'), ('26', '2021-12-27', '460', 'GIP', '554.53', '2.78', 'EUR', '0.829546'), ('11', '2021-12-28', '1404', 'EUR', '1404', '7.02', 'EUR', '1'), ('36', '2021-12-29', '8622', 'HTG', '74.74', '0.38', 'EUR', '115.372538'), ('47', '2021-12-30', '28236', 'AMD', '52.59', '0.27', 'EUR', '536.92227'), ('30', '2021-12-30', '190284', 'MGA', '42.82', '0.22', 'EUR', '4443.86488'), ('22', '2021-12-30', '1302', 'EUR', '1302', '6.51', 'EUR', '1'), ('47', '2021-12-31', '1404', 'WST', '489.33', '2.45', 'EUR', '2.869237'), ('50', '2022-01-01', '4614', 'TWD', '146.65', '0.74', 'EUR', '31.464479'), ('45', '2022-01-01', '7798', 'TJS', '545.52', '2.73', 'EUR', '14.294667'), ('2', '2022-01-02', '6396', 'HTG', '55.44', '0.28', 'EUR', '115.372538'), ('43', '2022-01-03', '19044', 'LRD', '112.79', '0.57', 'EUR', '168.852191'), ('4', '2022-01-03', '606', 'MYR', '130.31', '0.66', 'EUR', '4.650478'), ('48', '2022-01-03', '462', 'JOD', '591.21', '2.96', 'EUR', '0.781452'), ('3', '2022-01-03', '22386', 'THB', '606', '3.03', 'EUR', '36.941107'), ('40', '2022-01-04', '234270', 'UGX', '59.23', '0.3', 'EUR', '3955.735797'), ('38', '2022-01-05', '6138', 'NOK', '635.68', '3.18', 'EUR', '9.655857'), ('16', '2022-01-06', '954', 'JOD', '1220.81', '6.11', 'EUR', '0.781452'), ('5', '2022-01-06', '528', 'OMR', '1241.97', '6.21', 'EUR', '0.425132'), ('11', '2022-01-06', '594', 'SBD', '66.99', '0.34', 'EUR', '8.867908'), ('50', '2022-01-06', '9870', 'AMD', '18.39', '0.1', 'EUR', '536.92227'), ('16', '2022-01-08', '23190', 'SCR', '1460.2', '0.03', 'EUR', '15.881424'), ('14', '2022-01-08', '6834', 'SCR', '430.32', '2.16', 'EUR', '15.881424'), ('50', '2022-01-09', '20802', 'XPF', '174.49', '0.88', 'EUR', '119.221126'), ('3', '2022-01-09', '354', 'VES', '74.65', '0.38', 'EUR', '4.74232'), ('4', '2022-01-09', '3048', 'ERN', '184.43', '0.93', 'EUR', '16.526867'), ('27', '2022-01-10', '20196', 'CUP', '711.83', '3.56', 'EUR', '28.372254'), ('21', '2022-01-11', '7200', 'MUR', '148.86', '0.75', 'EUR', '48.369341'), ('31', '2022-01-11', '26052', 'LRD', '154.29', '0.78', 'EUR', '168.852191'), ('28', '2022-01-13', '27480', 'ISK', '193.3', '0.97', 'EUR', '142.166545'), ('48', '2022-01-13', '1362', 'DKK', '183.24', '0.92', 'EUR', '7.433242'), ('38', '2022-01-14', '1392', 'HKD', '161.42', '0.81', 'EUR', '8.623587'), ('34', '2022-01-14', '11094', 'MZN', '157.73', '0.79', 'EUR', '70.339138'), ('4', '2022-01-15', '19374', 'KPW', '19.54', '0.1', 'EUR', '991.624722'), ('30', '2022-01-15', '22686', 'CZK', '920.4', '4.61', 'EUR', '24.648029'), ('14', '2022-01-18', '21360', 'KRW', '16', '0.08', 'EUR', '1335.638728'), ('3', '2022-01-18', '15240', 'MWK', '16.98', '0.09', 'EUR', '897.95755'), ('33', '2022-01-20', '1410', 'ILS', '397.91', '1.99', 'EUR', '3.543533'), ('30', '2022-01-20', '642', 'JOD', '821.55', '4.11', 'EUR', '0.781452'), ('7', '2022-01-21', '1362', 'TTD', '182.45', '0.92', 'EUR', '7.465375'), ('9', '2022-01-22', '7248', 'XPF', '60.8', '0.04', 'EUR', '119.221126'), ('2', '2022-01-22', '108954', 'KHR', '24.54', '0.13', 'EUR', '4440.618647'), ('20', '2022-01-23', '1080', 'BAM', '552.63', '0.05', 'EUR', '1.954297'), ('34', '2022-01-23', '510', 'EUR', '510', '2.55', 'EUR', '1'), ('32', '2022-01-23', '220032', 'CDF', '100.09', '0.51', 'EUR', '2198.419411'), ('51', '2022-01-23', '8000', 'XCD', '2686.55', '13.44', 'EUR', '2.977802'), ('33', '2022-01-25', '20364', 'KPW', '20.54', '0.11', 'EUR', '991.624722'), ('7', '2022-01-25', '1086', 'TJS', '75.98', '0.38', 'EUR', '14.294667'), ('9', '2022-01-26', '186228', 'VND', '7.39', '0.04', 'EUR', '25207.144586'), ('33', '2022-01-27', '612', 'JEP', '737.55', '3.69', 'EUR', '0.82978'), ('38', '2022-01-27', '172740', 'STD', '7.32', '0.05', 'EUR', '23626.253177'), ('51', '2022-01-27', '30000', 'DZD', '190.83', '0.03', 'EUR', '157.210934'), ('12', '2022-01-28', '1356', 'BMD', '1229.42', '6.15', 'EUR', '1.102961'), ('45', '2022-01-28', '786', 'GHS', '95.35', '0.48', 'EUR', '8.24399'), ('49', '2022-01-28', '25404', 'JPY', '190.43', '0.96', 'EUR', '133.408405'), ('20', '2022-01-29', '22182', 'MRU', '552.86', '0.05', 'EUR', '40.122998'), ('1', '2022-01-30', '1020', 'HRK', '134.74', '0.68', 'EUR', '7.570559'), ('25', '2022-01-30', '1416', 'BGN', '725.24', '3.63', 'EUR', '1.95248'), ('46', '2022-01-30', '18906', 'STN', '766.03', '3.84', 'EUR', '24.680565'), ('14', '2022-01-30', '6612', 'HNL', '245.09', '1.23', 'EUR', '26.978393'), ('34', '2022-01-31', '12423', 'HKD', '1440.59', '7.21', 'EUR', '8.623587'), ('41', '2022-01-31', '106122', 'SLL', '8.24', '0.05', 'EUR', '12883.397186'), ('45', '2022-02-01', '25692', 'AOA', '51.38', '0.26', 'EUR', '500.075352'), ('18', '2022-02-01', '16824', 'LKR', '53.71', '0.27', 'EUR', '313.251717'), ('20', '2022-02-02', '1230', 'HRK', '162.48', '0.05', 'EUR', '7.570559'), ('5', '2022-02-02', '15312', 'MVR', '899.46', '4.5', 'EUR', '17.023729'), ('39', '2022-02-02', '318', 'BZD', '143.49', '0.72', 'EUR', '2.216262'), ('32', '2022-02-02', '1026', 'CUC', '930.9', '4.66', 'EUR', '1.102163'), ('19', '2022-02-02', '4560', 'NPR', '34.05', '0.18', 'EUR', '133.929141'), ('12', '2022-02-04', '684', 'AUD', '462.51', '2.32', 'EUR', '1.478916'), ('5', '2022-02-04', '984', 'PAB', '892.25', '4.47', 'EUR', '1.102838'), </v>
      </c>
    </row>
    <row r="419" spans="2:22" ht="30" x14ac:dyDescent="0.25">
      <c r="B419">
        <f t="shared" si="60"/>
        <v>2022</v>
      </c>
      <c r="C419">
        <f t="shared" si="61"/>
        <v>2</v>
      </c>
      <c r="D419" t="str">
        <f t="shared" si="62"/>
        <v>2022 2</v>
      </c>
      <c r="E419">
        <v>47</v>
      </c>
      <c r="F419" s="2">
        <v>44597</v>
      </c>
      <c r="G419">
        <v>132</v>
      </c>
      <c r="H419" t="s">
        <v>82</v>
      </c>
      <c r="I419" s="3">
        <f t="shared" si="63"/>
        <v>119.71000000000001</v>
      </c>
      <c r="J419" s="3">
        <f t="shared" si="64"/>
        <v>0.6</v>
      </c>
      <c r="K419" t="s">
        <v>61</v>
      </c>
      <c r="L419" s="3">
        <f>VLOOKUP(H419,'fx rates'!$A:$B,2,0)</f>
        <v>1.1026929999999999</v>
      </c>
      <c r="M419">
        <f>SUMIFS($I$3:$I419,$E$3:$E419,$E419,$D$3:$D419,$D419)</f>
        <v>119.71000000000001</v>
      </c>
      <c r="N419" s="3">
        <f t="shared" si="65"/>
        <v>0.6</v>
      </c>
      <c r="O419" s="3" t="str">
        <f t="shared" si="66"/>
        <v/>
      </c>
      <c r="P419" t="str">
        <f>IFERROR(IF(VLOOKUP($E419,clients_special_commissions!$B:$E,3,0), "yes","no"),"no")</f>
        <v>no</v>
      </c>
      <c r="Q419" s="3" t="str">
        <f>IF($P419="yes", VLOOKUP($E419,clients_special_commissions!$B:$C,2,0),"")</f>
        <v/>
      </c>
      <c r="R419" t="str">
        <f t="shared" si="67"/>
        <v>no</v>
      </c>
      <c r="S419">
        <f>COUNTIFS($E$3:$E418,$E419,$D$3:$D418,$D419,$R$3:$R418,"yes")</f>
        <v>0</v>
      </c>
      <c r="U419" s="1" t="str">
        <f t="shared" si="68"/>
        <v xml:space="preserve">('47', '2022-02-05', '132', 'BSD', '119.71', '0.6', 'EUR', '1.102693'), </v>
      </c>
      <c r="V419" s="1" t="str">
        <f t="shared" si="69"/>
        <v xml:space="preserve">('42', '2021-06-09', '1338', 'ERN', '80.96', '0.05',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'0.04',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'0.05',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'0.05',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'0.05',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'0.04',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'0.04',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'0.05', 'EUR', '1954.4451'), ('17', '2021-08-25', '20292', 'CLP', '23.24', '0.12', 'EUR', '873.489326'), ('38', '2021-08-25', '174', 'GIP', '209.76', '1.05', 'EUR', '0.829546'), ('39', '2021-08-25', '366', 'MOP', '41.3', '0.21', 'EUR', '8.862674'), ('10', '2021-08-26', '229650', 'MMK', '117.51', '0.05',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'0.04', 'EUR', '1.874163'), ('11', '2021-09-09', '10206', 'UAH', '315.83', '1.58', 'EUR', '32.315341'), ('15', '2021-09-10', '300000', 'VND', '11.91', '0.06', 'EUR', '25207.144586'), ('42', '2021-09-11', '26370', 'XPF', '221.19', '0.05',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('13', '2021-09-27', '4638', 'ETB', '82.2', '0.42', 'EUR', '56.424061'), ('37', '2021-09-29', '612', 'BND', '409.96', '2.05', 'EUR', '1.492847'), ('51', '2021-10-01', '894', 'MOP', '100.88', '0.51', 'EUR', '8.862674'), ('45', '2021-10-02', '1254', 'SCR', '78.97', '0.4', 'EUR', '15.881424'), ('47', '2021-10-02', '212808', 'IRR', '4.57', '0.05', 'EUR', '46606.318821'), ('20', '2021-10-03', '209238', 'VND', '8.31', '0.05', 'EUR', '25207.144586'), ('17', '2021-10-04', '13416', 'AOA', '26.83', '0.14', 'EUR', '500.075352'), ('41', '2021-10-05', '4139', 'GHS', '502.07', '2.52', 'EUR', '8.24399'), ('44', '2021-10-05', '206706', 'CDF', '94.03', '0.48', 'EUR', '2198.419411'), ('50', '2021-10-06', '18666', 'SOS', '29.36', '0.15', 'EUR', '635.850516'), ('7', '2021-10-06', '1026', 'CUC', '930.9', '4.66', 'EUR', '1.102163'), ('21', '2021-10-08', '912', 'MYR', '196.11', '0.99', 'EUR', '4.650478'), ('6', '2021-10-08', '29940', 'HTG', '259.51', '1.3', 'EUR', '115.372538'), ('36', '2021-10-09', '1146', 'QAR', '285.64', '1.43', 'EUR', '4.012181'), ('6', '2021-10-09', '6678', 'ISK', '46.98', '0.24', 'EUR', '142.166545'), ('29', '2021-10-10', '270', 'GIP', '325.48', '1.63', 'EUR', '0.829546'), ('25', '2021-10-10', '14754', 'BDT', '155.68', '0.78', 'EUR', '94.772749'), ('48', '2021-10-12', '15936', 'DZD', '101.37', '0.51', 'EUR', '157.210934'), ('43', '2021-10-13', '10398', 'KMF', '21.11', '0.11', 'EUR', '492.671632'), ('36', '2021-10-15', '29034', 'INR', '346.16', '1.74', 'EUR', '83.874727'), ('45', '2021-10-15', '18042', 'KPW', '18.2', '0.1', 'EUR', '991.624722'), ('18', '2021-10-15', '1236', 'BAM', '632.46', '3.17', 'EUR', '1.954297'), ('30', '2021-10-16', '25494', 'CUP', '898.56', '4.5', 'EUR', '28.372254'), ('10', '2021-10-16', '924', 'BBD', '419.15', '0.05', 'EUR', '2.204495'), ('33', '2021-10-16', '12720', 'NPR', '94.98', '0.48', 'EUR', '133.929141'), ('46', '2021-10-17', '264', 'NZD', '166.49', '0.84', 'EUR', '1.585768'), ('40', '2021-10-17', '1284', 'BND', '860.11', '4.31', 'EUR', '1.492847'), ('6', '2021-10-18', '828', 'HRK', '109.38', '0.55', 'EUR', '7.570559'), ('22', '2021-10-18', '300', 'EUR', '300', '1.5', 'EUR', '1'), ('46', '2021-10-18', '23256', 'ISK', '163.59', '0.82', 'EUR', '142.166545'), ('51', '2021-10-18', '205488', 'UZS', '16.25', '0.09', 'EUR', '12650.208197'), ('5', '2021-10-19', '15168', 'MRU', '378.04', '1.9', 'EUR', '40.122998'), ('18', '2021-10-19', '1068', 'TOP', '428.65', '2.15', 'EUR', '2.491572'), ('14', '2021-10-19', '220', 'BHD', '529.16', '2.65', 'EUR', '0.415761'), ('48', '2021-10-19', '2351', 'MYR', '505.54', '2.53', 'EUR', '4.650478'), ('46', '2021-10-20', '7524', 'RUB', '64.43', '0.33', 'EUR', '116.791701'), ('16', '2021-10-21', '16854', 'VUV', '135.2', '0.68', 'EUR', '124.667135'), ('30', '2021-10-22', '26826', 'NPR', '200.3', '1.01', 'EUR', '133.929141'), ('2', '2021-10-22', '84', 'XDR', '106', '0.53', 'EUR', '0.792507'), ('42', '2021-10-22', '3000', 'BBD', '1360.86', '0.05', 'EUR', '2.204495'), ('42', '2021-10-23', '9000', 'ZMW', '463.25', '0.03', 'EUR', '19.428104'), ('28', '2021-10-23', '3.3', 'EUR', '3.3', '0.05', 'EUR', '1'), ('48', '2021-10-23', '5000', 'GHS', '606.51', '3.04', 'EUR', '8.24399'), ('25', '2021-10-23', '71472', 'TZS', '27.97', '0.14', 'EUR', '2556.186953'), ('3', '2021-10-23', '164184', 'IRR', '3.53', '0.05', 'EUR', '46606.318821'), ('14', '2021-10-24', '1482', 'MOP', '167.22', '0.84', 'EUR', '8.862674'), ('40', '2021-10-24', '800', 'BHD', '1924.19', '9.63', 'EUR', '0.415761'), ('9', '2021-10-24', '27090', 'SDG', '55.07', '0.04', 'EUR', '491.956154'), ('43', '2021-10-24', '18492', 'THB', '500.59', '2.51', 'EUR', '36.941107'), ('35', '2021-10-26', '27588', 'KPW', '27.83', '0.14', 'EUR', '991.624722'), ('25', '2021-10-26', '15246', 'NAD', '932.41', '4.67', 'EUR', '16.351249'), ('46', '2021-10-27', '8000', 'TTD', '1071.62', '5.36', 'EUR', '7.465375'), ('47', '2021-10-27', '154224', 'IQD', '96.14', '0.49', 'EUR', '1604.167841'), ('32', '2021-10-28', '1188', 'PAB', '1077.23', '5.39', 'EUR', '1.102838'), ('17', '2021-10-28', '648', 'CNH', '92.16', '0.47', 'EUR', '7.031894'), ('10', '2021-10-28', '5784', 'NPR', '43.19', '0.05', 'EUR', '133.929141'), ('32', '2021-10-29', '15504', 'MXN', '693.84', '0.03', 'EUR', '22.345389'), ('32', '2021-10-31', '666', 'EUR', '666', '0.03', 'EUR', '1'), ('22', '2021-11-02', '498', 'XDR', '628.39', '3.15', 'EUR', '0.792507'), ('44', '2021-11-02', '324', 'EUR', '324', '1.62', 'EUR', '1'), ('16', '2021-11-02', '430', 'FKP', '518.37', '2.6', 'EUR', '0.82953'), ('7', '2021-11-03', '248', 'BHD', '596.5', '2.99', 'EUR', '0.415761'), ('51', '2021-11-03', '292', 'KWD', '871.43', '4.36', 'EUR', '0.335084'), ('51', '2021-11-03', '6933', 'TWD', '220.35', '1.11', 'EUR', '31.464479'), ('27', '2021-11-03', '23214', 'CZK', '941.82', '4.71', 'EUR', '24.648029'), ('39', '2021-11-04', '492', 'GGP', '592.69', '2.97', 'EUR', '0.830114'), ('3', '2021-11-04', '17076', 'INR', '203.59', '1.02', 'EUR', '83.874727'), ('17', '2021-11-04', '21516', 'MZN', '305.89', '1.53', 'EUR', '70.339138'), ('33', '2021-11-05', '103458', 'BIF', '45.9', '0.23', 'EUR', '2254.103215'), ('31', '2021-11-05', '3876', 'ZAR', '237.6', '1.19', 'EUR', '16.313404'), ('9', '2021-11-06', '1410', 'BSD', '1278.69', '0.04', 'EUR', '1.102693'), ('16', '2021-11-06', '636', 'IMP', '766.7', '3.84', 'EUR', '0.829536'), ('48', '2021-11-07', '564', 'NZD', '355.67', '1.78', 'EUR', '1.585768'), ('13', '2021-11-07', '3246', 'PKR', '16.25', '0.09', 'EUR', '199.753961'), ('30', '2021-11-08', '8940', 'SZL', '547.16', '2.74', 'EUR', '16.339208'), ('41', '2021-11-08', '19338', 'DJF', '98.83', '0.5', 'EUR', '195.674933'), ('47', '2021-11-08', '1488', 'WST', '518.61', '2.6', 'EUR', '2.869237'), ('20', '2021-11-09', '13290', 'MXN', '594.76', '0.05', 'EUR', '22.345389'), ('27', '2021-11-09', '11151', 'GTQ', '1317.54', '6.59', 'EUR', '8.463558'), ('34', '2021-11-09', '19140', 'ETB', '339.22', '1.7', 'EUR', '56.424061'), ('45', '2021-11-10', '450', 'EUR', '450', '2.25', 'EUR', '1'), ('10', '2021-11-10', '1008', 'TND', '310.67', '0.05', 'EUR', '3.244663'), ('48', '2021-11-11', '1182', 'KYD', '1289.54', '6.45', 'EUR', '0.916606'), ('23', '2021-11-11', '210', 'JOD', '268.74', '1.35', 'EUR', '0.781452'), ('2', '2021-11-12', '426', 'BZD', '192.22', '0.97', 'EUR', '2.216262'), ('42', '2021-11-12', '13230', 'AFN', '137.19', '0.05', 'EUR', '96.442519'), ('20', '2021-11-12', '360000', 'STD', '15.24', '0.05', 'EUR', '23626.253177'), ('4', '2021-11-14', '96936', 'LBP', '58.32', '0.3', 'EUR', '1662.155418'), ('17', '2021-11-14', '618', 'MYR', '132.89', '0.67', 'EUR', '4.650478'), ('1', '2021-11-14', '210060', 'BIF', '93.2', '0.47', 'EUR', '2254.103215'), ('4', '2021-11-15', '11958', 'VUV', '95.92', '0.48', 'EUR', '124.667135'), ('38', '2021-11-15', '115626', 'IDR', '7.32', '0.05', 'EUR', '15813.590125'), ('9', '2021-11-17', '29526', 'MXN', '1321.35', '0.03', 'EUR', '22.345389'), ('13', '2021-11-20', '23394', 'CLP', '26.79', '0.14', 'EUR', '873.489326'), ('16', '2021-11-20', '12000', 'ZAR', '735.6', '0.03', 'EUR', '16.313404'), ('48', '2021-11-21', '179472', 'PYG', '23.43', '0.03', 'EUR', '7661.556068'), ('8', '2021-11-21', '840', 'MOP', '94.78', '0.48', 'EUR', '8.862674'), ('31', '2021-11-21', '18042', 'XOF', '27.54', '0.14', 'EUR', '655.347265'), ('18', '2021-11-23', '342', 'TMT', '88.67', '0.45', 'EUR', '3.857137'), ('29', '2021-11-23', '588', 'DKK', '79.11', '0.4', 'EUR', '7.433242'), ('37', '2021-11-23', '90', 'EUR', '90', '0.45', 'EUR', '1'), ('33', '2021-11-23', '858', 'AUD', '580.16', '2.91', 'EUR', '1.478916'), ('51', '2021-11-24', '60000', 'THB', '1624.21', '0.03', 'EUR', '36.941107'), ('8', '2021-11-25', '1176', 'NZD', '741.6', '3.71', 'EUR', '1.585768'), ('10', '2021-11-26', '29568', 'BIF', '13.12', '0.05', 'EUR', '2254.103215'), ('29', '2021-11-26', '708', 'BMD', '641.91', '3.21', 'EUR', '1.102961'), ('15', '2021-11-27', '1008', 'LSL', '61.7', '0.31', 'EUR', '16.337136'), ('12', '2021-11-27', '846', 'EUR', '846', '4.23', 'EUR', '1'), ('45', '2021-11-27', '828', 'SEK', '79.64', '0.4', 'EUR', '10.396958'), ('17', '2021-11-28', '591', 'BHD', '1421.49', '7.11', 'EUR', '0.415761'), ('27', '2021-11-29', '3000000', 'XAF', '4577.73', '0.03', 'EUR', '655.347543'), ('13', '2021-11-29', '470', 'JOD', '601.45', '3.01', 'EUR', '0.781452'), ('8', '2021-12-01', '15996', 'NGN', '34.95', '0.18', 'EUR', '457.789064'), ('9', '2021-12-01', '6690', 'JPY', '50.15', '0.04', 'EUR', '133.408405'), ('44', '2021-12-02', '18318', 'KPW', '18.48', '0.1', 'EUR', '991.624722'), ('28', '2021-12-03', '13752', 'ERN', '832.1', '4.17', 'EUR', '16.526867'), ('35', '2021-12-04', '15132', 'BTN', '180.78', '0.91', 'EUR', '83.704625'), ('40', '2021-12-04', '6702', 'HRK', '885.28', '4.43', 'EUR', '7.570559'), ('44', '2021-12-04', '26352', 'RSD', '224.03', '1.13', 'EUR', '117.629636'), ('33', '2021-12-06', '654', 'TND', '201.57', '1.01', 'EUR', '3.244663'), ('41', '2021-12-07', '1176', 'SCR', '74.05', '0.38', 'EUR', '15.881424'), ('11', '2021-12-08', '696', 'SAR', '168.37', '0.85', 'EUR', '4.133768'), ('30', '2021-12-08', '8730', 'GMD', '148.1', '0.75', 'EUR', '58.946785'), ('50', '2021-12-09', '1284', 'BND', '860.11', '4.31', 'EUR', '1.492847'), ('47', '2021-12-10', '1344', 'SBD', '151.56', '0.76', 'EUR', '8.867908'), ('28', '2021-12-10', '1134', 'BOB', '150.06', '0.76', 'EUR', '7.557202'), ('6', '2021-12-12', '450', 'SGD', '300.51', '1.51', 'EUR', '1.497464'), ('29', '2021-12-12', '330', 'ILS', '93.13', '0.47', 'EUR', '3.543533'), ('18', '2021-12-13', '462', 'IMP', '556.94', '2.79', 'EUR', '0.829536'), ('10', '2021-12-13', '152076', 'IQD', '94.81', '0.05', 'EUR', '1604.167841'), ('46', '2021-12-13', '6042', 'CVE', '54.57', '0.28', 'EUR', '110.731635'), ('15', '2021-12-15', '6114', 'SBD', '689.46', '3.45', 'EUR', '8.867908'), ('43', '2021-12-15', '29166', 'BDT', '307.75', '1.54', 'EUR', '94.772749'), ('31', '2021-12-16', '17778', 'ZWL', '50.11', '0.26', 'EUR', '354.780821'), ('45', '2021-12-18', '4477', 'HRK', '591.37', '2.96', 'EUR', '7.570559'), ('10', '2021-12-18', '930', 'XDR', '1173.5', '0.05', 'EUR', '0.792507'), ('44', '2021-12-19', '21504', 'DZD', '136.79', '0.69', 'EUR', '157.210934'), ('33', '2021-12-20', '6810', 'GHS', '826.06', '4.14', 'EUR', '8.24399'), ('46', '2021-12-20', '702', 'IMP', '846.26', '4.24', 'EUR', '0.829536'), ('39', '2021-12-20', '16002', 'GMD', '271.47', '1.36', 'EUR', '58.946785'), ('6', '2021-12-20', '13104', 'MDL', '647.93', '3.24', 'EUR', '20.224588'), ('28', '2021-12-21', '660', 'EUR', '660', '3.3', 'EUR', '1'), ('2', '2021-12-22', '930', 'CAD', '670.27', '3.36', 'EUR', '1.387511'), ('48', '2021-12-23', '23226', 'MKD', '377.23', '1.89', 'EUR', '61.570877'), ('47', '2021-12-24', '618', 'MOP', '69.74', '0.35', 'EUR', '8.862674'), ('29', '2021-12-25', '28566', 'RSD', '242.85', '1.22', 'EUR', '117.629636'), ('9', '2021-12-26', '28416', 'MDL', '1405.03', '0.04', 'EUR', '20.224588'), ('3', '2021-12-26', '23166', 'SOS', '36.44', '0.19', 'EUR', '635.850516'), ('18', '2021-12-26', '3500', 'MYR', '752.62', '3.77', 'EUR', '4.650478'), ('33', '2021-12-26', '690', 'SEK', '66.37', '0.03', 'EUR', '10.396958'), ('36', '2021-12-27', '66', 'OMR', '155.25', '0.78', 'EUR', '0.425132'), ('26', '2021-12-27', '460', 'GIP', '554.53', '2.78', 'EUR', '0.829546'), ('11', '2021-12-28', '1404', 'EUR', '1404', '7.02', 'EUR', '1'), ('36', '2021-12-29', '8622', 'HTG', '74.74', '0.38', 'EUR', '115.372538'), ('47', '2021-12-30', '28236', 'AMD', '52.59', '0.27', 'EUR', '536.92227'), ('30', '2021-12-30', '190284', 'MGA', '42.82', '0.22', 'EUR', '4443.86488'), ('22', '2021-12-30', '1302', 'EUR', '1302', '6.51', 'EUR', '1'), ('47', '2021-12-31', '1404', 'WST', '489.33', '2.45', 'EUR', '2.869237'), ('50', '2022-01-01', '4614', 'TWD', '146.65', '0.74', 'EUR', '31.464479'), ('45', '2022-01-01', '7798', 'TJS', '545.52', '2.73', 'EUR', '14.294667'), ('2', '2022-01-02', '6396', 'HTG', '55.44', '0.28', 'EUR', '115.372538'), ('43', '2022-01-03', '19044', 'LRD', '112.79', '0.57', 'EUR', '168.852191'), ('4', '2022-01-03', '606', 'MYR', '130.31', '0.66', 'EUR', '4.650478'), ('48', '2022-01-03', '462', 'JOD', '591.21', '2.96', 'EUR', '0.781452'), ('3', '2022-01-03', '22386', 'THB', '606', '3.03', 'EUR', '36.941107'), ('40', '2022-01-04', '234270', 'UGX', '59.23', '0.3', 'EUR', '3955.735797'), ('38', '2022-01-05', '6138', 'NOK', '635.68', '3.18', 'EUR', '9.655857'), ('16', '2022-01-06', '954', 'JOD', '1220.81', '6.11', 'EUR', '0.781452'), ('5', '2022-01-06', '528', 'OMR', '1241.97', '6.21', 'EUR', '0.425132'), ('11', '2022-01-06', '594', 'SBD', '66.99', '0.34', 'EUR', '8.867908'), ('50', '2022-01-06', '9870', 'AMD', '18.39', '0.1', 'EUR', '536.92227'), ('16', '2022-01-08', '23190', 'SCR', '1460.2', '0.03', 'EUR', '15.881424'), ('14', '2022-01-08', '6834', 'SCR', '430.32', '2.16', 'EUR', '15.881424'), ('50', '2022-01-09', '20802', 'XPF', '174.49', '0.88', 'EUR', '119.221126'), ('3', '2022-01-09', '354', 'VES', '74.65', '0.38', 'EUR', '4.74232'), ('4', '2022-01-09', '3048', 'ERN', '184.43', '0.93', 'EUR', '16.526867'), ('27', '2022-01-10', '20196', 'CUP', '711.83', '3.56', 'EUR', '28.372254'), ('21', '2022-01-11', '7200', 'MUR', '148.86', '0.75', 'EUR', '48.369341'), ('31', '2022-01-11', '26052', 'LRD', '154.29', '0.78', 'EUR', '168.852191'), ('28', '2022-01-13', '27480', 'ISK', '193.3', '0.97', 'EUR', '142.166545'), ('48', '2022-01-13', '1362', 'DKK', '183.24', '0.92', 'EUR', '7.433242'), ('38', '2022-01-14', '1392', 'HKD', '161.42', '0.81', 'EUR', '8.623587'), ('34', '2022-01-14', '11094', 'MZN', '157.73', '0.79', 'EUR', '70.339138'), ('4', '2022-01-15', '19374', 'KPW', '19.54', '0.1', 'EUR', '991.624722'), ('30', '2022-01-15', '22686', 'CZK', '920.4', '4.61', 'EUR', '24.648029'), ('14', '2022-01-18', '21360', 'KRW', '16', '0.08', 'EUR', '1335.638728'), ('3', '2022-01-18', '15240', 'MWK', '16.98', '0.09', 'EUR', '897.95755'), ('33', '2022-01-20', '1410', 'ILS', '397.91', '1.99', 'EUR', '3.543533'), ('30', '2022-01-20', '642', 'JOD', '821.55', '4.11', 'EUR', '0.781452'), ('7', '2022-01-21', '1362', 'TTD', '182.45', '0.92', 'EUR', '7.465375'), ('9', '2022-01-22', '7248', 'XPF', '60.8', '0.04', 'EUR', '119.221126'), ('2', '2022-01-22', '108954', 'KHR', '24.54', '0.13', 'EUR', '4440.618647'), ('20', '2022-01-23', '1080', 'BAM', '552.63', '0.05', 'EUR', '1.954297'), ('34', '2022-01-23', '510', 'EUR', '510', '2.55', 'EUR', '1'), ('32', '2022-01-23', '220032', 'CDF', '100.09', '0.51', 'EUR', '2198.419411'), ('51', '2022-01-23', '8000', 'XCD', '2686.55', '13.44', 'EUR', '2.977802'), ('33', '2022-01-25', '20364', 'KPW', '20.54', '0.11', 'EUR', '991.624722'), ('7', '2022-01-25', '1086', 'TJS', '75.98', '0.38', 'EUR', '14.294667'), ('9', '2022-01-26', '186228', 'VND', '7.39', '0.04', 'EUR', '25207.144586'), ('33', '2022-01-27', '612', 'JEP', '737.55', '3.69', 'EUR', '0.82978'), ('38', '2022-01-27', '172740', 'STD', '7.32', '0.05', 'EUR', '23626.253177'), ('51', '2022-01-27', '30000', 'DZD', '190.83', '0.03', 'EUR', '157.210934'), ('12', '2022-01-28', '1356', 'BMD', '1229.42', '6.15', 'EUR', '1.102961'), ('45', '2022-01-28', '786', 'GHS', '95.35', '0.48', 'EUR', '8.24399'), ('49', '2022-01-28', '25404', 'JPY', '190.43', '0.96', 'EUR', '133.408405'), ('20', '2022-01-29', '22182', 'MRU', '552.86', '0.05', 'EUR', '40.122998'), ('1', '2022-01-30', '1020', 'HRK', '134.74', '0.68', 'EUR', '7.570559'), ('25', '2022-01-30', '1416', 'BGN', '725.24', '3.63', 'EUR', '1.95248'), ('46', '2022-01-30', '18906', 'STN', '766.03', '3.84', 'EUR', '24.680565'), ('14', '2022-01-30', '6612', 'HNL', '245.09', '1.23', 'EUR', '26.978393'), ('34', '2022-01-31', '12423', 'HKD', '1440.59', '7.21', 'EUR', '8.623587'), ('41', '2022-01-31', '106122', 'SLL', '8.24', '0.05', 'EUR', '12883.397186'), ('45', '2022-02-01', '25692', 'AOA', '51.38', '0.26', 'EUR', '500.075352'), ('18', '2022-02-01', '16824', 'LKR', '53.71', '0.27', 'EUR', '313.251717'), ('20', '2022-02-02', '1230', 'HRK', '162.48', '0.05', 'EUR', '7.570559'), ('5', '2022-02-02', '15312', 'MVR', '899.46', '4.5', 'EUR', '17.023729'), ('39', '2022-02-02', '318', 'BZD', '143.49', '0.72', 'EUR', '2.216262'), ('32', '2022-02-02', '1026', 'CUC', '930.9', '4.66', 'EUR', '1.102163'), ('19', '2022-02-02', '4560', 'NPR', '34.05', '0.18', 'EUR', '133.929141'), ('12', '2022-02-04', '684', 'AUD', '462.51', '2.32', 'EUR', '1.478916'), ('5', '2022-02-04', '984', 'PAB', '892.25', '4.47', 'EUR', '1.102838'), ('47', '2022-02-05', '132', 'BSD', '119.71', '0.6', 'EUR', '1.102693'), </v>
      </c>
    </row>
    <row r="420" spans="2:22" ht="30" x14ac:dyDescent="0.25">
      <c r="B420">
        <f t="shared" si="60"/>
        <v>2022</v>
      </c>
      <c r="C420">
        <f t="shared" si="61"/>
        <v>2</v>
      </c>
      <c r="D420" t="str">
        <f t="shared" si="62"/>
        <v>2022 2</v>
      </c>
      <c r="E420">
        <v>44</v>
      </c>
      <c r="F420" s="2">
        <v>44598</v>
      </c>
      <c r="G420">
        <v>20358</v>
      </c>
      <c r="H420" t="s">
        <v>181</v>
      </c>
      <c r="I420" s="3">
        <f t="shared" si="63"/>
        <v>174.32</v>
      </c>
      <c r="J420" s="3">
        <f t="shared" si="64"/>
        <v>0.88</v>
      </c>
      <c r="K420" t="s">
        <v>61</v>
      </c>
      <c r="L420" s="3">
        <f>VLOOKUP(H420,'fx rates'!$A:$B,2,0)</f>
        <v>116.791701</v>
      </c>
      <c r="M420">
        <f>SUMIFS($I$3:$I420,$E$3:$E420,$E420,$D$3:$D420,$D420)</f>
        <v>174.32</v>
      </c>
      <c r="N420" s="3">
        <f t="shared" si="65"/>
        <v>0.88</v>
      </c>
      <c r="O420" s="3" t="str">
        <f t="shared" si="66"/>
        <v/>
      </c>
      <c r="P420" t="str">
        <f>IFERROR(IF(VLOOKUP($E420,clients_special_commissions!$B:$E,3,0), "yes","no"),"no")</f>
        <v>no</v>
      </c>
      <c r="Q420" s="3" t="str">
        <f>IF($P420="yes", VLOOKUP($E420,clients_special_commissions!$B:$C,2,0),"")</f>
        <v/>
      </c>
      <c r="R420" t="str">
        <f t="shared" si="67"/>
        <v>no</v>
      </c>
      <c r="S420">
        <f>COUNTIFS($E$3:$E419,$E420,$D$3:$D419,$D420,$R$3:$R419,"yes")</f>
        <v>0</v>
      </c>
      <c r="U420" s="1" t="str">
        <f t="shared" si="68"/>
        <v xml:space="preserve">('44', '2022-02-06', '20358', 'RUB', '174.32', '0.88', 'EUR', '116.791701'), </v>
      </c>
      <c r="V420" s="1" t="str">
        <f t="shared" si="69"/>
        <v xml:space="preserve">('42', '2021-06-09', '1338', 'ERN', '80.96', '0.05',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'0.04',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'0.05',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'0.05',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'0.05',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'0.04',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'0.04',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'0.05', 'EUR', '1954.4451'), ('17', '2021-08-25', '20292', 'CLP', '23.24', '0.12', 'EUR', '873.489326'), ('38', '2021-08-25', '174', 'GIP', '209.76', '1.05', 'EUR', '0.829546'), ('39', '2021-08-25', '366', 'MOP', '41.3', '0.21', 'EUR', '8.862674'), ('10', '2021-08-26', '229650', 'MMK', '117.51', '0.05',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'0.04', 'EUR', '1.874163'), ('11', '2021-09-09', '10206', 'UAH', '315.83', '1.58', 'EUR', '32.315341'), ('15', '2021-09-10', '300000', 'VND', '11.91', '0.06', 'EUR', '25207.144586'), ('42', '2021-09-11', '26370', 'XPF', '221.19', '0.05',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('13', '2021-09-27', '4638', 'ETB', '82.2', '0.42', 'EUR', '56.424061'), ('37', '2021-09-29', '612', 'BND', '409.96', '2.05', 'EUR', '1.492847'), ('51', '2021-10-01', '894', 'MOP', '100.88', '0.51', 'EUR', '8.862674'), ('45', '2021-10-02', '1254', 'SCR', '78.97', '0.4', 'EUR', '15.881424'), ('47', '2021-10-02', '212808', 'IRR', '4.57', '0.05', 'EUR', '46606.318821'), ('20', '2021-10-03', '209238', 'VND', '8.31', '0.05', 'EUR', '25207.144586'), ('17', '2021-10-04', '13416', 'AOA', '26.83', '0.14', 'EUR', '500.075352'), ('41', '2021-10-05', '4139', 'GHS', '502.07', '2.52', 'EUR', '8.24399'), ('44', '2021-10-05', '206706', 'CDF', '94.03', '0.48', 'EUR', '2198.419411'), ('50', '2021-10-06', '18666', 'SOS', '29.36', '0.15', 'EUR', '635.850516'), ('7', '2021-10-06', '1026', 'CUC', '930.9', '4.66', 'EUR', '1.102163'), ('21', '2021-10-08', '912', 'MYR', '196.11', '0.99', 'EUR', '4.650478'), ('6', '2021-10-08', '29940', 'HTG', '259.51', '1.3', 'EUR', '115.372538'), ('36', '2021-10-09', '1146', 'QAR', '285.64', '1.43', 'EUR', '4.012181'), ('6', '2021-10-09', '6678', 'ISK', '46.98', '0.24', 'EUR', '142.166545'), ('29', '2021-10-10', '270', 'GIP', '325.48', '1.63', 'EUR', '0.829546'), ('25', '2021-10-10', '14754', 'BDT', '155.68', '0.78', 'EUR', '94.772749'), ('48', '2021-10-12', '15936', 'DZD', '101.37', '0.51', 'EUR', '157.210934'), ('43', '2021-10-13', '10398', 'KMF', '21.11', '0.11', 'EUR', '492.671632'), ('36', '2021-10-15', '29034', 'INR', '346.16', '1.74', 'EUR', '83.874727'), ('45', '2021-10-15', '18042', 'KPW', '18.2', '0.1', 'EUR', '991.624722'), ('18', '2021-10-15', '1236', 'BAM', '632.46', '3.17', 'EUR', '1.954297'), ('30', '2021-10-16', '25494', 'CUP', '898.56', '4.5', 'EUR', '28.372254'), ('10', '2021-10-16', '924', 'BBD', '419.15', '0.05', 'EUR', '2.204495'), ('33', '2021-10-16', '12720', 'NPR', '94.98', '0.48', 'EUR', '133.929141'), ('46', '2021-10-17', '264', 'NZD', '166.49', '0.84', 'EUR', '1.585768'), ('40', '2021-10-17', '1284', 'BND', '860.11', '4.31', 'EUR', '1.492847'), ('6', '2021-10-18', '828', 'HRK', '109.38', '0.55', 'EUR', '7.570559'), ('22', '2021-10-18', '300', 'EUR', '300', '1.5', 'EUR', '1'), ('46', '2021-10-18', '23256', 'ISK', '163.59', '0.82', 'EUR', '142.166545'), ('51', '2021-10-18', '205488', 'UZS', '16.25', '0.09', 'EUR', '12650.208197'), ('5', '2021-10-19', '15168', 'MRU', '378.04', '1.9', 'EUR', '40.122998'), ('18', '2021-10-19', '1068', 'TOP', '428.65', '2.15', 'EUR', '2.491572'), ('14', '2021-10-19', '220', 'BHD', '529.16', '2.65', 'EUR', '0.415761'), ('48', '2021-10-19', '2351', 'MYR', '505.54', '2.53', 'EUR', '4.650478'), ('46', '2021-10-20', '7524', 'RUB', '64.43', '0.33', 'EUR', '116.791701'), ('16', '2021-10-21', '16854', 'VUV', '135.2', '0.68', 'EUR', '124.667135'), ('30', '2021-10-22', '26826', 'NPR', '200.3', '1.01', 'EUR', '133.929141'), ('2', '2021-10-22', '84', 'XDR', '106', '0.53', 'EUR', '0.792507'), ('42', '2021-10-22', '3000', 'BBD', '1360.86', '0.05', 'EUR', '2.204495'), ('42', '2021-10-23', '9000', 'ZMW', '463.25', '0.03', 'EUR', '19.428104'), ('28', '2021-10-23', '3.3', 'EUR', '3.3', '0.05', 'EUR', '1'), ('48', '2021-10-23', '5000', 'GHS', '606.51', '3.04', 'EUR', '8.24399'), ('25', '2021-10-23', '71472', 'TZS', '27.97', '0.14', 'EUR', '2556.186953'), ('3', '2021-10-23', '164184', 'IRR', '3.53', '0.05', 'EUR', '46606.318821'), ('14', '2021-10-24', '1482', 'MOP', '167.22', '0.84', 'EUR', '8.862674'), ('40', '2021-10-24', '800', 'BHD', '1924.19', '9.63', 'EUR', '0.415761'), ('9', '2021-10-24', '27090', 'SDG', '55.07', '0.04', 'EUR', '491.956154'), ('43', '2021-10-24', '18492', 'THB', '500.59', '2.51', 'EUR', '36.941107'), ('35', '2021-10-26', '27588', 'KPW', '27.83', '0.14', 'EUR', '991.624722'), ('25', '2021-10-26', '15246', 'NAD', '932.41', '4.67', 'EUR', '16.351249'), ('46', '2021-10-27', '8000', 'TTD', '1071.62', '5.36', 'EUR', '7.465375'), ('47', '2021-10-27', '154224', 'IQD', '96.14', '0.49', 'EUR', '1604.167841'), ('32', '2021-10-28', '1188', 'PAB', '1077.23', '5.39', 'EUR', '1.102838'), ('17', '2021-10-28', '648', 'CNH', '92.16', '0.47', 'EUR', '7.031894'), ('10', '2021-10-28', '5784', 'NPR', '43.19', '0.05', 'EUR', '133.929141'), ('32', '2021-10-29', '15504', 'MXN', '693.84', '0.03', 'EUR', '22.345389'), ('32', '2021-10-31', '666', 'EUR', '666', '0.03', 'EUR', '1'), ('22', '2021-11-02', '498', 'XDR', '628.39', '3.15', 'EUR', '0.792507'), ('44', '2021-11-02', '324', 'EUR', '324', '1.62', 'EUR', '1'), ('16', '2021-11-02', '430', 'FKP', '518.37', '2.6', 'EUR', '0.82953'), ('7', '2021-11-03', '248', 'BHD', '596.5', '2.99', 'EUR', '0.415761'), ('51', '2021-11-03', '292', 'KWD', '871.43', '4.36', 'EUR', '0.335084'), ('51', '2021-11-03', '6933', 'TWD', '220.35', '1.11', 'EUR', '31.464479'), ('27', '2021-11-03', '23214', 'CZK', '941.82', '4.71', 'EUR', '24.648029'), ('39', '2021-11-04', '492', 'GGP', '592.69', '2.97', 'EUR', '0.830114'), ('3', '2021-11-04', '17076', 'INR', '203.59', '1.02', 'EUR', '83.874727'), ('17', '2021-11-04', '21516', 'MZN', '305.89', '1.53', 'EUR', '70.339138'), ('33', '2021-11-05', '103458', 'BIF', '45.9', '0.23', 'EUR', '2254.103215'), ('31', '2021-11-05', '3876', 'ZAR', '237.6', '1.19', 'EUR', '16.313404'), ('9', '2021-11-06', '1410', 'BSD', '1278.69', '0.04', 'EUR', '1.102693'), ('16', '2021-11-06', '636', 'IMP', '766.7', '3.84', 'EUR', '0.829536'), ('48', '2021-11-07', '564', 'NZD', '355.67', '1.78', 'EUR', '1.585768'), ('13', '2021-11-07', '3246', 'PKR', '16.25', '0.09', 'EUR', '199.753961'), ('30', '2021-11-08', '8940', 'SZL', '547.16', '2.74', 'EUR', '16.339208'), ('41', '2021-11-08', '19338', 'DJF', '98.83', '0.5', 'EUR', '195.674933'), ('47', '2021-11-08', '1488', 'WST', '518.61', '2.6', 'EUR', '2.869237'), ('20', '2021-11-09', '13290', 'MXN', '594.76', '0.05', 'EUR', '22.345389'), ('27', '2021-11-09', '11151', 'GTQ', '1317.54', '6.59', 'EUR', '8.463558'), ('34', '2021-11-09', '19140', 'ETB', '339.22', '1.7', 'EUR', '56.424061'), ('45', '2021-11-10', '450', 'EUR', '450', '2.25', 'EUR', '1'), ('10', '2021-11-10', '1008', 'TND', '310.67', '0.05', 'EUR', '3.244663'), ('48', '2021-11-11', '1182', 'KYD', '1289.54', '6.45', 'EUR', '0.916606'), ('23', '2021-11-11', '210', 'JOD', '268.74', '1.35', 'EUR', '0.781452'), ('2', '2021-11-12', '426', 'BZD', '192.22', '0.97', 'EUR', '2.216262'), ('42', '2021-11-12', '13230', 'AFN', '137.19', '0.05', 'EUR', '96.442519'), ('20', '2021-11-12', '360000', 'STD', '15.24', '0.05', 'EUR', '23626.253177'), ('4', '2021-11-14', '96936', 'LBP', '58.32', '0.3', 'EUR', '1662.155418'), ('17', '2021-11-14', '618', 'MYR', '132.89', '0.67', 'EUR', '4.650478'), ('1', '2021-11-14', '210060', 'BIF', '93.2', '0.47', 'EUR', '2254.103215'), ('4', '2021-11-15', '11958', 'VUV', '95.92', '0.48', 'EUR', '124.667135'), ('38', '2021-11-15', '115626', 'IDR', '7.32', '0.05', 'EUR', '15813.590125'), ('9', '2021-11-17', '29526', 'MXN', '1321.35', '0.03', 'EUR', '22.345389'), ('13', '2021-11-20', '23394', 'CLP', '26.79', '0.14', 'EUR', '873.489326'), ('16', '2021-11-20', '12000', 'ZAR', '735.6', '0.03', 'EUR', '16.313404'), ('48', '2021-11-21', '179472', 'PYG', '23.43', '0.03', 'EUR', '7661.556068'), ('8', '2021-11-21', '840', 'MOP', '94.78', '0.48', 'EUR', '8.862674'), ('31', '2021-11-21', '18042', 'XOF', '27.54', '0.14', 'EUR', '655.347265'), ('18', '2021-11-23', '342', 'TMT', '88.67', '0.45', 'EUR', '3.857137'), ('29', '2021-11-23', '588', 'DKK', '79.11', '0.4', 'EUR', '7.433242'), ('37', '2021-11-23', '90', 'EUR', '90', '0.45', 'EUR', '1'), ('33', '2021-11-23', '858', 'AUD', '580.16', '2.91', 'EUR', '1.478916'), ('51', '2021-11-24', '60000', 'THB', '1624.21', '0.03', 'EUR', '36.941107'), ('8', '2021-11-25', '1176', 'NZD', '741.6', '3.71', 'EUR', '1.585768'), ('10', '2021-11-26', '29568', 'BIF', '13.12', '0.05', 'EUR', '2254.103215'), ('29', '2021-11-26', '708', 'BMD', '641.91', '3.21', 'EUR', '1.102961'), ('15', '2021-11-27', '1008', 'LSL', '61.7', '0.31', 'EUR', '16.337136'), ('12', '2021-11-27', '846', 'EUR', '846', '4.23', 'EUR', '1'), ('45', '2021-11-27', '828', 'SEK', '79.64', '0.4', 'EUR', '10.396958'), ('17', '2021-11-28', '591', 'BHD', '1421.49', '7.11', 'EUR', '0.415761'), ('27', '2021-11-29', '3000000', 'XAF', '4577.73', '0.03', 'EUR', '655.347543'), ('13', '2021-11-29', '470', 'JOD', '601.45', '3.01', 'EUR', '0.781452'), ('8', '2021-12-01', '15996', 'NGN', '34.95', '0.18', 'EUR', '457.789064'), ('9', '2021-12-01', '6690', 'JPY', '50.15', '0.04', 'EUR', '133.408405'), ('44', '2021-12-02', '18318', 'KPW', '18.48', '0.1', 'EUR', '991.624722'), ('28', '2021-12-03', '13752', 'ERN', '832.1', '4.17', 'EUR', '16.526867'), ('35', '2021-12-04', '15132', 'BTN', '180.78', '0.91', 'EUR', '83.704625'), ('40', '2021-12-04', '6702', 'HRK', '885.28', '4.43', 'EUR', '7.570559'), ('44', '2021-12-04', '26352', 'RSD', '224.03', '1.13', 'EUR', '117.629636'), ('33', '2021-12-06', '654', 'TND', '201.57', '1.01', 'EUR', '3.244663'), ('41', '2021-12-07', '1176', 'SCR', '74.05', '0.38', 'EUR', '15.881424'), ('11', '2021-12-08', '696', 'SAR', '168.37', '0.85', 'EUR', '4.133768'), ('30', '2021-12-08', '8730', 'GMD', '148.1', '0.75', 'EUR', '58.946785'), ('50', '2021-12-09', '1284', 'BND', '860.11', '4.31', 'EUR', '1.492847'), ('47', '2021-12-10', '1344', 'SBD', '151.56', '0.76', 'EUR', '8.867908'), ('28', '2021-12-10', '1134', 'BOB', '150.06', '0.76', 'EUR', '7.557202'), ('6', '2021-12-12', '450', 'SGD', '300.51', '1.51', 'EUR', '1.497464'), ('29', '2021-12-12', '330', 'ILS', '93.13', '0.47', 'EUR', '3.543533'), ('18', '2021-12-13', '462', 'IMP', '556.94', '2.79', 'EUR', '0.829536'), ('10', '2021-12-13', '152076', 'IQD', '94.81', '0.05', 'EUR', '1604.167841'), ('46', '2021-12-13', '6042', 'CVE', '54.57', '0.28', 'EUR', '110.731635'), ('15', '2021-12-15', '6114', 'SBD', '689.46', '3.45', 'EUR', '8.867908'), ('43', '2021-12-15', '29166', 'BDT', '307.75', '1.54', 'EUR', '94.772749'), ('31', '2021-12-16', '17778', 'ZWL', '50.11', '0.26', 'EUR', '354.780821'), ('45', '2021-12-18', '4477', 'HRK', '591.37', '2.96', 'EUR', '7.570559'), ('10', '2021-12-18', '930', 'XDR', '1173.5', '0.05', 'EUR', '0.792507'), ('44', '2021-12-19', '21504', 'DZD', '136.79', '0.69', 'EUR', '157.210934'), ('33', '2021-12-20', '6810', 'GHS', '826.06', '4.14', 'EUR', '8.24399'), ('46', '2021-12-20', '702', 'IMP', '846.26', '4.24', 'EUR', '0.829536'), ('39', '2021-12-20', '16002', 'GMD', '271.47', '1.36', 'EUR', '58.946785'), ('6', '2021-12-20', '13104', 'MDL', '647.93', '3.24', 'EUR', '20.224588'), ('28', '2021-12-21', '660', 'EUR', '660', '3.3', 'EUR', '1'), ('2', '2021-12-22', '930', 'CAD', '670.27', '3.36', 'EUR', '1.387511'), ('48', '2021-12-23', '23226', 'MKD', '377.23', '1.89', 'EUR', '61.570877'), ('47', '2021-12-24', '618', 'MOP', '69.74', '0.35', 'EUR', '8.862674'), ('29', '2021-12-25', '28566', 'RSD', '242.85', '1.22', 'EUR', '117.629636'), ('9', '2021-12-26', '28416', 'MDL', '1405.03', '0.04', 'EUR', '20.224588'), ('3', '2021-12-26', '23166', 'SOS', '36.44', '0.19', 'EUR', '635.850516'), ('18', '2021-12-26', '3500', 'MYR', '752.62', '3.77', 'EUR', '4.650478'), ('33', '2021-12-26', '690', 'SEK', '66.37', '0.03', 'EUR', '10.396958'), ('36', '2021-12-27', '66', 'OMR', '155.25', '0.78', 'EUR', '0.425132'), ('26', '2021-12-27', '460', 'GIP', '554.53', '2.78', 'EUR', '0.829546'), ('11', '2021-12-28', '1404', 'EUR', '1404', '7.02', 'EUR', '1'), ('36', '2021-12-29', '8622', 'HTG', '74.74', '0.38', 'EUR', '115.372538'), ('47', '2021-12-30', '28236', 'AMD', '52.59', '0.27', 'EUR', '536.92227'), ('30', '2021-12-30', '190284', 'MGA', '42.82', '0.22', 'EUR', '4443.86488'), ('22', '2021-12-30', '1302', 'EUR', '1302', '6.51', 'EUR', '1'), ('47', '2021-12-31', '1404', 'WST', '489.33', '2.45', 'EUR', '2.869237'), ('50', '2022-01-01', '4614', 'TWD', '146.65', '0.74', 'EUR', '31.464479'), ('45', '2022-01-01', '7798', 'TJS', '545.52', '2.73', 'EUR', '14.294667'), ('2', '2022-01-02', '6396', 'HTG', '55.44', '0.28', 'EUR', '115.372538'), ('43', '2022-01-03', '19044', 'LRD', '112.79', '0.57', 'EUR', '168.852191'), ('4', '2022-01-03', '606', 'MYR', '130.31', '0.66', 'EUR', '4.650478'), ('48', '2022-01-03', '462', 'JOD', '591.21', '2.96', 'EUR', '0.781452'), ('3', '2022-01-03', '22386', 'THB', '606', '3.03', 'EUR', '36.941107'), ('40', '2022-01-04', '234270', 'UGX', '59.23', '0.3', 'EUR', '3955.735797'), ('38', '2022-01-05', '6138', 'NOK', '635.68', '3.18', 'EUR', '9.655857'), ('16', '2022-01-06', '954', 'JOD', '1220.81', '6.11', 'EUR', '0.781452'), ('5', '2022-01-06', '528', 'OMR', '1241.97', '6.21', 'EUR', '0.425132'), ('11', '2022-01-06', '594', 'SBD', '66.99', '0.34', 'EUR', '8.867908'), ('50', '2022-01-06', '9870', 'AMD', '18.39', '0.1', 'EUR', '536.92227'), ('16', '2022-01-08', '23190', 'SCR', '1460.2', '0.03', 'EUR', '15.881424'), ('14', '2022-01-08', '6834', 'SCR', '430.32', '2.16', 'EUR', '15.881424'), ('50', '2022-01-09', '20802', 'XPF', '174.49', '0.88', 'EUR', '119.221126'), ('3', '2022-01-09', '354', 'VES', '74.65', '0.38', 'EUR', '4.74232'), ('4', '2022-01-09', '3048', 'ERN', '184.43', '0.93', 'EUR', '16.526867'), ('27', '2022-01-10', '20196', 'CUP', '711.83', '3.56', 'EUR', '28.372254'), ('21', '2022-01-11', '7200', 'MUR', '148.86', '0.75', 'EUR', '48.369341'), ('31', '2022-01-11', '26052', 'LRD', '154.29', '0.78', 'EUR', '168.852191'), ('28', '2022-01-13', '27480', 'ISK', '193.3', '0.97', 'EUR', '142.166545'), ('48', '2022-01-13', '1362', 'DKK', '183.24', '0.92', 'EUR', '7.433242'), ('38', '2022-01-14', '1392', 'HKD', '161.42', '0.81', 'EUR', '8.623587'), ('34', '2022-01-14', '11094', 'MZN', '157.73', '0.79', 'EUR', '70.339138'), ('4', '2022-01-15', '19374', 'KPW', '19.54', '0.1', 'EUR', '991.624722'), ('30', '2022-01-15', '22686', 'CZK', '920.4', '4.61', 'EUR', '24.648029'), ('14', '2022-01-18', '21360', 'KRW', '16', '0.08', 'EUR', '1335.638728'), ('3', '2022-01-18', '15240', 'MWK', '16.98', '0.09', 'EUR', '897.95755'), ('33', '2022-01-20', '1410', 'ILS', '397.91', '1.99', 'EUR', '3.543533'), ('30', '2022-01-20', '642', 'JOD', '821.55', '4.11', 'EUR', '0.781452'), ('7', '2022-01-21', '1362', 'TTD', '182.45', '0.92', 'EUR', '7.465375'), ('9', '2022-01-22', '7248', 'XPF', '60.8', '0.04', 'EUR', '119.221126'), ('2', '2022-01-22', '108954', 'KHR', '24.54', '0.13', 'EUR', '4440.618647'), ('20', '2022-01-23', '1080', 'BAM', '552.63', '0.05', 'EUR', '1.954297'), ('34', '2022-01-23', '510', 'EUR', '510', '2.55', 'EUR', '1'), ('32', '2022-01-23', '220032', 'CDF', '100.09', '0.51', 'EUR', '2198.419411'), ('51', '2022-01-23', '8000', 'XCD', '2686.55', '13.44', 'EUR', '2.977802'), ('33', '2022-01-25', '20364', 'KPW', '20.54', '0.11', 'EUR', '991.624722'), ('7', '2022-01-25', '1086', 'TJS', '75.98', '0.38', 'EUR', '14.294667'), ('9', '2022-01-26', '186228', 'VND', '7.39', '0.04', 'EUR', '25207.144586'), ('33', '2022-01-27', '612', 'JEP', '737.55', '3.69', 'EUR', '0.82978'), ('38', '2022-01-27', '172740', 'STD', '7.32', '0.05', 'EUR', '23626.253177'), ('51', '2022-01-27', '30000', 'DZD', '190.83', '0.03', 'EUR', '157.210934'), ('12', '2022-01-28', '1356', 'BMD', '1229.42', '6.15', 'EUR', '1.102961'), ('45', '2022-01-28', '786', 'GHS', '95.35', '0.48', 'EUR', '8.24399'), ('49', '2022-01-28', '25404', 'JPY', '190.43', '0.96', 'EUR', '133.408405'), ('20', '2022-01-29', '22182', 'MRU', '552.86', '0.05', 'EUR', '40.122998'), ('1', '2022-01-30', '1020', 'HRK', '134.74', '0.68', 'EUR', '7.570559'), ('25', '2022-01-30', '1416', 'BGN', '725.24', '3.63', 'EUR', '1.95248'), ('46', '2022-01-30', '18906', 'STN', '766.03', '3.84', 'EUR', '24.680565'), ('14', '2022-01-30', '6612', 'HNL', '245.09', '1.23', 'EUR', '26.978393'), ('34', '2022-01-31', '12423', 'HKD', '1440.59', '7.21', 'EUR', '8.623587'), ('41', '2022-01-31', '106122', 'SLL', '8.24', '0.05', 'EUR', '12883.397186'), ('45', '2022-02-01', '25692', 'AOA', '51.38', '0.26', 'EUR', '500.075352'), ('18', '2022-02-01', '16824', 'LKR', '53.71', '0.27', 'EUR', '313.251717'), ('20', '2022-02-02', '1230', 'HRK', '162.48', '0.05', 'EUR', '7.570559'), ('5', '2022-02-02', '15312', 'MVR', '899.46', '4.5', 'EUR', '17.023729'), ('39', '2022-02-02', '318', 'BZD', '143.49', '0.72', 'EUR', '2.216262'), ('32', '2022-02-02', '1026', 'CUC', '930.9', '4.66', 'EUR', '1.102163'), ('19', '2022-02-02', '4560', 'NPR', '34.05', '0.18', 'EUR', '133.929141'), ('12', '2022-02-04', '684', 'AUD', '462.51', '2.32', 'EUR', '1.478916'), ('5', '2022-02-04', '984', 'PAB', '892.25', '4.47', 'EUR', '1.102838'), ('47', '2022-02-05', '132', 'BSD', '119.71', '0.6', 'EUR', '1.102693'), ('44', '2022-02-06', '20358', 'RUB', '174.32', '0.88', 'EUR', '116.791701'), </v>
      </c>
    </row>
    <row r="421" spans="2:22" ht="30" x14ac:dyDescent="0.25">
      <c r="B421">
        <f t="shared" si="60"/>
        <v>2022</v>
      </c>
      <c r="C421">
        <f t="shared" si="61"/>
        <v>2</v>
      </c>
      <c r="D421" t="str">
        <f t="shared" si="62"/>
        <v>2022 2</v>
      </c>
      <c r="E421">
        <v>50</v>
      </c>
      <c r="F421" s="2">
        <v>44598</v>
      </c>
      <c r="G421">
        <v>6228</v>
      </c>
      <c r="H421" t="s">
        <v>103</v>
      </c>
      <c r="I421" s="3">
        <f t="shared" si="63"/>
        <v>103.16000000000001</v>
      </c>
      <c r="J421" s="3">
        <f t="shared" si="64"/>
        <v>0.52</v>
      </c>
      <c r="K421" t="s">
        <v>61</v>
      </c>
      <c r="L421" s="3">
        <f>VLOOKUP(H421,'fx rates'!$A:$B,2,0)</f>
        <v>60.376570000000001</v>
      </c>
      <c r="M421">
        <f>SUMIFS($I$3:$I421,$E$3:$E421,$E421,$D$3:$D421,$D421)</f>
        <v>103.16000000000001</v>
      </c>
      <c r="N421" s="3">
        <f t="shared" si="65"/>
        <v>0.52</v>
      </c>
      <c r="O421" s="3" t="str">
        <f t="shared" si="66"/>
        <v/>
      </c>
      <c r="P421" t="str">
        <f>IFERROR(IF(VLOOKUP($E421,clients_special_commissions!$B:$E,3,0), "yes","no"),"no")</f>
        <v>no</v>
      </c>
      <c r="Q421" s="3" t="str">
        <f>IF($P421="yes", VLOOKUP($E421,clients_special_commissions!$B:$C,2,0),"")</f>
        <v/>
      </c>
      <c r="R421" t="str">
        <f t="shared" si="67"/>
        <v>no</v>
      </c>
      <c r="S421">
        <f>COUNTIFS($E$3:$E420,$E421,$D$3:$D420,$D421,$R$3:$R420,"yes")</f>
        <v>0</v>
      </c>
      <c r="U421" s="1" t="str">
        <f t="shared" si="68"/>
        <v xml:space="preserve">('50', '2022-02-06', '6228', 'DOP', '103.16', '0.52', 'EUR', '60.37657'), </v>
      </c>
      <c r="V421" s="1" t="str">
        <f t="shared" si="69"/>
        <v xml:space="preserve">('42', '2021-06-09', '1338', 'ERN', '80.96', '0.05',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'0.04',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'0.05',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'0.05',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'0.05',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'0.04',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'0.04',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'0.05', 'EUR', '1954.4451'), ('17', '2021-08-25', '20292', 'CLP', '23.24', '0.12', 'EUR', '873.489326'), ('38', '2021-08-25', '174', 'GIP', '209.76', '1.05', 'EUR', '0.829546'), ('39', '2021-08-25', '366', 'MOP', '41.3', '0.21', 'EUR', '8.862674'), ('10', '2021-08-26', '229650', 'MMK', '117.51', '0.05',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'0.04', 'EUR', '1.874163'), ('11', '2021-09-09', '10206', 'UAH', '315.83', '1.58', 'EUR', '32.315341'), ('15', '2021-09-10', '300000', 'VND', '11.91', '0.06', 'EUR', '25207.144586'), ('42', '2021-09-11', '26370', 'XPF', '221.19', '0.05',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('13', '2021-09-27', '4638', 'ETB', '82.2', '0.42', 'EUR', '56.424061'), ('37', '2021-09-29', '612', 'BND', '409.96', '2.05', 'EUR', '1.492847'), ('51', '2021-10-01', '894', 'MOP', '100.88', '0.51', 'EUR', '8.862674'), ('45', '2021-10-02', '1254', 'SCR', '78.97', '0.4', 'EUR', '15.881424'), ('47', '2021-10-02', '212808', 'IRR', '4.57', '0.05', 'EUR', '46606.318821'), ('20', '2021-10-03', '209238', 'VND', '8.31', '0.05', 'EUR', '25207.144586'), ('17', '2021-10-04', '13416', 'AOA', '26.83', '0.14', 'EUR', '500.075352'), ('41', '2021-10-05', '4139', 'GHS', '502.07', '2.52', 'EUR', '8.24399'), ('44', '2021-10-05', '206706', 'CDF', '94.03', '0.48', 'EUR', '2198.419411'), ('50', '2021-10-06', '18666', 'SOS', '29.36', '0.15', 'EUR', '635.850516'), ('7', '2021-10-06', '1026', 'CUC', '930.9', '4.66', 'EUR', '1.102163'), ('21', '2021-10-08', '912', 'MYR', '196.11', '0.99', 'EUR', '4.650478'), ('6', '2021-10-08', '29940', 'HTG', '259.51', '1.3', 'EUR', '115.372538'), ('36', '2021-10-09', '1146', 'QAR', '285.64', '1.43', 'EUR', '4.012181'), ('6', '2021-10-09', '6678', 'ISK', '46.98', '0.24', 'EUR', '142.166545'), ('29', '2021-10-10', '270', 'GIP', '325.48', '1.63', 'EUR', '0.829546'), ('25', '2021-10-10', '14754', 'BDT', '155.68', '0.78', 'EUR', '94.772749'), ('48', '2021-10-12', '15936', 'DZD', '101.37', '0.51', 'EUR', '157.210934'), ('43', '2021-10-13', '10398', 'KMF', '21.11', '0.11', 'EUR', '492.671632'), ('36', '2021-10-15', '29034', 'INR', '346.16', '1.74', 'EUR', '83.874727'), ('45', '2021-10-15', '18042', 'KPW', '18.2', '0.1', 'EUR', '991.624722'), ('18', '2021-10-15', '1236', 'BAM', '632.46', '3.17', 'EUR', '1.954297'), ('30', '2021-10-16', '25494', 'CUP', '898.56', '4.5', 'EUR', '28.372254'), ('10', '2021-10-16', '924', 'BBD', '419.15', '0.05', 'EUR', '2.204495'), ('33', '2021-10-16', '12720', 'NPR', '94.98', '0.48', 'EUR', '133.929141'), ('46', '2021-10-17', '264', 'NZD', '166.49', '0.84', 'EUR', '1.585768'), ('40', '2021-10-17', '1284', 'BND', '860.11', '4.31', 'EUR', '1.492847'), ('6', '2021-10-18', '828', 'HRK', '109.38', '0.55', 'EUR', '7.570559'), ('22', '2021-10-18', '300', 'EUR', '300', '1.5', 'EUR', '1'), ('46', '2021-10-18', '23256', 'ISK', '163.59', '0.82', 'EUR', '142.166545'), ('51', '2021-10-18', '205488', 'UZS', '16.25', '0.09', 'EUR', '12650.208197'), ('5', '2021-10-19', '15168', 'MRU', '378.04', '1.9', 'EUR', '40.122998'), ('18', '2021-10-19', '1068', 'TOP', '428.65', '2.15', 'EUR', '2.491572'), ('14', '2021-10-19', '220', 'BHD', '529.16', '2.65', 'EUR', '0.415761'), ('48', '2021-10-19', '2351', 'MYR', '505.54', '2.53', 'EUR', '4.650478'), ('46', '2021-10-20', '7524', 'RUB', '64.43', '0.33', 'EUR', '116.791701'), ('16', '2021-10-21', '16854', 'VUV', '135.2', '0.68', 'EUR', '124.667135'), ('30', '2021-10-22', '26826', 'NPR', '200.3', '1.01', 'EUR', '133.929141'), ('2', '2021-10-22', '84', 'XDR', '106', '0.53', 'EUR', '0.792507'), ('42', '2021-10-22', '3000', 'BBD', '1360.86', '0.05', 'EUR', '2.204495'), ('42', '2021-10-23', '9000', 'ZMW', '463.25', '0.03', 'EUR', '19.428104'), ('28', '2021-10-23', '3.3', 'EUR', '3.3', '0.05', 'EUR', '1'), ('48', '2021-10-23', '5000', 'GHS', '606.51', '3.04', 'EUR', '8.24399'), ('25', '2021-10-23', '71472', 'TZS', '27.97', '0.14', 'EUR', '2556.186953'), ('3', '2021-10-23', '164184', 'IRR', '3.53', '0.05', 'EUR', '46606.318821'), ('14', '2021-10-24', '1482', 'MOP', '167.22', '0.84', 'EUR', '8.862674'), ('40', '2021-10-24', '800', 'BHD', '1924.19', '9.63', 'EUR', '0.415761'), ('9', '2021-10-24', '27090', 'SDG', '55.07', '0.04', 'EUR', '491.956154'), ('43', '2021-10-24', '18492', 'THB', '500.59', '2.51', 'EUR', '36.941107'), ('35', '2021-10-26', '27588', 'KPW', '27.83', '0.14', 'EUR', '991.624722'), ('25', '2021-10-26', '15246', 'NAD', '932.41', '4.67', 'EUR', '16.351249'), ('46', '2021-10-27', '8000', 'TTD', '1071.62', '5.36', 'EUR', '7.465375'), ('47', '2021-10-27', '154224', 'IQD', '96.14', '0.49', 'EUR', '1604.167841'), ('32', '2021-10-28', '1188', 'PAB', '1077.23', '5.39', 'EUR', '1.102838'), ('17', '2021-10-28', '648', 'CNH', '92.16', '0.47', 'EUR', '7.031894'), ('10', '2021-10-28', '5784', 'NPR', '43.19', '0.05', 'EUR', '133.929141'), ('32', '2021-10-29', '15504', 'MXN', '693.84', '0.03', 'EUR', '22.345389'), ('32', '2021-10-31', '666', 'EUR', '666', '0.03', 'EUR', '1'), ('22', '2021-11-02', '498', 'XDR', '628.39', '3.15', 'EUR', '0.792507'), ('44', '2021-11-02', '324', 'EUR', '324', '1.62', 'EUR', '1'), ('16', '2021-11-02', '430', 'FKP', '518.37', '2.6', 'EUR', '0.82953'), ('7', '2021-11-03', '248', 'BHD', '596.5', '2.99', 'EUR', '0.415761'), ('51', '2021-11-03', '292', 'KWD', '871.43', '4.36', 'EUR', '0.335084'), ('51', '2021-11-03', '6933', 'TWD', '220.35', '1.11', 'EUR', '31.464479'), ('27', '2021-11-03', '23214', 'CZK', '941.82', '4.71', 'EUR', '24.648029'), ('39', '2021-11-04', '492', 'GGP', '592.69', '2.97', 'EUR', '0.830114'), ('3', '2021-11-04', '17076', 'INR', '203.59', '1.02', 'EUR', '83.874727'), ('17', '2021-11-04', '21516', 'MZN', '305.89', '1.53', 'EUR', '70.339138'), ('33', '2021-11-05', '103458', 'BIF', '45.9', '0.23', 'EUR', '2254.103215'), ('31', '2021-11-05', '3876', 'ZAR', '237.6', '1.19', 'EUR', '16.313404'), ('9', '2021-11-06', '1410', 'BSD', '1278.69', '0.04', 'EUR', '1.102693'), ('16', '2021-11-06', '636', 'IMP', '766.7', '3.84', 'EUR', '0.829536'), ('48', '2021-11-07', '564', 'NZD', '355.67', '1.78', 'EUR', '1.585768'), ('13', '2021-11-07', '3246', 'PKR', '16.25', '0.09', 'EUR', '199.753961'), ('30', '2021-11-08', '8940', 'SZL', '547.16', '2.74', 'EUR', '16.339208'), ('41', '2021-11-08', '19338', 'DJF', '98.83', '0.5', 'EUR', '195.674933'), ('47', '2021-11-08', '1488', 'WST', '518.61', '2.6', 'EUR', '2.869237'), ('20', '2021-11-09', '13290', 'MXN', '594.76', '0.05', 'EUR', '22.345389'), ('27', '2021-11-09', '11151', 'GTQ', '1317.54', '6.59', 'EUR', '8.463558'), ('34', '2021-11-09', '19140', 'ETB', '339.22', '1.7', 'EUR', '56.424061'), ('45', '2021-11-10', '450', 'EUR', '450', '2.25', 'EUR', '1'), ('10', '2021-11-10', '1008', 'TND', '310.67', '0.05', 'EUR', '3.244663'), ('48', '2021-11-11', '1182', 'KYD', '1289.54', '6.45', 'EUR', '0.916606'), ('23', '2021-11-11', '210', 'JOD', '268.74', '1.35', 'EUR', '0.781452'), ('2', '2021-11-12', '426', 'BZD', '192.22', '0.97', 'EUR', '2.216262'), ('42', '2021-11-12', '13230', 'AFN', '137.19', '0.05', 'EUR', '96.442519'), ('20', '2021-11-12', '360000', 'STD', '15.24', '0.05', 'EUR', '23626.253177'), ('4', '2021-11-14', '96936', 'LBP', '58.32', '0.3', 'EUR', '1662.155418'), ('17', '2021-11-14', '618', 'MYR', '132.89', '0.67', 'EUR', '4.650478'), ('1', '2021-11-14', '210060', 'BIF', '93.2', '0.47', 'EUR', '2254.103215'), ('4', '2021-11-15', '11958', 'VUV', '95.92', '0.48', 'EUR', '124.667135'), ('38', '2021-11-15', '115626', 'IDR', '7.32', '0.05', 'EUR', '15813.590125'), ('9', '2021-11-17', '29526', 'MXN', '1321.35', '0.03', 'EUR', '22.345389'), ('13', '2021-11-20', '23394', 'CLP', '26.79', '0.14', 'EUR', '873.489326'), ('16', '2021-11-20', '12000', 'ZAR', '735.6', '0.03', 'EUR', '16.313404'), ('48', '2021-11-21', '179472', 'PYG', '23.43', '0.03', 'EUR', '7661.556068'), ('8', '2021-11-21', '840', 'MOP', '94.78', '0.48', 'EUR', '8.862674'), ('31', '2021-11-21', '18042', 'XOF', '27.54', '0.14', 'EUR', '655.347265'), ('18', '2021-11-23', '342', 'TMT', '88.67', '0.45', 'EUR', '3.857137'), ('29', '2021-11-23', '588', 'DKK', '79.11', '0.4', 'EUR', '7.433242'), ('37', '2021-11-23', '90', 'EUR', '90', '0.45', 'EUR', '1'), ('33', '2021-11-23', '858', 'AUD', '580.16', '2.91', 'EUR', '1.478916'), ('51', '2021-11-24', '60000', 'THB', '1624.21', '0.03', 'EUR', '36.941107'), ('8', '2021-11-25', '1176', 'NZD', '741.6', '3.71', 'EUR', '1.585768'), ('10', '2021-11-26', '29568', 'BIF', '13.12', '0.05', 'EUR', '2254.103215'), ('29', '2021-11-26', '708', 'BMD', '641.91', '3.21', 'EUR', '1.102961'), ('15', '2021-11-27', '1008', 'LSL', '61.7', '0.31', 'EUR', '16.337136'), ('12', '2021-11-27', '846', 'EUR', '846', '4.23', 'EUR', '1'), ('45', '2021-11-27', '828', 'SEK', '79.64', '0.4', 'EUR', '10.396958'), ('17', '2021-11-28', '591', 'BHD', '1421.49', '7.11', 'EUR', '0.415761'), ('27', '2021-11-29', '3000000', 'XAF', '4577.73', '0.03', 'EUR', '655.347543'), ('13', '2021-11-29', '470', 'JOD', '601.45', '3.01', 'EUR', '0.781452'), ('8', '2021-12-01', '15996', 'NGN', '34.95', '0.18', 'EUR', '457.789064'), ('9', '2021-12-01', '6690', 'JPY', '50.15', '0.04', 'EUR', '133.408405'), ('44', '2021-12-02', '18318', 'KPW', '18.48', '0.1', 'EUR', '991.624722'), ('28', '2021-12-03', '13752', 'ERN', '832.1', '4.17', 'EUR', '16.526867'), ('35', '2021-12-04', '15132', 'BTN', '180.78', '0.91', 'EUR', '83.704625'), ('40', '2021-12-04', '6702', 'HRK', '885.28', '4.43', 'EUR', '7.570559'), ('44', '2021-12-04', '26352', 'RSD', '224.03', '1.13', 'EUR', '117.629636'), ('33', '2021-12-06', '654', 'TND', '201.57', '1.01', 'EUR', '3.244663'), ('41', '2021-12-07', '1176', 'SCR', '74.05', '0.38', 'EUR', '15.881424'), ('11', '2021-12-08', '696', 'SAR', '168.37', '0.85', 'EUR', '4.133768'), ('30', '2021-12-08', '8730', 'GMD', '148.1', '0.75', 'EUR', '58.946785'), ('50', '2021-12-09', '1284', 'BND', '860.11', '4.31', 'EUR', '1.492847'), ('47', '2021-12-10', '1344', 'SBD', '151.56', '0.76', 'EUR', '8.867908'), ('28', '2021-12-10', '1134', 'BOB', '150.06', '0.76', 'EUR', '7.557202'), ('6', '2021-12-12', '450', 'SGD', '300.51', '1.51', 'EUR', '1.497464'), ('29', '2021-12-12', '330', 'ILS', '93.13', '0.47', 'EUR', '3.543533'), ('18', '2021-12-13', '462', 'IMP', '556.94', '2.79', 'EUR', '0.829536'), ('10', '2021-12-13', '152076', 'IQD', '94.81', '0.05', 'EUR', '1604.167841'), ('46', '2021-12-13', '6042', 'CVE', '54.57', '0.28', 'EUR', '110.731635'), ('15', '2021-12-15', '6114', 'SBD', '689.46', '3.45', 'EUR', '8.867908'), ('43', '2021-12-15', '29166', 'BDT', '307.75', '1.54', 'EUR', '94.772749'), ('31', '2021-12-16', '17778', 'ZWL', '50.11', '0.26', 'EUR', '354.780821'), ('45', '2021-12-18', '4477', 'HRK', '591.37', '2.96', 'EUR', '7.570559'), ('10', '2021-12-18', '930', 'XDR', '1173.5', '0.05', 'EUR', '0.792507'), ('44', '2021-12-19', '21504', 'DZD', '136.79', '0.69', 'EUR', '157.210934'), ('33', '2021-12-20', '6810', 'GHS', '826.06', '4.14', 'EUR', '8.24399'), ('46', '2021-12-20', '702', 'IMP', '846.26', '4.24', 'EUR', '0.829536'), ('39', '2021-12-20', '16002', 'GMD', '271.47', '1.36', 'EUR', '58.946785'), ('6', '2021-12-20', '13104', 'MDL', '647.93', '3.24', 'EUR', '20.224588'), ('28', '2021-12-21', '660', 'EUR', '660', '3.3', 'EUR', '1'), ('2', '2021-12-22', '930', 'CAD', '670.27', '3.36', 'EUR', '1.387511'), ('48', '2021-12-23', '23226', 'MKD', '377.23', '1.89', 'EUR', '61.570877'), ('47', '2021-12-24', '618', 'MOP', '69.74', '0.35', 'EUR', '8.862674'), ('29', '2021-12-25', '28566', 'RSD', '242.85', '1.22', 'EUR', '117.629636'), ('9', '2021-12-26', '28416', 'MDL', '1405.03', '0.04', 'EUR', '20.224588'), ('3', '2021-12-26', '23166', 'SOS', '36.44', '0.19', 'EUR', '635.850516'), ('18', '2021-12-26', '3500', 'MYR', '752.62', '3.77', 'EUR', '4.650478'), ('33', '2021-12-26', '690', 'SEK', '66.37', '0.03', 'EUR', '10.396958'), ('36', '2021-12-27', '66', 'OMR', '155.25', '0.78', 'EUR', '0.425132'), ('26', '2021-12-27', '460', 'GIP', '554.53', '2.78', 'EUR', '0.829546'), ('11', '2021-12-28', '1404', 'EUR', '1404', '7.02', 'EUR', '1'), ('36', '2021-12-29', '8622', 'HTG', '74.74', '0.38', 'EUR', '115.372538'), ('47', '2021-12-30', '28236', 'AMD', '52.59', '0.27', 'EUR', '536.92227'), ('30', '2021-12-30', '190284', 'MGA', '42.82', '0.22', 'EUR', '4443.86488'), ('22', '2021-12-30', '1302', 'EUR', '1302', '6.51', 'EUR', '1'), ('47', '2021-12-31', '1404', 'WST', '489.33', '2.45', 'EUR', '2.869237'), ('50', '2022-01-01', '4614', 'TWD', '146.65', '0.74', 'EUR', '31.464479'), ('45', '2022-01-01', '7798', 'TJS', '545.52', '2.73', 'EUR', '14.294667'), ('2', '2022-01-02', '6396', 'HTG', '55.44', '0.28', 'EUR', '115.372538'), ('43', '2022-01-03', '19044', 'LRD', '112.79', '0.57', 'EUR', '168.852191'), ('4', '2022-01-03', '606', 'MYR', '130.31', '0.66', 'EUR', '4.650478'), ('48', '2022-01-03', '462', 'JOD', '591.21', '2.96', 'EUR', '0.781452'), ('3', '2022-01-03', '22386', 'THB', '606', '3.03', 'EUR', '36.941107'), ('40', '2022-01-04', '234270', 'UGX', '59.23', '0.3', 'EUR', '3955.735797'), ('38', '2022-01-05', '6138', 'NOK', '635.68', '3.18', 'EUR', '9.655857'), ('16', '2022-01-06', '954', 'JOD', '1220.81', '6.11', 'EUR', '0.781452'), ('5', '2022-01-06', '528', 'OMR', '1241.97', '6.21', 'EUR', '0.425132'), ('11', '2022-01-06', '594', 'SBD', '66.99', '0.34', 'EUR', '8.867908'), ('50', '2022-01-06', '9870', 'AMD', '18.39', '0.1', 'EUR', '536.92227'), ('16', '2022-01-08', '23190', 'SCR', '1460.2', '0.03', 'EUR', '15.881424'), ('14', '2022-01-08', '6834', 'SCR', '430.32', '2.16', 'EUR', '15.881424'), ('50', '2022-01-09', '20802', 'XPF', '174.49', '0.88', 'EUR', '119.221126'), ('3', '2022-01-09', '354', 'VES', '74.65', '0.38', 'EUR', '4.74232'), ('4', '2022-01-09', '3048', 'ERN', '184.43', '0.93', 'EUR', '16.526867'), ('27', '2022-01-10', '20196', 'CUP', '711.83', '3.56', 'EUR', '28.372254'), ('21', '2022-01-11', '7200', 'MUR', '148.86', '0.75', 'EUR', '48.369341'), ('31', '2022-01-11', '26052', 'LRD', '154.29', '0.78', 'EUR', '168.852191'), ('28', '2022-01-13', '27480', 'ISK', '193.3', '0.97', 'EUR', '142.166545'), ('48', '2022-01-13', '1362', 'DKK', '183.24', '0.92', 'EUR', '7.433242'), ('38', '2022-01-14', '1392', 'HKD', '161.42', '0.81', 'EUR', '8.623587'), ('34', '2022-01-14', '11094', 'MZN', '157.73', '0.79', 'EUR', '70.339138'), ('4', '2022-01-15', '19374', 'KPW', '19.54', '0.1', 'EUR', '991.624722'), ('30', '2022-01-15', '22686', 'CZK', '920.4', '4.61', 'EUR', '24.648029'), ('14', '2022-01-18', '21360', 'KRW', '16', '0.08', 'EUR', '1335.638728'), ('3', '2022-01-18', '15240', 'MWK', '16.98', '0.09', 'EUR', '897.95755'), ('33', '2022-01-20', '1410', 'ILS', '397.91', '1.99', 'EUR', '3.543533'), ('30', '2022-01-20', '642', 'JOD', '821.55', '4.11', 'EUR', '0.781452'), ('7', '2022-01-21', '1362', 'TTD', '182.45', '0.92', 'EUR', '7.465375'), ('9', '2022-01-22', '7248', 'XPF', '60.8', '0.04', 'EUR', '119.221126'), ('2', '2022-01-22', '108954', 'KHR', '24.54', '0.13', 'EUR', '4440.618647'), ('20', '2022-01-23', '1080', 'BAM', '552.63', '0.05', 'EUR', '1.954297'), ('34', '2022-01-23', '510', 'EUR', '510', '2.55', 'EUR', '1'), ('32', '2022-01-23', '220032', 'CDF', '100.09', '0.51', 'EUR', '2198.419411'), ('51', '2022-01-23', '8000', 'XCD', '2686.55', '13.44', 'EUR', '2.977802'), ('33', '2022-01-25', '20364', 'KPW', '20.54', '0.11', 'EUR', '991.624722'), ('7', '2022-01-25', '1086', 'TJS', '75.98', '0.38', 'EUR', '14.294667'), ('9', '2022-01-26', '186228', 'VND', '7.39', '0.04', 'EUR', '25207.144586'), ('33', '2022-01-27', '612', 'JEP', '737.55', '3.69', 'EUR', '0.82978'), ('38', '2022-01-27', '172740', 'STD', '7.32', '0.05', 'EUR', '23626.253177'), ('51', '2022-01-27', '30000', 'DZD', '190.83', '0.03', 'EUR', '157.210934'), ('12', '2022-01-28', '1356', 'BMD', '1229.42', '6.15', 'EUR', '1.102961'), ('45', '2022-01-28', '786', 'GHS', '95.35', '0.48', 'EUR', '8.24399'), ('49', '2022-01-28', '25404', 'JPY', '190.43', '0.96', 'EUR', '133.408405'), ('20', '2022-01-29', '22182', 'MRU', '552.86', '0.05', 'EUR', '40.122998'), ('1', '2022-01-30', '1020', 'HRK', '134.74', '0.68', 'EUR', '7.570559'), ('25', '2022-01-30', '1416', 'BGN', '725.24', '3.63', 'EUR', '1.95248'), ('46', '2022-01-30', '18906', 'STN', '766.03', '3.84', 'EUR', '24.680565'), ('14', '2022-01-30', '6612', 'HNL', '245.09', '1.23', 'EUR', '26.978393'), ('34', '2022-01-31', '12423', 'HKD', '1440.59', '7.21', 'EUR', '8.623587'), ('41', '2022-01-31', '106122', 'SLL', '8.24', '0.05', 'EUR', '12883.397186'), ('45', '2022-02-01', '25692', 'AOA', '51.38', '0.26', 'EUR', '500.075352'), ('18', '2022-02-01', '16824', 'LKR', '53.71', '0.27', 'EUR', '313.251717'), ('20', '2022-02-02', '1230', 'HRK', '162.48', '0.05', 'EUR', '7.570559'), ('5', '2022-02-02', '15312', 'MVR', '899.46', '4.5', 'EUR', '17.023729'), ('39', '2022-02-02', '318', 'BZD', '143.49', '0.72', 'EUR', '2.216262'), ('32', '2022-02-02', '1026', 'CUC', '930.9', '4.66', 'EUR', '1.102163'), ('19', '2022-02-02', '4560', 'NPR', '34.05', '0.18', 'EUR', '133.929141'), ('12', '2022-02-04', '684', 'AUD', '462.51', '2.32', 'EUR', '1.478916'), ('5', '2022-02-04', '984', 'PAB', '892.25', '4.47', 'EUR', '1.102838'), ('47', '2022-02-05', '132', 'BSD', '119.71', '0.6', 'EUR', '1.102693'), ('44', '2022-02-06', '20358', 'RUB', '174.32', '0.88', 'EUR', '116.791701'), ('50', '2022-02-06', '6228', 'DOP', '103.16', '0.52', 'EUR', '60.37657'), </v>
      </c>
    </row>
    <row r="422" spans="2:22" ht="30" x14ac:dyDescent="0.25">
      <c r="B422">
        <f t="shared" si="60"/>
        <v>2022</v>
      </c>
      <c r="C422">
        <f t="shared" si="61"/>
        <v>2</v>
      </c>
      <c r="D422" t="str">
        <f t="shared" si="62"/>
        <v>2022 2</v>
      </c>
      <c r="E422">
        <v>1</v>
      </c>
      <c r="F422" s="2">
        <v>44598</v>
      </c>
      <c r="G422">
        <v>3214</v>
      </c>
      <c r="H422" t="s">
        <v>149</v>
      </c>
      <c r="I422" s="3">
        <f t="shared" si="63"/>
        <v>628.41999999999996</v>
      </c>
      <c r="J422" s="3">
        <f t="shared" si="64"/>
        <v>3.15</v>
      </c>
      <c r="K422" t="s">
        <v>61</v>
      </c>
      <c r="L422" s="3">
        <f>VLOOKUP(H422,'fx rates'!$A:$B,2,0)</f>
        <v>5.1144420000000004</v>
      </c>
      <c r="M422">
        <f>SUMIFS($I$3:$I422,$E$3:$E422,$E422,$D$3:$D422,$D422)</f>
        <v>628.41999999999996</v>
      </c>
      <c r="N422" s="3">
        <f t="shared" si="65"/>
        <v>3.15</v>
      </c>
      <c r="O422" s="3" t="str">
        <f t="shared" si="66"/>
        <v/>
      </c>
      <c r="P422" t="str">
        <f>IFERROR(IF(VLOOKUP($E422,clients_special_commissions!$B:$E,3,0), "yes","no"),"no")</f>
        <v>no</v>
      </c>
      <c r="Q422" s="3" t="str">
        <f>IF($P422="yes", VLOOKUP($E422,clients_special_commissions!$B:$C,2,0),"")</f>
        <v/>
      </c>
      <c r="R422" t="str">
        <f t="shared" si="67"/>
        <v>no</v>
      </c>
      <c r="S422">
        <f>COUNTIFS($E$3:$E421,$E422,$D$3:$D421,$D422,$R$3:$R421,"yes")</f>
        <v>0</v>
      </c>
      <c r="U422" s="1" t="str">
        <f t="shared" si="68"/>
        <v xml:space="preserve">('1', '2022-02-06', '3214', 'LYD', '628.42', '3.15', 'EUR', '5.114442'), </v>
      </c>
      <c r="V422" s="1" t="str">
        <f t="shared" si="69"/>
        <v xml:space="preserve">('42', '2021-06-09', '1338', 'ERN', '80.96', '0.05',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'0.04',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'0.05',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'0.05',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'0.05',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'0.04',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'0.04',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'0.05', 'EUR', '1954.4451'), ('17', '2021-08-25', '20292', 'CLP', '23.24', '0.12', 'EUR', '873.489326'), ('38', '2021-08-25', '174', 'GIP', '209.76', '1.05', 'EUR', '0.829546'), ('39', '2021-08-25', '366', 'MOP', '41.3', '0.21', 'EUR', '8.862674'), ('10', '2021-08-26', '229650', 'MMK', '117.51', '0.05',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'0.04', 'EUR', '1.874163'), ('11', '2021-09-09', '10206', 'UAH', '315.83', '1.58', 'EUR', '32.315341'), ('15', '2021-09-10', '300000', 'VND', '11.91', '0.06', 'EUR', '25207.144586'), ('42', '2021-09-11', '26370', 'XPF', '221.19', '0.05',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('13', '2021-09-27', '4638', 'ETB', '82.2', '0.42', 'EUR', '56.424061'), ('37', '2021-09-29', '612', 'BND', '409.96', '2.05', 'EUR', '1.492847'), ('51', '2021-10-01', '894', 'MOP', '100.88', '0.51', 'EUR', '8.862674'), ('45', '2021-10-02', '1254', 'SCR', '78.97', '0.4', 'EUR', '15.881424'), ('47', '2021-10-02', '212808', 'IRR', '4.57', '0.05', 'EUR', '46606.318821'), ('20', '2021-10-03', '209238', 'VND', '8.31', '0.05', 'EUR', '25207.144586'), ('17', '2021-10-04', '13416', 'AOA', '26.83', '0.14', 'EUR', '500.075352'), ('41', '2021-10-05', '4139', 'GHS', '502.07', '2.52', 'EUR', '8.24399'), ('44', '2021-10-05', '206706', 'CDF', '94.03', '0.48', 'EUR', '2198.419411'), ('50', '2021-10-06', '18666', 'SOS', '29.36', '0.15', 'EUR', '635.850516'), ('7', '2021-10-06', '1026', 'CUC', '930.9', '4.66', 'EUR', '1.102163'), ('21', '2021-10-08', '912', 'MYR', '196.11', '0.99', 'EUR', '4.650478'), ('6', '2021-10-08', '29940', 'HTG', '259.51', '1.3', 'EUR', '115.372538'), ('36', '2021-10-09', '1146', 'QAR', '285.64', '1.43', 'EUR', '4.012181'), ('6', '2021-10-09', '6678', 'ISK', '46.98', '0.24', 'EUR', '142.166545'), ('29', '2021-10-10', '270', 'GIP', '325.48', '1.63', 'EUR', '0.829546'), ('25', '2021-10-10', '14754', 'BDT', '155.68', '0.78', 'EUR', '94.772749'), ('48', '2021-10-12', '15936', 'DZD', '101.37', '0.51', 'EUR', '157.210934'), ('43', '2021-10-13', '10398', 'KMF', '21.11', '0.11', 'EUR', '492.671632'), ('36', '2021-10-15', '29034', 'INR', '346.16', '1.74', 'EUR', '83.874727'), ('45', '2021-10-15', '18042', 'KPW', '18.2', '0.1', 'EUR', '991.624722'), ('18', '2021-10-15', '1236', 'BAM', '632.46', '3.17', 'EUR', '1.954297'), ('30', '2021-10-16', '25494', 'CUP', '898.56', '4.5', 'EUR', '28.372254'), ('10', '2021-10-16', '924', 'BBD', '419.15', '0.05', 'EUR', '2.204495'), ('33', '2021-10-16', '12720', 'NPR', '94.98', '0.48', 'EUR', '133.929141'), ('46', '2021-10-17', '264', 'NZD', '166.49', '0.84', 'EUR', '1.585768'), ('40', '2021-10-17', '1284', 'BND', '860.11', '4.31', 'EUR', '1.492847'), ('6', '2021-10-18', '828', 'HRK', '109.38', '0.55', 'EUR', '7.570559'), ('22', '2021-10-18', '300', 'EUR', '300', '1.5', 'EUR', '1'), ('46', '2021-10-18', '23256', 'ISK', '163.59', '0.82', 'EUR', '142.166545'), ('51', '2021-10-18', '205488', 'UZS', '16.25', '0.09', 'EUR', '12650.208197'), ('5', '2021-10-19', '15168', 'MRU', '378.04', '1.9', 'EUR', '40.122998'), ('18', '2021-10-19', '1068', 'TOP', '428.65', '2.15', 'EUR', '2.491572'), ('14', '2021-10-19', '220', 'BHD', '529.16', '2.65', 'EUR', '0.415761'), ('48', '2021-10-19', '2351', 'MYR', '505.54', '2.53', 'EUR', '4.650478'), ('46', '2021-10-20', '7524', 'RUB', '64.43', '0.33', 'EUR', '116.791701'), ('16', '2021-10-21', '16854', 'VUV', '135.2', '0.68', 'EUR', '124.667135'), ('30', '2021-10-22', '26826', 'NPR', '200.3', '1.01', 'EUR', '133.929141'), ('2', '2021-10-22', '84', 'XDR', '106', '0.53', 'EUR', '0.792507'), ('42', '2021-10-22', '3000', 'BBD', '1360.86', '0.05', 'EUR', '2.204495'), ('42', '2021-10-23', '9000', 'ZMW', '463.25', '0.03', 'EUR', '19.428104'), ('28', '2021-10-23', '3.3', 'EUR', '3.3', '0.05', 'EUR', '1'), ('48', '2021-10-23', '5000', 'GHS', '606.51', '3.04', 'EUR', '8.24399'), ('25', '2021-10-23', '71472', 'TZS', '27.97', '0.14', 'EUR', '2556.186953'), ('3', '2021-10-23', '164184', 'IRR', '3.53', '0.05', 'EUR', '46606.318821'), ('14', '2021-10-24', '1482', 'MOP', '167.22', '0.84', 'EUR', '8.862674'), ('40', '2021-10-24', '800', 'BHD', '1924.19', '9.63', 'EUR', '0.415761'), ('9', '2021-10-24', '27090', 'SDG', '55.07', '0.04', 'EUR', '491.956154'), ('43', '2021-10-24', '18492', 'THB', '500.59', '2.51', 'EUR', '36.941107'), ('35', '2021-10-26', '27588', 'KPW', '27.83', '0.14', 'EUR', '991.624722'), ('25', '2021-10-26', '15246', 'NAD', '932.41', '4.67', 'EUR', '16.351249'), ('46', '2021-10-27', '8000', 'TTD', '1071.62', '5.36', 'EUR', '7.465375'), ('47', '2021-10-27', '154224', 'IQD', '96.14', '0.49', 'EUR', '1604.167841'), ('32', '2021-10-28', '1188', 'PAB', '1077.23', '5.39', 'EUR', '1.102838'), ('17', '2021-10-28', '648', 'CNH', '92.16', '0.47', 'EUR', '7.031894'), ('10', '2021-10-28', '5784', 'NPR', '43.19', '0.05', 'EUR', '133.929141'), ('32', '2021-10-29', '15504', 'MXN', '693.84', '0.03', 'EUR', '22.345389'), ('32', '2021-10-31', '666', 'EUR', '666', '0.03', 'EUR', '1'), ('22', '2021-11-02', '498', 'XDR', '628.39', '3.15', 'EUR', '0.792507'), ('44', '2021-11-02', '324', 'EUR', '324', '1.62', 'EUR', '1'), ('16', '2021-11-02', '430', 'FKP', '518.37', '2.6', 'EUR', '0.82953'), ('7', '2021-11-03', '248', 'BHD', '596.5', '2.99', 'EUR', '0.415761'), ('51', '2021-11-03', '292', 'KWD', '871.43', '4.36', 'EUR', '0.335084'), ('51', '2021-11-03', '6933', 'TWD', '220.35', '1.11', 'EUR', '31.464479'), ('27', '2021-11-03', '23214', 'CZK', '941.82', '4.71', 'EUR', '24.648029'), ('39', '2021-11-04', '492', 'GGP', '592.69', '2.97', 'EUR', '0.830114'), ('3', '2021-11-04', '17076', 'INR', '203.59', '1.02', 'EUR', '83.874727'), ('17', '2021-11-04', '21516', 'MZN', '305.89', '1.53', 'EUR', '70.339138'), ('33', '2021-11-05', '103458', 'BIF', '45.9', '0.23', 'EUR', '2254.103215'), ('31', '2021-11-05', '3876', 'ZAR', '237.6', '1.19', 'EUR', '16.313404'), ('9', '2021-11-06', '1410', 'BSD', '1278.69', '0.04', 'EUR', '1.102693'), ('16', '2021-11-06', '636', 'IMP', '766.7', '3.84', 'EUR', '0.829536'), ('48', '2021-11-07', '564', 'NZD', '355.67', '1.78', 'EUR', '1.585768'), ('13', '2021-11-07', '3246', 'PKR', '16.25', '0.09', 'EUR', '199.753961'), ('30', '2021-11-08', '8940', 'SZL', '547.16', '2.74', 'EUR', '16.339208'), ('41', '2021-11-08', '19338', 'DJF', '98.83', '0.5', 'EUR', '195.674933'), ('47', '2021-11-08', '1488', 'WST', '518.61', '2.6', 'EUR', '2.869237'), ('20', '2021-11-09', '13290', 'MXN', '594.76', '0.05', 'EUR', '22.345389'), ('27', '2021-11-09', '11151', 'GTQ', '1317.54', '6.59', 'EUR', '8.463558'), ('34', '2021-11-09', '19140', 'ETB', '339.22', '1.7', 'EUR', '56.424061'), ('45', '2021-11-10', '450', 'EUR', '450', '2.25', 'EUR', '1'), ('10', '2021-11-10', '1008', 'TND', '310.67', '0.05', 'EUR', '3.244663'), ('48', '2021-11-11', '1182', 'KYD', '1289.54', '6.45', 'EUR', '0.916606'), ('23', '2021-11-11', '210', 'JOD', '268.74', '1.35', 'EUR', '0.781452'), ('2', '2021-11-12', '426', 'BZD', '192.22', '0.97', 'EUR', '2.216262'), ('42', '2021-11-12', '13230', 'AFN', '137.19', '0.05', 'EUR', '96.442519'), ('20', '2021-11-12', '360000', 'STD', '15.24', '0.05', 'EUR', '23626.253177'), ('4', '2021-11-14', '96936', 'LBP', '58.32', '0.3', 'EUR', '1662.155418'), ('17', '2021-11-14', '618', 'MYR', '132.89', '0.67', 'EUR', '4.650478'), ('1', '2021-11-14', '210060', 'BIF', '93.2', '0.47', 'EUR', '2254.103215'), ('4', '2021-11-15', '11958', 'VUV', '95.92', '0.48', 'EUR', '124.667135'), ('38', '2021-11-15', '115626', 'IDR', '7.32', '0.05', 'EUR', '15813.590125'), ('9', '2021-11-17', '29526', 'MXN', '1321.35', '0.03', 'EUR', '22.345389'), ('13', '2021-11-20', '23394', 'CLP', '26.79', '0.14', 'EUR', '873.489326'), ('16', '2021-11-20', '12000', 'ZAR', '735.6', '0.03', 'EUR', '16.313404'), ('48', '2021-11-21', '179472', 'PYG', '23.43', '0.03', 'EUR', '7661.556068'), ('8', '2021-11-21', '840', 'MOP', '94.78', '0.48', 'EUR', '8.862674'), ('31', '2021-11-21', '18042', 'XOF', '27.54', '0.14', 'EUR', '655.347265'), ('18', '2021-11-23', '342', 'TMT', '88.67', '0.45', 'EUR', '3.857137'), ('29', '2021-11-23', '588', 'DKK', '79.11', '0.4', 'EUR', '7.433242'), ('37', '2021-11-23', '90', 'EUR', '90', '0.45', 'EUR', '1'), ('33', '2021-11-23', '858', 'AUD', '580.16', '2.91', 'EUR', '1.478916'), ('51', '2021-11-24', '60000', 'THB', '1624.21', '0.03', 'EUR', '36.941107'), ('8', '2021-11-25', '1176', 'NZD', '741.6', '3.71', 'EUR', '1.585768'), ('10', '2021-11-26', '29568', 'BIF', '13.12', '0.05', 'EUR', '2254.103215'), ('29', '2021-11-26', '708', 'BMD', '641.91', '3.21', 'EUR', '1.102961'), ('15', '2021-11-27', '1008', 'LSL', '61.7', '0.31', 'EUR', '16.337136'), ('12', '2021-11-27', '846', 'EUR', '846', '4.23', 'EUR', '1'), ('45', '2021-11-27', '828', 'SEK', '79.64', '0.4', 'EUR', '10.396958'), ('17', '2021-11-28', '591', 'BHD', '1421.49', '7.11', 'EUR', '0.415761'), ('27', '2021-11-29', '3000000', 'XAF', '4577.73', '0.03', 'EUR', '655.347543'), ('13', '2021-11-29', '470', 'JOD', '601.45', '3.01', 'EUR', '0.781452'), ('8', '2021-12-01', '15996', 'NGN', '34.95', '0.18', 'EUR', '457.789064'), ('9', '2021-12-01', '6690', 'JPY', '50.15', '0.04', 'EUR', '133.408405'), ('44', '2021-12-02', '18318', 'KPW', '18.48', '0.1', 'EUR', '991.624722'), ('28', '2021-12-03', '13752', 'ERN', '832.1', '4.17', 'EUR', '16.526867'), ('35', '2021-12-04', '15132', 'BTN', '180.78', '0.91', 'EUR', '83.704625'), ('40', '2021-12-04', '6702', 'HRK', '885.28', '4.43', 'EUR', '7.570559'), ('44', '2021-12-04', '26352', 'RSD', '224.03', '1.13', 'EUR', '117.629636'), ('33', '2021-12-06', '654', 'TND', '201.57', '1.01', 'EUR', '3.244663'), ('41', '2021-12-07', '1176', 'SCR', '74.05', '0.38', 'EUR', '15.881424'), ('11', '2021-12-08', '696', 'SAR', '168.37', '0.85', 'EUR', '4.133768'), ('30', '2021-12-08', '8730', 'GMD', '148.1', '0.75', 'EUR', '58.946785'), ('50', '2021-12-09', '1284', 'BND', '860.11', '4.31', 'EUR', '1.492847'), ('47', '2021-12-10', '1344', 'SBD', '151.56', '0.76', 'EUR', '8.867908'), ('28', '2021-12-10', '1134', 'BOB', '150.06', '0.76', 'EUR', '7.557202'), ('6', '2021-12-12', '450', 'SGD', '300.51', '1.51', 'EUR', '1.497464'), ('29', '2021-12-12', '330', 'ILS', '93.13', '0.47', 'EUR', '3.543533'), ('18', '2021-12-13', '462', 'IMP', '556.94', '2.79', 'EUR', '0.829536'), ('10', '2021-12-13', '152076', 'IQD', '94.81', '0.05', 'EUR', '1604.167841'), ('46', '2021-12-13', '6042', 'CVE', '54.57', '0.28', 'EUR', '110.731635'), ('15', '2021-12-15', '6114', 'SBD', '689.46', '3.45', 'EUR', '8.867908'), ('43', '2021-12-15', '29166', 'BDT', '307.75', '1.54', 'EUR', '94.772749'), ('31', '2021-12-16', '17778', 'ZWL', '50.11', '0.26', 'EUR', '354.780821'), ('45', '2021-12-18', '4477', 'HRK', '591.37', '2.96', 'EUR', '7.570559'), ('10', '2021-12-18', '930', 'XDR', '1173.5', '0.05', 'EUR', '0.792507'), ('44', '2021-12-19', '21504', 'DZD', '136.79', '0.69', 'EUR', '157.210934'), ('33', '2021-12-20', '6810', 'GHS', '826.06', '4.14', 'EUR', '8.24399'), ('46', '2021-12-20', '702', 'IMP', '846.26', '4.24', 'EUR', '0.829536'), ('39', '2021-12-20', '16002', 'GMD', '271.47', '1.36', 'EUR', '58.946785'), ('6', '2021-12-20', '13104', 'MDL', '647.93', '3.24', 'EUR', '20.224588'), ('28', '2021-12-21', '660', 'EUR', '660', '3.3', 'EUR', '1'), ('2', '2021-12-22', '930', 'CAD', '670.27', '3.36', 'EUR', '1.387511'), ('48', '2021-12-23', '23226', 'MKD', '377.23', '1.89', 'EUR', '61.570877'), ('47', '2021-12-24', '618', 'MOP', '69.74', '0.35', 'EUR', '8.862674'), ('29', '2021-12-25', '28566', 'RSD', '242.85', '1.22', 'EUR', '117.629636'), ('9', '2021-12-26', '28416', 'MDL', '1405.03', '0.04', 'EUR', '20.224588'), ('3', '2021-12-26', '23166', 'SOS', '36.44', '0.19', 'EUR', '635.850516'), ('18', '2021-12-26', '3500', 'MYR', '752.62', '3.77', 'EUR', '4.650478'), ('33', '2021-12-26', '690', 'SEK', '66.37', '0.03', 'EUR', '10.396958'), ('36', '2021-12-27', '66', 'OMR', '155.25', '0.78', 'EUR', '0.425132'), ('26', '2021-12-27', '460', 'GIP', '554.53', '2.78', 'EUR', '0.829546'), ('11', '2021-12-28', '1404', 'EUR', '1404', '7.02', 'EUR', '1'), ('36', '2021-12-29', '8622', 'HTG', '74.74', '0.38', 'EUR', '115.372538'), ('47', '2021-12-30', '28236', 'AMD', '52.59', '0.27', 'EUR', '536.92227'), ('30', '2021-12-30', '190284', 'MGA', '42.82', '0.22', 'EUR', '4443.86488'), ('22', '2021-12-30', '1302', 'EUR', '1302', '6.51', 'EUR', '1'), ('47', '2021-12-31', '1404', 'WST', '489.33', '2.45', 'EUR', '2.869237'), ('50', '2022-01-01', '4614', 'TWD', '146.65', '0.74', 'EUR', '31.464479'), ('45', '2022-01-01', '7798', 'TJS', '545.52', '2.73', 'EUR', '14.294667'), ('2', '2022-01-02', '6396', 'HTG', '55.44', '0.28', 'EUR', '115.372538'), ('43', '2022-01-03', '19044', 'LRD', '112.79', '0.57', 'EUR', '168.852191'), ('4', '2022-01-03', '606', 'MYR', '130.31', '0.66', 'EUR', '4.650478'), ('48', '2022-01-03', '462', 'JOD', '591.21', '2.96', 'EUR', '0.781452'), ('3', '2022-01-03', '22386', 'THB', '606', '3.03', 'EUR', '36.941107'), ('40', '2022-01-04', '234270', 'UGX', '59.23', '0.3', 'EUR', '3955.735797'), ('38', '2022-01-05', '6138', 'NOK', '635.68', '3.18', 'EUR', '9.655857'), ('16', '2022-01-06', '954', 'JOD', '1220.81', '6.11', 'EUR', '0.781452'), ('5', '2022-01-06', '528', 'OMR', '1241.97', '6.21', 'EUR', '0.425132'), ('11', '2022-01-06', '594', 'SBD', '66.99', '0.34', 'EUR', '8.867908'), ('50', '2022-01-06', '9870', 'AMD', '18.39', '0.1', 'EUR', '536.92227'), ('16', '2022-01-08', '23190', 'SCR', '1460.2', '0.03', 'EUR', '15.881424'), ('14', '2022-01-08', '6834', 'SCR', '430.32', '2.16', 'EUR', '15.881424'), ('50', '2022-01-09', '20802', 'XPF', '174.49', '0.88', 'EUR', '119.221126'), ('3', '2022-01-09', '354', 'VES', '74.65', '0.38', 'EUR', '4.74232'), ('4', '2022-01-09', '3048', 'ERN', '184.43', '0.93', 'EUR', '16.526867'), ('27', '2022-01-10', '20196', 'CUP', '711.83', '3.56', 'EUR', '28.372254'), ('21', '2022-01-11', '7200', 'MUR', '148.86', '0.75', 'EUR', '48.369341'), ('31', '2022-01-11', '26052', 'LRD', '154.29', '0.78', 'EUR', '168.852191'), ('28', '2022-01-13', '27480', 'ISK', '193.3', '0.97', 'EUR', '142.166545'), ('48', '2022-01-13', '1362', 'DKK', '183.24', '0.92', 'EUR', '7.433242'), ('38', '2022-01-14', '1392', 'HKD', '161.42', '0.81', 'EUR', '8.623587'), ('34', '2022-01-14', '11094', 'MZN', '157.73', '0.79', 'EUR', '70.339138'), ('4', '2022-01-15', '19374', 'KPW', '19.54', '0.1', 'EUR', '991.624722'), ('30', '2022-01-15', '22686', 'CZK', '920.4', '4.61', 'EUR', '24.648029'), ('14', '2022-01-18', '21360', 'KRW', '16', '0.08', 'EUR', '1335.638728'), ('3', '2022-01-18', '15240', 'MWK', '16.98', '0.09', 'EUR', '897.95755'), ('33', '2022-01-20', '1410', 'ILS', '397.91', '1.99', 'EUR', '3.543533'), ('30', '2022-01-20', '642', 'JOD', '821.55', '4.11', 'EUR', '0.781452'), ('7', '2022-01-21', '1362', 'TTD', '182.45', '0.92', 'EUR', '7.465375'), ('9', '2022-01-22', '7248', 'XPF', '60.8', '0.04', 'EUR', '119.221126'), ('2', '2022-01-22', '108954', 'KHR', '24.54', '0.13', 'EUR', '4440.618647'), ('20', '2022-01-23', '1080', 'BAM', '552.63', '0.05', 'EUR', '1.954297'), ('34', '2022-01-23', '510', 'EUR', '510', '2.55', 'EUR', '1'), ('32', '2022-01-23', '220032', 'CDF', '100.09', '0.51', 'EUR', '2198.419411'), ('51', '2022-01-23', '8000', 'XCD', '2686.55', '13.44', 'EUR', '2.977802'), ('33', '2022-01-25', '20364', 'KPW', '20.54', '0.11', 'EUR', '991.624722'), ('7', '2022-01-25', '1086', 'TJS', '75.98', '0.38', 'EUR', '14.294667'), ('9', '2022-01-26', '186228', 'VND', '7.39', '0.04', 'EUR', '25207.144586'), ('33', '2022-01-27', '612', 'JEP', '737.55', '3.69', 'EUR', '0.82978'), ('38', '2022-01-27', '172740', 'STD', '7.32', '0.05', 'EUR', '23626.253177'), ('51', '2022-01-27', '30000', 'DZD', '190.83', '0.03', 'EUR', '157.210934'), ('12', '2022-01-28', '1356', 'BMD', '1229.42', '6.15', 'EUR', '1.102961'), ('45', '2022-01-28', '786', 'GHS', '95.35', '0.48', 'EUR', '8.24399'), ('49', '2022-01-28', '25404', 'JPY', '190.43', '0.96', 'EUR', '133.408405'), ('20', '2022-01-29', '22182', 'MRU', '552.86', '0.05', 'EUR', '40.122998'), ('1', '2022-01-30', '1020', 'HRK', '134.74', '0.68', 'EUR', '7.570559'), ('25', '2022-01-30', '1416', 'BGN', '725.24', '3.63', 'EUR', '1.95248'), ('46', '2022-01-30', '18906', 'STN', '766.03', '3.84', 'EUR', '24.680565'), ('14', '2022-01-30', '6612', 'HNL', '245.09', '1.23', 'EUR', '26.978393'), ('34', '2022-01-31', '12423', 'HKD', '1440.59', '7.21', 'EUR', '8.623587'), ('41', '2022-01-31', '106122', 'SLL', '8.24', '0.05', 'EUR', '12883.397186'), ('45', '2022-02-01', '25692', 'AOA', '51.38', '0.26', 'EUR', '500.075352'), ('18', '2022-02-01', '16824', 'LKR', '53.71', '0.27', 'EUR', '313.251717'), ('20', '2022-02-02', '1230', 'HRK', '162.48', '0.05', 'EUR', '7.570559'), ('5', '2022-02-02', '15312', 'MVR', '899.46', '4.5', 'EUR', '17.023729'), ('39', '2022-02-02', '318', 'BZD', '143.49', '0.72', 'EUR', '2.216262'), ('32', '2022-02-02', '1026', 'CUC', '930.9', '4.66', 'EUR', '1.102163'), ('19', '2022-02-02', '4560', 'NPR', '34.05', '0.18', 'EUR', '133.929141'), ('12', '2022-02-04', '684', 'AUD', '462.51', '2.32', 'EUR', '1.478916'), ('5', '2022-02-04', '984', 'PAB', '892.25', '4.47', 'EUR', '1.102838'), ('47', '2022-02-05', '132', 'BSD', '119.71', '0.6', 'EUR', '1.102693'), ('44', '2022-02-06', '20358', 'RUB', '174.32', '0.88', 'EUR', '116.791701'), ('50', '2022-02-06', '6228', 'DOP', '103.16', '0.52', 'EUR', '60.37657'), ('1', '2022-02-06', '3214', 'LYD', '628.42', '3.15', 'EUR', '5.114442'), </v>
      </c>
    </row>
    <row r="423" spans="2:22" ht="30" x14ac:dyDescent="0.25">
      <c r="B423">
        <f t="shared" si="60"/>
        <v>2022</v>
      </c>
      <c r="C423">
        <f t="shared" si="61"/>
        <v>2</v>
      </c>
      <c r="D423" t="str">
        <f t="shared" si="62"/>
        <v>2022 2</v>
      </c>
      <c r="E423">
        <v>17</v>
      </c>
      <c r="F423" s="2">
        <v>44599</v>
      </c>
      <c r="G423">
        <v>71664</v>
      </c>
      <c r="H423" t="s">
        <v>77</v>
      </c>
      <c r="I423" s="3">
        <f t="shared" si="63"/>
        <v>31.8</v>
      </c>
      <c r="J423" s="3">
        <f t="shared" si="64"/>
        <v>0.16</v>
      </c>
      <c r="K423" t="s">
        <v>61</v>
      </c>
      <c r="L423" s="3">
        <f>VLOOKUP(H423,'fx rates'!$A:$B,2,0)</f>
        <v>2254.1032150000001</v>
      </c>
      <c r="M423">
        <f>SUMIFS($I$3:$I423,$E$3:$E423,$E423,$D$3:$D423,$D423)</f>
        <v>31.8</v>
      </c>
      <c r="N423" s="3">
        <f t="shared" si="65"/>
        <v>0.16</v>
      </c>
      <c r="O423" s="3" t="str">
        <f t="shared" si="66"/>
        <v/>
      </c>
      <c r="P423" t="str">
        <f>IFERROR(IF(VLOOKUP($E423,clients_special_commissions!$B:$E,3,0), "yes","no"),"no")</f>
        <v>no</v>
      </c>
      <c r="Q423" s="3" t="str">
        <f>IF($P423="yes", VLOOKUP($E423,clients_special_commissions!$B:$C,2,0),"")</f>
        <v/>
      </c>
      <c r="R423" t="str">
        <f t="shared" si="67"/>
        <v>no</v>
      </c>
      <c r="S423">
        <f>COUNTIFS($E$3:$E422,$E423,$D$3:$D422,$D423,$R$3:$R422,"yes")</f>
        <v>0</v>
      </c>
      <c r="U423" s="1" t="str">
        <f t="shared" si="68"/>
        <v xml:space="preserve">('17', '2022-02-07', '71664', 'BIF', '31.8', '0.16', 'EUR', '2254.103215'), </v>
      </c>
      <c r="V423" s="1" t="str">
        <f t="shared" si="69"/>
        <v xml:space="preserve">('42', '2021-06-09', '1338', 'ERN', '80.96', '0.05',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'0.04',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'0.05',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'0.05',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'0.05',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'0.04',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'0.04',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'0.05', 'EUR', '1954.4451'), ('17', '2021-08-25', '20292', 'CLP', '23.24', '0.12', 'EUR', '873.489326'), ('38', '2021-08-25', '174', 'GIP', '209.76', '1.05', 'EUR', '0.829546'), ('39', '2021-08-25', '366', 'MOP', '41.3', '0.21', 'EUR', '8.862674'), ('10', '2021-08-26', '229650', 'MMK', '117.51', '0.05',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'0.04', 'EUR', '1.874163'), ('11', '2021-09-09', '10206', 'UAH', '315.83', '1.58', 'EUR', '32.315341'), ('15', '2021-09-10', '300000', 'VND', '11.91', '0.06', 'EUR', '25207.144586'), ('42', '2021-09-11', '26370', 'XPF', '221.19', '0.05',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('13', '2021-09-27', '4638', 'ETB', '82.2', '0.42', 'EUR', '56.424061'), ('37', '2021-09-29', '612', 'BND', '409.96', '2.05', 'EUR', '1.492847'), ('51', '2021-10-01', '894', 'MOP', '100.88', '0.51', 'EUR', '8.862674'), ('45', '2021-10-02', '1254', 'SCR', '78.97', '0.4', 'EUR', '15.881424'), ('47', '2021-10-02', '212808', 'IRR', '4.57', '0.05', 'EUR', '46606.318821'), ('20', '2021-10-03', '209238', 'VND', '8.31', '0.05', 'EUR', '25207.144586'), ('17', '2021-10-04', '13416', 'AOA', '26.83', '0.14', 'EUR', '500.075352'), ('41', '2021-10-05', '4139', 'GHS', '502.07', '2.52', 'EUR', '8.24399'), ('44', '2021-10-05', '206706', 'CDF', '94.03', '0.48', 'EUR', '2198.419411'), ('50', '2021-10-06', '18666', 'SOS', '29.36', '0.15', 'EUR', '635.850516'), ('7', '2021-10-06', '1026', 'CUC', '930.9', '4.66', 'EUR', '1.102163'), ('21', '2021-10-08', '912', 'MYR', '196.11', '0.99', 'EUR', '4.650478'), ('6', '2021-10-08', '29940', 'HTG', '259.51', '1.3', 'EUR', '115.372538'), ('36', '2021-10-09', '1146', 'QAR', '285.64', '1.43', 'EUR', '4.012181'), ('6', '2021-10-09', '6678', 'ISK', '46.98', '0.24', 'EUR', '142.166545'), ('29', '2021-10-10', '270', 'GIP', '325.48', '1.63', 'EUR', '0.829546'), ('25', '2021-10-10', '14754', 'BDT', '155.68', '0.78', 'EUR', '94.772749'), ('48', '2021-10-12', '15936', 'DZD', '101.37', '0.51', 'EUR', '157.210934'), ('43', '2021-10-13', '10398', 'KMF', '21.11', '0.11', 'EUR', '492.671632'), ('36', '2021-10-15', '29034', 'INR', '346.16', '1.74', 'EUR', '83.874727'), ('45', '2021-10-15', '18042', 'KPW', '18.2', '0.1', 'EUR', '991.624722'), ('18', '2021-10-15', '1236', 'BAM', '632.46', '3.17', 'EUR', '1.954297'), ('30', '2021-10-16', '25494', 'CUP', '898.56', '4.5', 'EUR', '28.372254'), ('10', '2021-10-16', '924', 'BBD', '419.15', '0.05', 'EUR', '2.204495'), ('33', '2021-10-16', '12720', 'NPR', '94.98', '0.48', 'EUR', '133.929141'), ('46', '2021-10-17', '264', 'NZD', '166.49', '0.84', 'EUR', '1.585768'), ('40', '2021-10-17', '1284', 'BND', '860.11', '4.31', 'EUR', '1.492847'), ('6', '2021-10-18', '828', 'HRK', '109.38', '0.55', 'EUR', '7.570559'), ('22', '2021-10-18', '300', 'EUR', '300', '1.5', 'EUR', '1'), ('46', '2021-10-18', '23256', 'ISK', '163.59', '0.82', 'EUR', '142.166545'), ('51', '2021-10-18', '205488', 'UZS', '16.25', '0.09', 'EUR', '12650.208197'), ('5', '2021-10-19', '15168', 'MRU', '378.04', '1.9', 'EUR', '40.122998'), ('18', '2021-10-19', '1068', 'TOP', '428.65', '2.15', 'EUR', '2.491572'), ('14', '2021-10-19', '220', 'BHD', '529.16', '2.65', 'EUR', '0.415761'), ('48', '2021-10-19', '2351', 'MYR', '505.54', '2.53', 'EUR', '4.650478'), ('46', '2021-10-20', '7524', 'RUB', '64.43', '0.33', 'EUR', '116.791701'), ('16', '2021-10-21', '16854', 'VUV', '135.2', '0.68', 'EUR', '124.667135'), ('30', '2021-10-22', '26826', 'NPR', '200.3', '1.01', 'EUR', '133.929141'), ('2', '2021-10-22', '84', 'XDR', '106', '0.53', 'EUR', '0.792507'), ('42', '2021-10-22', '3000', 'BBD', '1360.86', '0.05', 'EUR', '2.204495'), ('42', '2021-10-23', '9000', 'ZMW', '463.25', '0.03', 'EUR', '19.428104'), ('28', '2021-10-23', '3.3', 'EUR', '3.3', '0.05', 'EUR', '1'), ('48', '2021-10-23', '5000', 'GHS', '606.51', '3.04', 'EUR', '8.24399'), ('25', '2021-10-23', '71472', 'TZS', '27.97', '0.14', 'EUR', '2556.186953'), ('3', '2021-10-23', '164184', 'IRR', '3.53', '0.05', 'EUR', '46606.318821'), ('14', '2021-10-24', '1482', 'MOP', '167.22', '0.84', 'EUR', '8.862674'), ('40', '2021-10-24', '800', 'BHD', '1924.19', '9.63', 'EUR', '0.415761'), ('9', '2021-10-24', '27090', 'SDG', '55.07', '0.04', 'EUR', '491.956154'), ('43', '2021-10-24', '18492', 'THB', '500.59', '2.51', 'EUR', '36.941107'), ('35', '2021-10-26', '27588', 'KPW', '27.83', '0.14', 'EUR', '991.624722'), ('25', '2021-10-26', '15246', 'NAD', '932.41', '4.67', 'EUR', '16.351249'), ('46', '2021-10-27', '8000', 'TTD', '1071.62', '5.36', 'EUR', '7.465375'), ('47', '2021-10-27', '154224', 'IQD', '96.14', '0.49', 'EUR', '1604.167841'), ('32', '2021-10-28', '1188', 'PAB', '1077.23', '5.39', 'EUR', '1.102838'), ('17', '2021-10-28', '648', 'CNH', '92.16', '0.47', 'EUR', '7.031894'), ('10', '2021-10-28', '5784', 'NPR', '43.19', '0.05', 'EUR', '133.929141'), ('32', '2021-10-29', '15504', 'MXN', '693.84', '0.03', 'EUR', '22.345389'), ('32', '2021-10-31', '666', 'EUR', '666', '0.03', 'EUR', '1'), ('22', '2021-11-02', '498', 'XDR', '628.39', '3.15', 'EUR', '0.792507'), ('44', '2021-11-02', '324', 'EUR', '324', '1.62', 'EUR', '1'), ('16', '2021-11-02', '430', 'FKP', '518.37', '2.6', 'EUR', '0.82953'), ('7', '2021-11-03', '248', 'BHD', '596.5', '2.99', 'EUR', '0.415761'), ('51', '2021-11-03', '292', 'KWD', '871.43', '4.36', 'EUR', '0.335084'), ('51', '2021-11-03', '6933', 'TWD', '220.35', '1.11', 'EUR', '31.464479'), ('27', '2021-11-03', '23214', 'CZK', '941.82', '4.71', 'EUR', '24.648029'), ('39', '2021-11-04', '492', 'GGP', '592.69', '2.97', 'EUR', '0.830114'), ('3', '2021-11-04', '17076', 'INR', '203.59', '1.02', 'EUR', '83.874727'), ('17', '2021-11-04', '21516', 'MZN', '305.89', '1.53', 'EUR', '70.339138'), ('33', '2021-11-05', '103458', 'BIF', '45.9', '0.23', 'EUR', '2254.103215'), ('31', '2021-11-05', '3876', 'ZAR', '237.6', '1.19', 'EUR', '16.313404'), ('9', '2021-11-06', '1410', 'BSD', '1278.69', '0.04', 'EUR', '1.102693'), ('16', '2021-11-06', '636', 'IMP', '766.7', '3.84', 'EUR', '0.829536'), ('48', '2021-11-07', '564', 'NZD', '355.67', '1.78', 'EUR', '1.585768'), ('13', '2021-11-07', '3246', 'PKR', '16.25', '0.09', 'EUR', '199.753961'), ('30', '2021-11-08', '8940', 'SZL', '547.16', '2.74', 'EUR', '16.339208'), ('41', '2021-11-08', '19338', 'DJF', '98.83', '0.5', 'EUR', '195.674933'), ('47', '2021-11-08', '1488', 'WST', '518.61', '2.6', 'EUR', '2.869237'), ('20', '2021-11-09', '13290', 'MXN', '594.76', '0.05', 'EUR', '22.345389'), ('27', '2021-11-09', '11151', 'GTQ', '1317.54', '6.59', 'EUR', '8.463558'), ('34', '2021-11-09', '19140', 'ETB', '339.22', '1.7', 'EUR', '56.424061'), ('45', '2021-11-10', '450', 'EUR', '450', '2.25', 'EUR', '1'), ('10', '2021-11-10', '1008', 'TND', '310.67', '0.05', 'EUR', '3.244663'), ('48', '2021-11-11', '1182', 'KYD', '1289.54', '6.45', 'EUR', '0.916606'), ('23', '2021-11-11', '210', 'JOD', '268.74', '1.35', 'EUR', '0.781452'), ('2', '2021-11-12', '426', 'BZD', '192.22', '0.97', 'EUR', '2.216262'), ('42', '2021-11-12', '13230', 'AFN', '137.19', '0.05', 'EUR', '96.442519'), ('20', '2021-11-12', '360000', 'STD', '15.24', '0.05', 'EUR', '23626.253177'), ('4', '2021-11-14', '96936', 'LBP', '58.32', '0.3', 'EUR', '1662.155418'), ('17', '2021-11-14', '618', 'MYR', '132.89', '0.67', 'EUR', '4.650478'), ('1', '2021-11-14', '210060', 'BIF', '93.2', '0.47', 'EUR', '2254.103215'), ('4', '2021-11-15', '11958', 'VUV', '95.92', '0.48', 'EUR', '124.667135'), ('38', '2021-11-15', '115626', 'IDR', '7.32', '0.05', 'EUR', '15813.590125'), ('9', '2021-11-17', '29526', 'MXN', '1321.35', '0.03', 'EUR', '22.345389'), ('13', '2021-11-20', '23394', 'CLP', '26.79', '0.14', 'EUR', '873.489326'), ('16', '2021-11-20', '12000', 'ZAR', '735.6', '0.03', 'EUR', '16.313404'), ('48', '2021-11-21', '179472', 'PYG', '23.43', '0.03', 'EUR', '7661.556068'), ('8', '2021-11-21', '840', 'MOP', '94.78', '0.48', 'EUR', '8.862674'), ('31', '2021-11-21', '18042', 'XOF', '27.54', '0.14', 'EUR', '655.347265'), ('18', '2021-11-23', '342', 'TMT', '88.67', '0.45', 'EUR', '3.857137'), ('29', '2021-11-23', '588', 'DKK', '79.11', '0.4', 'EUR', '7.433242'), ('37', '2021-11-23', '90', 'EUR', '90', '0.45', 'EUR', '1'), ('33', '2021-11-23', '858', 'AUD', '580.16', '2.91', 'EUR', '1.478916'), ('51', '2021-11-24', '60000', 'THB', '1624.21', '0.03', 'EUR', '36.941107'), ('8', '2021-11-25', '1176', 'NZD', '741.6', '3.71', 'EUR', '1.585768'), ('10', '2021-11-26', '29568', 'BIF', '13.12', '0.05', 'EUR', '2254.103215'), ('29', '2021-11-26', '708', 'BMD', '641.91', '3.21', 'EUR', '1.102961'), ('15', '2021-11-27', '1008', 'LSL', '61.7', '0.31', 'EUR', '16.337136'), ('12', '2021-11-27', '846', 'EUR', '846', '4.23', 'EUR', '1'), ('45', '2021-11-27', '828', 'SEK', '79.64', '0.4', 'EUR', '10.396958'), ('17', '2021-11-28', '591', 'BHD', '1421.49', '7.11', 'EUR', '0.415761'), ('27', '2021-11-29', '3000000', 'XAF', '4577.73', '0.03', 'EUR', '655.347543'), ('13', '2021-11-29', '470', 'JOD', '601.45', '3.01', 'EUR', '0.781452'), ('8', '2021-12-01', '15996', 'NGN', '34.95', '0.18', 'EUR', '457.789064'), ('9', '2021-12-01', '6690', 'JPY', '50.15', '0.04', 'EUR', '133.408405'), ('44', '2021-12-02', '18318', 'KPW', '18.48', '0.1', 'EUR', '991.624722'), ('28', '2021-12-03', '13752', 'ERN', '832.1', '4.17', 'EUR', '16.526867'), ('35', '2021-12-04', '15132', 'BTN', '180.78', '0.91', 'EUR', '83.704625'), ('40', '2021-12-04', '6702', 'HRK', '885.28', '4.43', 'EUR', '7.570559'), ('44', '2021-12-04', '26352', 'RSD', '224.03', '1.13', 'EUR', '117.629636'), ('33', '2021-12-06', '654', 'TND', '201.57', '1.01', 'EUR', '3.244663'), ('41', '2021-12-07', '1176', 'SCR', '74.05', '0.38', 'EUR', '15.881424'), ('11', '2021-12-08', '696', 'SAR', '168.37', '0.85', 'EUR', '4.133768'), ('30', '2021-12-08', '8730', 'GMD', '148.1', '0.75', 'EUR', '58.946785'), ('50', '2021-12-09', '1284', 'BND', '860.11', '4.31', 'EUR', '1.492847'), ('47', '2021-12-10', '1344', 'SBD', '151.56', '0.76', 'EUR', '8.867908'), ('28', '2021-12-10', '1134', 'BOB', '150.06', '0.76', 'EUR', '7.557202'), ('6', '2021-12-12', '450', 'SGD', '300.51', '1.51', 'EUR', '1.497464'), ('29', '2021-12-12', '330', 'ILS', '93.13', '0.47', 'EUR', '3.543533'), ('18', '2021-12-13', '462', 'IMP', '556.94', '2.79', 'EUR', '0.829536'), ('10', '2021-12-13', '152076', 'IQD', '94.81', '0.05', 'EUR', '1604.167841'), ('46', '2021-12-13', '6042', 'CVE', '54.57', '0.28', 'EUR', '110.731635'), ('15', '2021-12-15', '6114', 'SBD', '689.46', '3.45', 'EUR', '8.867908'), ('43', '2021-12-15', '29166', 'BDT', '307.75', '1.54', 'EUR', '94.772749'), ('31', '2021-12-16', '17778', 'ZWL', '50.11', '0.26', 'EUR', '354.780821'), ('45', '2021-12-18', '4477', 'HRK', '591.37', '2.96', 'EUR', '7.570559'), ('10', '2021-12-18', '930', 'XDR', '1173.5', '0.05', 'EUR', '0.792507'), ('44', '2021-12-19', '21504', 'DZD', '136.79', '0.69', 'EUR', '157.210934'), ('33', '2021-12-20', '6810', 'GHS', '826.06', '4.14', 'EUR', '8.24399'), ('46', '2021-12-20', '702', 'IMP', '846.26', '4.24', 'EUR', '0.829536'), ('39', '2021-12-20', '16002', 'GMD', '271.47', '1.36', 'EUR', '58.946785'), ('6', '2021-12-20', '13104', 'MDL', '647.93', '3.24', 'EUR', '20.224588'), ('28', '2021-12-21', '660', 'EUR', '660', '3.3', 'EUR', '1'), ('2', '2021-12-22', '930', 'CAD', '670.27', '3.36', 'EUR', '1.387511'), ('48', '2021-12-23', '23226', 'MKD', '377.23', '1.89', 'EUR', '61.570877'), ('47', '2021-12-24', '618', 'MOP', '69.74', '0.35', 'EUR', '8.862674'), ('29', '2021-12-25', '28566', 'RSD', '242.85', '1.22', 'EUR', '117.629636'), ('9', '2021-12-26', '28416', 'MDL', '1405.03', '0.04', 'EUR', '20.224588'), ('3', '2021-12-26', '23166', 'SOS', '36.44', '0.19', 'EUR', '635.850516'), ('18', '2021-12-26', '3500', 'MYR', '752.62', '3.77', 'EUR', '4.650478'), ('33', '2021-12-26', '690', 'SEK', '66.37', '0.03', 'EUR', '10.396958'), ('36', '2021-12-27', '66', 'OMR', '155.25', '0.78', 'EUR', '0.425132'), ('26', '2021-12-27', '460', 'GIP', '554.53', '2.78', 'EUR', '0.829546'), ('11', '2021-12-28', '1404', 'EUR', '1404', '7.02', 'EUR', '1'), ('36', '2021-12-29', '8622', 'HTG', '74.74', '0.38', 'EUR', '115.372538'), ('47', '2021-12-30', '28236', 'AMD', '52.59', '0.27', 'EUR', '536.92227'), ('30', '2021-12-30', '190284', 'MGA', '42.82', '0.22', 'EUR', '4443.86488'), ('22', '2021-12-30', '1302', 'EUR', '1302', '6.51', 'EUR', '1'), ('47', '2021-12-31', '1404', 'WST', '489.33', '2.45', 'EUR', '2.869237'), ('50', '2022-01-01', '4614', 'TWD', '146.65', '0.74', 'EUR', '31.464479'), ('45', '2022-01-01', '7798', 'TJS', '545.52', '2.73', 'EUR', '14.294667'), ('2', '2022-01-02', '6396', 'HTG', '55.44', '0.28', 'EUR', '115.372538'), ('43', '2022-01-03', '19044', 'LRD', '112.79', '0.57', 'EUR', '168.852191'), ('4', '2022-01-03', '606', 'MYR', '130.31', '0.66', 'EUR', '4.650478'), ('48', '2022-01-03', '462', 'JOD', '591.21', '2.96', 'EUR', '0.781452'), ('3', '2022-01-03', '22386', 'THB', '606', '3.03', 'EUR', '36.941107'), ('40', '2022-01-04', '234270', 'UGX', '59.23', '0.3', 'EUR', '3955.735797'), ('38', '2022-01-05', '6138', 'NOK', '635.68', '3.18', 'EUR', '9.655857'), ('16', '2022-01-06', '954', 'JOD', '1220.81', '6.11', 'EUR', '0.781452'), ('5', '2022-01-06', '528', 'OMR', '1241.97', '6.21', 'EUR', '0.425132'), ('11', '2022-01-06', '594', 'SBD', '66.99', '0.34', 'EUR', '8.867908'), ('50', '2022-01-06', '9870', 'AMD', '18.39', '0.1', 'EUR', '536.92227'), ('16', '2022-01-08', '23190', 'SCR', '1460.2', '0.03', 'EUR', '15.881424'), ('14', '2022-01-08', '6834', 'SCR', '430.32', '2.16', 'EUR', '15.881424'), ('50', '2022-01-09', '20802', 'XPF', '174.49', '0.88', 'EUR', '119.221126'), ('3', '2022-01-09', '354', 'VES', '74.65', '0.38', 'EUR', '4.74232'), ('4', '2022-01-09', '3048', 'ERN', '184.43', '0.93', 'EUR', '16.526867'), ('27', '2022-01-10', '20196', 'CUP', '711.83', '3.56', 'EUR', '28.372254'), ('21', '2022-01-11', '7200', 'MUR', '148.86', '0.75', 'EUR', '48.369341'), ('31', '2022-01-11', '26052', 'LRD', '154.29', '0.78', 'EUR', '168.852191'), ('28', '2022-01-13', '27480', 'ISK', '193.3', '0.97', 'EUR', '142.166545'), ('48', '2022-01-13', '1362', 'DKK', '183.24', '0.92', 'EUR', '7.433242'), ('38', '2022-01-14', '1392', 'HKD', '161.42', '0.81', 'EUR', '8.623587'), ('34', '2022-01-14', '11094', 'MZN', '157.73', '0.79', 'EUR', '70.339138'), ('4', '2022-01-15', '19374', 'KPW', '19.54', '0.1', 'EUR', '991.624722'), ('30', '2022-01-15', '22686', 'CZK', '920.4', '4.61', 'EUR', '24.648029'), ('14', '2022-01-18', '21360', 'KRW', '16', '0.08', 'EUR', '1335.638728'), ('3', '2022-01-18', '15240', 'MWK', '16.98', '0.09', 'EUR', '897.95755'), ('33', '2022-01-20', '1410', 'ILS', '397.91', '1.99', 'EUR', '3.543533'), ('30', '2022-01-20', '642', 'JOD', '821.55', '4.11', 'EUR', '0.781452'), ('7', '2022-01-21', '1362', 'TTD', '182.45', '0.92', 'EUR', '7.465375'), ('9', '2022-01-22', '7248', 'XPF', '60.8', '0.04', 'EUR', '119.221126'), ('2', '2022-01-22', '108954', 'KHR', '24.54', '0.13', 'EUR', '4440.618647'), ('20', '2022-01-23', '1080', 'BAM', '552.63', '0.05', 'EUR', '1.954297'), ('34', '2022-01-23', '510', 'EUR', '510', '2.55', 'EUR', '1'), ('32', '2022-01-23', '220032', 'CDF', '100.09', '0.51', 'EUR', '2198.419411'), ('51', '2022-01-23', '8000', 'XCD', '2686.55', '13.44', 'EUR', '2.977802'), ('33', '2022-01-25', '20364', 'KPW', '20.54', '0.11', 'EUR', '991.624722'), ('7', '2022-01-25', '1086', 'TJS', '75.98', '0.38', 'EUR', '14.294667'), ('9', '2022-01-26', '186228', 'VND', '7.39', '0.04', 'EUR', '25207.144586'), ('33', '2022-01-27', '612', 'JEP', '737.55', '3.69', 'EUR', '0.82978'), ('38', '2022-01-27', '172740', 'STD', '7.32', '0.05', 'EUR', '23626.253177'), ('51', '2022-01-27', '30000', 'DZD', '190.83', '0.03', 'EUR', '157.210934'), ('12', '2022-01-28', '1356', 'BMD', '1229.42', '6.15', 'EUR', '1.102961'), ('45', '2022-01-28', '786', 'GHS', '95.35', '0.48', 'EUR', '8.24399'), ('49', '2022-01-28', '25404', 'JPY', '190.43', '0.96', 'EUR', '133.408405'), ('20', '2022-01-29', '22182', 'MRU', '552.86', '0.05', 'EUR', '40.122998'), ('1', '2022-01-30', '1020', 'HRK', '134.74', '0.68', 'EUR', '7.570559'), ('25', '2022-01-30', '1416', 'BGN', '725.24', '3.63', 'EUR', '1.95248'), ('46', '2022-01-30', '18906', 'STN', '766.03', '3.84', 'EUR', '24.680565'), ('14', '2022-01-30', '6612', 'HNL', '245.09', '1.23', 'EUR', '26.978393'), ('34', '2022-01-31', '12423', 'HKD', '1440.59', '7.21', 'EUR', '8.623587'), ('41', '2022-01-31', '106122', 'SLL', '8.24', '0.05', 'EUR', '12883.397186'), ('45', '2022-02-01', '25692', 'AOA', '51.38', '0.26', 'EUR', '500.075352'), ('18', '2022-02-01', '16824', 'LKR', '53.71', '0.27', 'EUR', '313.251717'), ('20', '2022-02-02', '1230', 'HRK', '162.48', '0.05', 'EUR', '7.570559'), ('5', '2022-02-02', '15312', 'MVR', '899.46', '4.5', 'EUR', '17.023729'), ('39', '2022-02-02', '318', 'BZD', '143.49', '0.72', 'EUR', '2.216262'), ('32', '2022-02-02', '1026', 'CUC', '930.9', '4.66', 'EUR', '1.102163'), ('19', '2022-02-02', '4560', 'NPR', '34.05', '0.18', 'EUR', '133.929141'), ('12', '2022-02-04', '684', 'AUD', '462.51', '2.32', 'EUR', '1.478916'), ('5', '2022-02-04', '984', 'PAB', '892.25', '4.47', 'EUR', '1.102838'), ('47', '2022-02-05', '132', 'BSD', '119.71', '0.6', 'EUR', '1.102693'), ('44', '2022-02-06', '20358', 'RUB', '174.32', '0.88', 'EUR', '116.791701'), ('50', '2022-02-06', '6228', 'DOP', '103.16', '0.52', 'EUR', '60.37657'), ('1', '2022-02-06', '3214', 'LYD', '628.42', '3.15', 'EUR', '5.114442'), ('17', '2022-02-07', '71664', 'BIF', '31.8', '0.16', 'EUR', '2254.103215'), </v>
      </c>
    </row>
    <row r="424" spans="2:22" ht="30" x14ac:dyDescent="0.25">
      <c r="B424">
        <f t="shared" si="60"/>
        <v>2022</v>
      </c>
      <c r="C424">
        <f t="shared" si="61"/>
        <v>2</v>
      </c>
      <c r="D424" t="str">
        <f t="shared" si="62"/>
        <v>2022 2</v>
      </c>
      <c r="E424">
        <v>20</v>
      </c>
      <c r="F424" s="2">
        <v>44600</v>
      </c>
      <c r="G424">
        <v>83670</v>
      </c>
      <c r="H424" t="s">
        <v>190</v>
      </c>
      <c r="I424" s="3">
        <f t="shared" si="63"/>
        <v>6.5</v>
      </c>
      <c r="J424" s="3">
        <f t="shared" si="64"/>
        <v>0.05</v>
      </c>
      <c r="K424" t="s">
        <v>61</v>
      </c>
      <c r="L424" s="3">
        <f>VLOOKUP(H424,'fx rates'!$A:$B,2,0)</f>
        <v>12883.397186</v>
      </c>
      <c r="M424">
        <f>SUMIFS($I$3:$I424,$E$3:$E424,$E424,$D$3:$D424,$D424)</f>
        <v>168.98</v>
      </c>
      <c r="N424" s="3">
        <f t="shared" si="65"/>
        <v>0.05</v>
      </c>
      <c r="O424" s="3" t="str">
        <f t="shared" si="66"/>
        <v/>
      </c>
      <c r="P424" t="str">
        <f>IFERROR(IF(VLOOKUP($E424,clients_special_commissions!$B:$E,3,0), "yes","no"),"no")</f>
        <v>yes</v>
      </c>
      <c r="Q424" s="3">
        <f>IF($P424="yes", VLOOKUP($E424,clients_special_commissions!$B:$C,2,0),"")</f>
        <v>0.05</v>
      </c>
      <c r="R424" t="str">
        <f t="shared" si="67"/>
        <v>no</v>
      </c>
      <c r="S424">
        <f>COUNTIFS($E$3:$E423,$E424,$D$3:$D423,$D424,$R$3:$R423,"yes")</f>
        <v>0</v>
      </c>
      <c r="U424" s="1" t="str">
        <f t="shared" si="68"/>
        <v xml:space="preserve">('20', '2022-02-08', '83670', 'SLL', '6.5', '0.05', 'EUR', '12883.397186'), </v>
      </c>
      <c r="V424" s="1" t="str">
        <f t="shared" si="69"/>
        <v xml:space="preserve">('42', '2021-06-09', '1338', 'ERN', '80.96', '0.05',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'0.04',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'0.05',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'0.05',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'0.05',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'0.04',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'0.04',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'0.05', 'EUR', '1954.4451'), ('17', '2021-08-25', '20292', 'CLP', '23.24', '0.12', 'EUR', '873.489326'), ('38', '2021-08-25', '174', 'GIP', '209.76', '1.05', 'EUR', '0.829546'), ('39', '2021-08-25', '366', 'MOP', '41.3', '0.21', 'EUR', '8.862674'), ('10', '2021-08-26', '229650', 'MMK', '117.51', '0.05',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'0.04', 'EUR', '1.874163'), ('11', '2021-09-09', '10206', 'UAH', '315.83', '1.58', 'EUR', '32.315341'), ('15', '2021-09-10', '300000', 'VND', '11.91', '0.06', 'EUR', '25207.144586'), ('42', '2021-09-11', '26370', 'XPF', '221.19', '0.05',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('13', '2021-09-27', '4638', 'ETB', '82.2', '0.42', 'EUR', '56.424061'), ('37', '2021-09-29', '612', 'BND', '409.96', '2.05', 'EUR', '1.492847'), ('51', '2021-10-01', '894', 'MOP', '100.88', '0.51', 'EUR', '8.862674'), ('45', '2021-10-02', '1254', 'SCR', '78.97', '0.4', 'EUR', '15.881424'), ('47', '2021-10-02', '212808', 'IRR', '4.57', '0.05', 'EUR', '46606.318821'), ('20', '2021-10-03', '209238', 'VND', '8.31', '0.05', 'EUR', '25207.144586'), ('17', '2021-10-04', '13416', 'AOA', '26.83', '0.14', 'EUR', '500.075352'), ('41', '2021-10-05', '4139', 'GHS', '502.07', '2.52', 'EUR', '8.24399'), ('44', '2021-10-05', '206706', 'CDF', '94.03', '0.48', 'EUR', '2198.419411'), ('50', '2021-10-06', '18666', 'SOS', '29.36', '0.15', 'EUR', '635.850516'), ('7', '2021-10-06', '1026', 'CUC', '930.9', '4.66', 'EUR', '1.102163'), ('21', '2021-10-08', '912', 'MYR', '196.11', '0.99', 'EUR', '4.650478'), ('6', '2021-10-08', '29940', 'HTG', '259.51', '1.3', 'EUR', '115.372538'), ('36', '2021-10-09', '1146', 'QAR', '285.64', '1.43', 'EUR', '4.012181'), ('6', '2021-10-09', '6678', 'ISK', '46.98', '0.24', 'EUR', '142.166545'), ('29', '2021-10-10', '270', 'GIP', '325.48', '1.63', 'EUR', '0.829546'), ('25', '2021-10-10', '14754', 'BDT', '155.68', '0.78', 'EUR', '94.772749'), ('48', '2021-10-12', '15936', 'DZD', '101.37', '0.51', 'EUR', '157.210934'), ('43', '2021-10-13', '10398', 'KMF', '21.11', '0.11', 'EUR', '492.671632'), ('36', '2021-10-15', '29034', 'INR', '346.16', '1.74', 'EUR', '83.874727'), ('45', '2021-10-15', '18042', 'KPW', '18.2', '0.1', 'EUR', '991.624722'), ('18', '2021-10-15', '1236', 'BAM', '632.46', '3.17', 'EUR', '1.954297'), ('30', '2021-10-16', '25494', 'CUP', '898.56', '4.5', 'EUR', '28.372254'), ('10', '2021-10-16', '924', 'BBD', '419.15', '0.05', 'EUR', '2.204495'), ('33', '2021-10-16', '12720', 'NPR', '94.98', '0.48', 'EUR', '133.929141'), ('46', '2021-10-17', '264', 'NZD', '166.49', '0.84', 'EUR', '1.585768'), ('40', '2021-10-17', '1284', 'BND', '860.11', '4.31', 'EUR', '1.492847'), ('6', '2021-10-18', '828', 'HRK', '109.38', '0.55', 'EUR', '7.570559'), ('22', '2021-10-18', '300', 'EUR', '300', '1.5', 'EUR', '1'), ('46', '2021-10-18', '23256', 'ISK', '163.59', '0.82', 'EUR', '142.166545'), ('51', '2021-10-18', '205488', 'UZS', '16.25', '0.09', 'EUR', '12650.208197'), ('5', '2021-10-19', '15168', 'MRU', '378.04', '1.9', 'EUR', '40.122998'), ('18', '2021-10-19', '1068', 'TOP', '428.65', '2.15', 'EUR', '2.491572'), ('14', '2021-10-19', '220', 'BHD', '529.16', '2.65', 'EUR', '0.415761'), ('48', '2021-10-19', '2351', 'MYR', '505.54', '2.53', 'EUR', '4.650478'), ('46', '2021-10-20', '7524', 'RUB', '64.43', '0.33', 'EUR', '116.791701'), ('16', '2021-10-21', '16854', 'VUV', '135.2', '0.68', 'EUR', '124.667135'), ('30', '2021-10-22', '26826', 'NPR', '200.3', '1.01', 'EUR', '133.929141'), ('2', '2021-10-22', '84', 'XDR', '106', '0.53', 'EUR', '0.792507'), ('42', '2021-10-22', '3000', 'BBD', '1360.86', '0.05', 'EUR', '2.204495'), ('42', '2021-10-23', '9000', 'ZMW', '463.25', '0.03', 'EUR', '19.428104'), ('28', '2021-10-23', '3.3', 'EUR', '3.3', '0.05', 'EUR', '1'), ('48', '2021-10-23', '5000', 'GHS', '606.51', '3.04', 'EUR', '8.24399'), ('25', '2021-10-23', '71472', 'TZS', '27.97', '0.14', 'EUR', '2556.186953'), ('3', '2021-10-23', '164184', 'IRR', '3.53', '0.05', 'EUR', '46606.318821'), ('14', '2021-10-24', '1482', 'MOP', '167.22', '0.84', 'EUR', '8.862674'), ('40', '2021-10-24', '800', 'BHD', '1924.19', '9.63', 'EUR', '0.415761'), ('9', '2021-10-24', '27090', 'SDG', '55.07', '0.04', 'EUR', '491.956154'), ('43', '2021-10-24', '18492', 'THB', '500.59', '2.51', 'EUR', '36.941107'), ('35', '2021-10-26', '27588', 'KPW', '27.83', '0.14', 'EUR', '991.624722'), ('25', '2021-10-26', '15246', 'NAD', '932.41', '4.67', 'EUR', '16.351249'), ('46', '2021-10-27', '8000', 'TTD', '1071.62', '5.36', 'EUR', '7.465375'), ('47', '2021-10-27', '154224', 'IQD', '96.14', '0.49', 'EUR', '1604.167841'), ('32', '2021-10-28', '1188', 'PAB', '1077.23', '5.39', 'EUR', '1.102838'), ('17', '2021-10-28', '648', 'CNH', '92.16', '0.47', 'EUR', '7.031894'), ('10', '2021-10-28', '5784', 'NPR', '43.19', '0.05', 'EUR', '133.929141'), ('32', '2021-10-29', '15504', 'MXN', '693.84', '0.03', 'EUR', '22.345389'), ('32', '2021-10-31', '666', 'EUR', '666', '0.03', 'EUR', '1'), ('22', '2021-11-02', '498', 'XDR', '628.39', '3.15', 'EUR', '0.792507'), ('44', '2021-11-02', '324', 'EUR', '324', '1.62', 'EUR', '1'), ('16', '2021-11-02', '430', 'FKP', '518.37', '2.6', 'EUR', '0.82953'), ('7', '2021-11-03', '248', 'BHD', '596.5', '2.99', 'EUR', '0.415761'), ('51', '2021-11-03', '292', 'KWD', '871.43', '4.36', 'EUR', '0.335084'), ('51', '2021-11-03', '6933', 'TWD', '220.35', '1.11', 'EUR', '31.464479'), ('27', '2021-11-03', '23214', 'CZK', '941.82', '4.71', 'EUR', '24.648029'), ('39', '2021-11-04', '492', 'GGP', '592.69', '2.97', 'EUR', '0.830114'), ('3', '2021-11-04', '17076', 'INR', '203.59', '1.02', 'EUR', '83.874727'), ('17', '2021-11-04', '21516', 'MZN', '305.89', '1.53', 'EUR', '70.339138'), ('33', '2021-11-05', '103458', 'BIF', '45.9', '0.23', 'EUR', '2254.103215'), ('31', '2021-11-05', '3876', 'ZAR', '237.6', '1.19', 'EUR', '16.313404'), ('9', '2021-11-06', '1410', 'BSD', '1278.69', '0.04', 'EUR', '1.102693'), ('16', '2021-11-06', '636', 'IMP', '766.7', '3.84', 'EUR', '0.829536'), ('48', '2021-11-07', '564', 'NZD', '355.67', '1.78', 'EUR', '1.585768'), ('13', '2021-11-07', '3246', 'PKR', '16.25', '0.09', 'EUR', '199.753961'), ('30', '2021-11-08', '8940', 'SZL', '547.16', '2.74', 'EUR', '16.339208'), ('41', '2021-11-08', '19338', 'DJF', '98.83', '0.5', 'EUR', '195.674933'), ('47', '2021-11-08', '1488', 'WST', '518.61', '2.6', 'EUR', '2.869237'), ('20', '2021-11-09', '13290', 'MXN', '594.76', '0.05', 'EUR', '22.345389'), ('27', '2021-11-09', '11151', 'GTQ', '1317.54', '6.59', 'EUR', '8.463558'), ('34', '2021-11-09', '19140', 'ETB', '339.22', '1.7', 'EUR', '56.424061'), ('45', '2021-11-10', '450', 'EUR', '450', '2.25', 'EUR', '1'), ('10', '2021-11-10', '1008', 'TND', '310.67', '0.05', 'EUR', '3.244663'), ('48', '2021-11-11', '1182', 'KYD', '1289.54', '6.45', 'EUR', '0.916606'), ('23', '2021-11-11', '210', 'JOD', '268.74', '1.35', 'EUR', '0.781452'), ('2', '2021-11-12', '426', 'BZD', '192.22', '0.97', 'EUR', '2.216262'), ('42', '2021-11-12', '13230', 'AFN', '137.19', '0.05', 'EUR', '96.442519'), ('20', '2021-11-12', '360000', 'STD', '15.24', '0.05', 'EUR', '23626.253177'), ('4', '2021-11-14', '96936', 'LBP', '58.32', '0.3', 'EUR', '1662.155418'), ('17', '2021-11-14', '618', 'MYR', '132.89', '0.67', 'EUR', '4.650478'), ('1', '2021-11-14', '210060', 'BIF', '93.2', '0.47', 'EUR', '2254.103215'), ('4', '2021-11-15', '11958', 'VUV', '95.92', '0.48', 'EUR', '124.667135'), ('38', '2021-11-15', '115626', 'IDR', '7.32', '0.05', 'EUR', '15813.590125'), ('9', '2021-11-17', '29526', 'MXN', '1321.35', '0.03', 'EUR', '22.345389'), ('13', '2021-11-20', '23394', 'CLP', '26.79', '0.14', 'EUR', '873.489326'), ('16', '2021-11-20', '12000', 'ZAR', '735.6', '0.03', 'EUR', '16.313404'), ('48', '2021-11-21', '179472', 'PYG', '23.43', '0.03', 'EUR', '7661.556068'), ('8', '2021-11-21', '840', 'MOP', '94.78', '0.48', 'EUR', '8.862674'), ('31', '2021-11-21', '18042', 'XOF', '27.54', '0.14', 'EUR', '655.347265'), ('18', '2021-11-23', '342', 'TMT', '88.67', '0.45', 'EUR', '3.857137'), ('29', '2021-11-23', '588', 'DKK', '79.11', '0.4', 'EUR', '7.433242'), ('37', '2021-11-23', '90', 'EUR', '90', '0.45', 'EUR', '1'), ('33', '2021-11-23', '858', 'AUD', '580.16', '2.91', 'EUR', '1.478916'), ('51', '2021-11-24', '60000', 'THB', '1624.21', '0.03', 'EUR', '36.941107'), ('8', '2021-11-25', '1176', 'NZD', '741.6', '3.71', 'EUR', '1.585768'), ('10', '2021-11-26', '29568', 'BIF', '13.12', '0.05', 'EUR', '2254.103215'), ('29', '2021-11-26', '708', 'BMD', '641.91', '3.21', 'EUR', '1.102961'), ('15', '2021-11-27', '1008', 'LSL', '61.7', '0.31', 'EUR', '16.337136'), ('12', '2021-11-27', '846', 'EUR', '846', '4.23', 'EUR', '1'), ('45', '2021-11-27', '828', 'SEK', '79.64', '0.4', 'EUR', '10.396958'), ('17', '2021-11-28', '591', 'BHD', '1421.49', '7.11', 'EUR', '0.415761'), ('27', '2021-11-29', '3000000', 'XAF', '4577.73', '0.03', 'EUR', '655.347543'), ('13', '2021-11-29', '470', 'JOD', '601.45', '3.01', 'EUR', '0.781452'), ('8', '2021-12-01', '15996', 'NGN', '34.95', '0.18', 'EUR', '457.789064'), ('9', '2021-12-01', '6690', 'JPY', '50.15', '0.04', 'EUR', '133.408405'), ('44', '2021-12-02', '18318', 'KPW', '18.48', '0.1', 'EUR', '991.624722'), ('28', '2021-12-03', '13752', 'ERN', '832.1', '4.17', 'EUR', '16.526867'), ('35', '2021-12-04', '15132', 'BTN', '180.78', '0.91', 'EUR', '83.704625'), ('40', '2021-12-04', '6702', 'HRK', '885.28', '4.43', 'EUR', '7.570559'), ('44', '2021-12-04', '26352', 'RSD', '224.03', '1.13', 'EUR', '117.629636'), ('33', '2021-12-06', '654', 'TND', '201.57', '1.01', 'EUR', '3.244663'), ('41', '2021-12-07', '1176', 'SCR', '74.05', '0.38', 'EUR', '15.881424'), ('11', '2021-12-08', '696', 'SAR', '168.37', '0.85', 'EUR', '4.133768'), ('30', '2021-12-08', '8730', 'GMD', '148.1', '0.75', 'EUR', '58.946785'), ('50', '2021-12-09', '1284', 'BND', '860.11', '4.31', 'EUR', '1.492847'), ('47', '2021-12-10', '1344', 'SBD', '151.56', '0.76', 'EUR', '8.867908'), ('28', '2021-12-10', '1134', 'BOB', '150.06', '0.76', 'EUR', '7.557202'), ('6', '2021-12-12', '450', 'SGD', '300.51', '1.51', 'EUR', '1.497464'), ('29', '2021-12-12', '330', 'ILS', '93.13', '0.47', 'EUR', '3.543533'), ('18', '2021-12-13', '462', 'IMP', '556.94', '2.79', 'EUR', '0.829536'), ('10', '2021-12-13', '152076', 'IQD', '94.81', '0.05', 'EUR', '1604.167841'), ('46', '2021-12-13', '6042', 'CVE', '54.57', '0.28', 'EUR', '110.731635'), ('15', '2021-12-15', '6114', 'SBD', '689.46', '3.45', 'EUR', '8.867908'), ('43', '2021-12-15', '29166', 'BDT', '307.75', '1.54', 'EUR', '94.772749'), ('31', '2021-12-16', '17778', 'ZWL', '50.11', '0.26', 'EUR', '354.780821'), ('45', '2021-12-18', '4477', 'HRK', '591.37', '2.96', 'EUR', '7.570559'), ('10', '2021-12-18', '930', 'XDR', '1173.5', '0.05', 'EUR', '0.792507'), ('44', '2021-12-19', '21504', 'DZD', '136.79', '0.69', 'EUR', '157.210934'), ('33', '2021-12-20', '6810', 'GHS', '826.06', '4.14', 'EUR', '8.24399'), ('46', '2021-12-20', '702', 'IMP', '846.26', '4.24', 'EUR', '0.829536'), ('39', '2021-12-20', '16002', 'GMD', '271.47', '1.36', 'EUR', '58.946785'), ('6', '2021-12-20', '13104', 'MDL', '647.93', '3.24', 'EUR', '20.224588'), ('28', '2021-12-21', '660', 'EUR', '660', '3.3', 'EUR', '1'), ('2', '2021-12-22', '930', 'CAD', '670.27', '3.36', 'EUR', '1.387511'), ('48', '2021-12-23', '23226', 'MKD', '377.23', '1.89', 'EUR', '61.570877'), ('47', '2021-12-24', '618', 'MOP', '69.74', '0.35', 'EUR', '8.862674'), ('29', '2021-12-25', '28566', 'RSD', '242.85', '1.22', 'EUR', '117.629636'), ('9', '2021-12-26', '28416', 'MDL', '1405.03', '0.04', 'EUR', '20.224588'), ('3', '2021-12-26', '23166', 'SOS', '36.44', '0.19', 'EUR', '635.850516'), ('18', '2021-12-26', '3500', 'MYR', '752.62', '3.77', 'EUR', '4.650478'), ('33', '2021-12-26', '690', 'SEK', '66.37', '0.03', 'EUR', '10.396958'), ('36', '2021-12-27', '66', 'OMR', '155.25', '0.78', 'EUR', '0.425132'), ('26', '2021-12-27', '460', 'GIP', '554.53', '2.78', 'EUR', '0.829546'), ('11', '2021-12-28', '1404', 'EUR', '1404', '7.02', 'EUR', '1'), ('36', '2021-12-29', '8622', 'HTG', '74.74', '0.38', 'EUR', '115.372538'), ('47', '2021-12-30', '28236', 'AMD', '52.59', '0.27', 'EUR', '536.92227'), ('30', '2021-12-30', '190284', 'MGA', '42.82', '0.22', 'EUR', '4443.86488'), ('22', '2021-12-30', '1302', 'EUR', '1302', '6.51', 'EUR', '1'), ('47', '2021-12-31', '1404', 'WST', '489.33', '2.45', 'EUR', '2.869237'), ('50', '2022-01-01', '4614', 'TWD', '146.65', '0.74', 'EUR', '31.464479'), ('45', '2022-01-01', '7798', 'TJS', '545.52', '2.73', 'EUR', '14.294667'), ('2', '2022-01-02', '6396', 'HTG', '55.44', '0.28', 'EUR', '115.372538'), ('43', '2022-01-03', '19044', 'LRD', '112.79', '0.57', 'EUR', '168.852191'), ('4', '2022-01-03', '606', 'MYR', '130.31', '0.66', 'EUR', '4.650478'), ('48', '2022-01-03', '462', 'JOD', '591.21', '2.96', 'EUR', '0.781452'), ('3', '2022-01-03', '22386', 'THB', '606', '3.03', 'EUR', '36.941107'), ('40', '2022-01-04', '234270', 'UGX', '59.23', '0.3', 'EUR', '3955.735797'), ('38', '2022-01-05', '6138', 'NOK', '635.68', '3.18', 'EUR', '9.655857'), ('16', '2022-01-06', '954', 'JOD', '1220.81', '6.11', 'EUR', '0.781452'), ('5', '2022-01-06', '528', 'OMR', '1241.97', '6.21', 'EUR', '0.425132'), ('11', '2022-01-06', '594', 'SBD', '66.99', '0.34', 'EUR', '8.867908'), ('50', '2022-01-06', '9870', 'AMD', '18.39', '0.1', 'EUR', '536.92227'), ('16', '2022-01-08', '23190', 'SCR', '1460.2', '0.03', 'EUR', '15.881424'), ('14', '2022-01-08', '6834', 'SCR', '430.32', '2.16', 'EUR', '15.881424'), ('50', '2022-01-09', '20802', 'XPF', '174.49', '0.88', 'EUR', '119.221126'), ('3', '2022-01-09', '354', 'VES', '74.65', '0.38', 'EUR', '4.74232'), ('4', '2022-01-09', '3048', 'ERN', '184.43', '0.93', 'EUR', '16.526867'), ('27', '2022-01-10', '20196', 'CUP', '711.83', '3.56', 'EUR', '28.372254'), ('21', '2022-01-11', '7200', 'MUR', '148.86', '0.75', 'EUR', '48.369341'), ('31', '2022-01-11', '26052', 'LRD', '154.29', '0.78', 'EUR', '168.852191'), ('28', '2022-01-13', '27480', 'ISK', '193.3', '0.97', 'EUR', '142.166545'), ('48', '2022-01-13', '1362', 'DKK', '183.24', '0.92', 'EUR', '7.433242'), ('38', '2022-01-14', '1392', 'HKD', '161.42', '0.81', 'EUR', '8.623587'), ('34', '2022-01-14', '11094', 'MZN', '157.73', '0.79', 'EUR', '70.339138'), ('4', '2022-01-15', '19374', 'KPW', '19.54', '0.1', 'EUR', '991.624722'), ('30', '2022-01-15', '22686', 'CZK', '920.4', '4.61', 'EUR', '24.648029'), ('14', '2022-01-18', '21360', 'KRW', '16', '0.08', 'EUR', '1335.638728'), ('3', '2022-01-18', '15240', 'MWK', '16.98', '0.09', 'EUR', '897.95755'), ('33', '2022-01-20', '1410', 'ILS', '397.91', '1.99', 'EUR', '3.543533'), ('30', '2022-01-20', '642', 'JOD', '821.55', '4.11', 'EUR', '0.781452'), ('7', '2022-01-21', '1362', 'TTD', '182.45', '0.92', 'EUR', '7.465375'), ('9', '2022-01-22', '7248', 'XPF', '60.8', '0.04', 'EUR', '119.221126'), ('2', '2022-01-22', '108954', 'KHR', '24.54', '0.13', 'EUR', '4440.618647'), ('20', '2022-01-23', '1080', 'BAM', '552.63', '0.05', 'EUR', '1.954297'), ('34', '2022-01-23', '510', 'EUR', '510', '2.55', 'EUR', '1'), ('32', '2022-01-23', '220032', 'CDF', '100.09', '0.51', 'EUR', '2198.419411'), ('51', '2022-01-23', '8000', 'XCD', '2686.55', '13.44', 'EUR', '2.977802'), ('33', '2022-01-25', '20364', 'KPW', '20.54', '0.11', 'EUR', '991.624722'), ('7', '2022-01-25', '1086', 'TJS', '75.98', '0.38', 'EUR', '14.294667'), ('9', '2022-01-26', '186228', 'VND', '7.39', '0.04', 'EUR', '25207.144586'), ('33', '2022-01-27', '612', 'JEP', '737.55', '3.69', 'EUR', '0.82978'), ('38', '2022-01-27', '172740', 'STD', '7.32', '0.05', 'EUR', '23626.253177'), ('51', '2022-01-27', '30000', 'DZD', '190.83', '0.03', 'EUR', '157.210934'), ('12', '2022-01-28', '1356', 'BMD', '1229.42', '6.15', 'EUR', '1.102961'), ('45', '2022-01-28', '786', 'GHS', '95.35', '0.48', 'EUR', '8.24399'), ('49', '2022-01-28', '25404', 'JPY', '190.43', '0.96', 'EUR', '133.408405'), ('20', '2022-01-29', '22182', 'MRU', '552.86', '0.05', 'EUR', '40.122998'), ('1', '2022-01-30', '1020', 'HRK', '134.74', '0.68', 'EUR', '7.570559'), ('25', '2022-01-30', '1416', 'BGN', '725.24', '3.63', 'EUR', '1.95248'), ('46', '2022-01-30', '18906', 'STN', '766.03', '3.84', 'EUR', '24.680565'), ('14', '2022-01-30', '6612', 'HNL', '245.09', '1.23', 'EUR', '26.978393'), ('34', '2022-01-31', '12423', 'HKD', '1440.59', '7.21', 'EUR', '8.623587'), ('41', '2022-01-31', '106122', 'SLL', '8.24', '0.05', 'EUR', '12883.397186'), ('45', '2022-02-01', '25692', 'AOA', '51.38', '0.26', 'EUR', '500.075352'), ('18', '2022-02-01', '16824', 'LKR', '53.71', '0.27', 'EUR', '313.251717'), ('20', '2022-02-02', '1230', 'HRK', '162.48', '0.05', 'EUR', '7.570559'), ('5', '2022-02-02', '15312', 'MVR', '899.46', '4.5', 'EUR', '17.023729'), ('39', '2022-02-02', '318', 'BZD', '143.49', '0.72', 'EUR', '2.216262'), ('32', '2022-02-02', '1026', 'CUC', '930.9', '4.66', 'EUR', '1.102163'), ('19', '2022-02-02', '4560', 'NPR', '34.05', '0.18', 'EUR', '133.929141'), ('12', '2022-02-04', '684', 'AUD', '462.51', '2.32', 'EUR', '1.478916'), ('5', '2022-02-04', '984', 'PAB', '892.25', '4.47', 'EUR', '1.102838'), ('47', '2022-02-05', '132', 'BSD', '119.71', '0.6', 'EUR', '1.102693'), ('44', '2022-02-06', '20358', 'RUB', '174.32', '0.88', 'EUR', '116.791701'), ('50', '2022-02-06', '6228', 'DOP', '103.16', '0.52', 'EUR', '60.37657'), ('1', '2022-02-06', '3214', 'LYD', '628.42', '3.15', 'EUR', '5.114442'), ('17', '2022-02-07', '71664', 'BIF', '31.8', '0.16', 'EUR', '2254.103215'), ('20', '2022-02-08', '83670', 'SLL', '6.5', '0.05', 'EUR', '12883.397186'), </v>
      </c>
    </row>
    <row r="425" spans="2:22" ht="30" x14ac:dyDescent="0.25">
      <c r="B425">
        <f t="shared" si="60"/>
        <v>2022</v>
      </c>
      <c r="C425">
        <f t="shared" si="61"/>
        <v>2</v>
      </c>
      <c r="D425" t="str">
        <f t="shared" si="62"/>
        <v>2022 2</v>
      </c>
      <c r="E425">
        <v>13</v>
      </c>
      <c r="F425" s="2">
        <v>44602</v>
      </c>
      <c r="G425">
        <v>438</v>
      </c>
      <c r="H425" t="s">
        <v>110</v>
      </c>
      <c r="I425" s="3">
        <f t="shared" si="63"/>
        <v>527.61</v>
      </c>
      <c r="J425" s="3">
        <f t="shared" si="64"/>
        <v>2.6399999999999997</v>
      </c>
      <c r="K425" t="s">
        <v>61</v>
      </c>
      <c r="L425" s="3">
        <f>VLOOKUP(H425,'fx rates'!$A:$B,2,0)</f>
        <v>0.83015899999999998</v>
      </c>
      <c r="M425">
        <f>SUMIFS($I$3:$I425,$E$3:$E425,$E425,$D$3:$D425,$D425)</f>
        <v>527.61</v>
      </c>
      <c r="N425" s="3">
        <f t="shared" si="65"/>
        <v>2.6399999999999997</v>
      </c>
      <c r="O425" s="3" t="str">
        <f t="shared" si="66"/>
        <v/>
      </c>
      <c r="P425" t="str">
        <f>IFERROR(IF(VLOOKUP($E425,clients_special_commissions!$B:$E,3,0), "yes","no"),"no")</f>
        <v>no</v>
      </c>
      <c r="Q425" s="3" t="str">
        <f>IF($P425="yes", VLOOKUP($E425,clients_special_commissions!$B:$C,2,0),"")</f>
        <v/>
      </c>
      <c r="R425" t="str">
        <f t="shared" si="67"/>
        <v>no</v>
      </c>
      <c r="S425">
        <f>COUNTIFS($E$3:$E424,$E425,$D$3:$D424,$D425,$R$3:$R424,"yes")</f>
        <v>0</v>
      </c>
      <c r="U425" s="1" t="str">
        <f t="shared" si="68"/>
        <v xml:space="preserve">('13', '2022-02-10', '438', 'GBP', '527.61', '2.64', 'EUR', '0.830159'), </v>
      </c>
      <c r="V425" s="1" t="str">
        <f t="shared" si="69"/>
        <v xml:space="preserve">('42', '2021-06-09', '1338', 'ERN', '80.96', '0.05',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'0.04',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'0.05',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'0.05',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'0.05',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'0.04',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'0.04',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'0.05', 'EUR', '1954.4451'), ('17', '2021-08-25', '20292', 'CLP', '23.24', '0.12', 'EUR', '873.489326'), ('38', '2021-08-25', '174', 'GIP', '209.76', '1.05', 'EUR', '0.829546'), ('39', '2021-08-25', '366', 'MOP', '41.3', '0.21', 'EUR', '8.862674'), ('10', '2021-08-26', '229650', 'MMK', '117.51', '0.05',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'0.04', 'EUR', '1.874163'), ('11', '2021-09-09', '10206', 'UAH', '315.83', '1.58', 'EUR', '32.315341'), ('15', '2021-09-10', '300000', 'VND', '11.91', '0.06', 'EUR', '25207.144586'), ('42', '2021-09-11', '26370', 'XPF', '221.19', '0.05',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('13', '2021-09-27', '4638', 'ETB', '82.2', '0.42', 'EUR', '56.424061'), ('37', '2021-09-29', '612', 'BND', '409.96', '2.05', 'EUR', '1.492847'), ('51', '2021-10-01', '894', 'MOP', '100.88', '0.51', 'EUR', '8.862674'), ('45', '2021-10-02', '1254', 'SCR', '78.97', '0.4', 'EUR', '15.881424'), ('47', '2021-10-02', '212808', 'IRR', '4.57', '0.05', 'EUR', '46606.318821'), ('20', '2021-10-03', '209238', 'VND', '8.31', '0.05', 'EUR', '25207.144586'), ('17', '2021-10-04', '13416', 'AOA', '26.83', '0.14', 'EUR', '500.075352'), ('41', '2021-10-05', '4139', 'GHS', '502.07', '2.52', 'EUR', '8.24399'), ('44', '2021-10-05', '206706', 'CDF', '94.03', '0.48', 'EUR', '2198.419411'), ('50', '2021-10-06', '18666', 'SOS', '29.36', '0.15', 'EUR', '635.850516'), ('7', '2021-10-06', '1026', 'CUC', '930.9', '4.66', 'EUR', '1.102163'), ('21', '2021-10-08', '912', 'MYR', '196.11', '0.99', 'EUR', '4.650478'), ('6', '2021-10-08', '29940', 'HTG', '259.51', '1.3', 'EUR', '115.372538'), ('36', '2021-10-09', '1146', 'QAR', '285.64', '1.43', 'EUR', '4.012181'), ('6', '2021-10-09', '6678', 'ISK', '46.98', '0.24', 'EUR', '142.166545'), ('29', '2021-10-10', '270', 'GIP', '325.48', '1.63', 'EUR', '0.829546'), ('25', '2021-10-10', '14754', 'BDT', '155.68', '0.78', 'EUR', '94.772749'), ('48', '2021-10-12', '15936', 'DZD', '101.37', '0.51', 'EUR', '157.210934'), ('43', '2021-10-13', '10398', 'KMF', '21.11', '0.11', 'EUR', '492.671632'), ('36', '2021-10-15', '29034', 'INR', '346.16', '1.74', 'EUR', '83.874727'), ('45', '2021-10-15', '18042', 'KPW', '18.2', '0.1', 'EUR', '991.624722'), ('18', '2021-10-15', '1236', 'BAM', '632.46', '3.17', 'EUR', '1.954297'), ('30', '2021-10-16', '25494', 'CUP', '898.56', '4.5', 'EUR', '28.372254'), ('10', '2021-10-16', '924', 'BBD', '419.15', '0.05', 'EUR', '2.204495'), ('33', '2021-10-16', '12720', 'NPR', '94.98', '0.48', 'EUR', '133.929141'), ('46', '2021-10-17', '264', 'NZD', '166.49', '0.84', 'EUR', '1.585768'), ('40', '2021-10-17', '1284', 'BND', '860.11', '4.31', 'EUR', '1.492847'), ('6', '2021-10-18', '828', 'HRK', '109.38', '0.55', 'EUR', '7.570559'), ('22', '2021-10-18', '300', 'EUR', '300', '1.5', 'EUR', '1'), ('46', '2021-10-18', '23256', 'ISK', '163.59', '0.82', 'EUR', '142.166545'), ('51', '2021-10-18', '205488', 'UZS', '16.25', '0.09', 'EUR', '12650.208197'), ('5', '2021-10-19', '15168', 'MRU', '378.04', '1.9', 'EUR', '40.122998'), ('18', '2021-10-19', '1068', 'TOP', '428.65', '2.15', 'EUR', '2.491572'), ('14', '2021-10-19', '220', 'BHD', '529.16', '2.65', 'EUR', '0.415761'), ('48', '2021-10-19', '2351', 'MYR', '505.54', '2.53', 'EUR', '4.650478'), ('46', '2021-10-20', '7524', 'RUB', '64.43', '0.33', 'EUR', '116.791701'), ('16', '2021-10-21', '16854', 'VUV', '135.2', '0.68', 'EUR', '124.667135'), ('30', '2021-10-22', '26826', 'NPR', '200.3', '1.01', 'EUR', '133.929141'), ('2', '2021-10-22', '84', 'XDR', '106', '0.53', 'EUR', '0.792507'), ('42', '2021-10-22', '3000', 'BBD', '1360.86', '0.05', 'EUR', '2.204495'), ('42', '2021-10-23', '9000', 'ZMW', '463.25', '0.03', 'EUR', '19.428104'), ('28', '2021-10-23', '3.3', 'EUR', '3.3', '0.05', 'EUR', '1'), ('48', '2021-10-23', '5000', 'GHS', '606.51', '3.04', 'EUR', '8.24399'), ('25', '2021-10-23', '71472', 'TZS', '27.97', '0.14', 'EUR', '2556.186953'), ('3', '2021-10-23', '164184', 'IRR', '3.53', '0.05', 'EUR', '46606.318821'), ('14', '2021-10-24', '1482', 'MOP', '167.22', '0.84', 'EUR', '8.862674'), ('40', '2021-10-24', '800', 'BHD', '1924.19', '9.63', 'EUR', '0.415761'), ('9', '2021-10-24', '27090', 'SDG', '55.07', '0.04', 'EUR', '491.956154'), ('43', '2021-10-24', '18492', 'THB', '500.59', '2.51', 'EUR', '36.941107'), ('35', '2021-10-26', '27588', 'KPW', '27.83', '0.14', 'EUR', '991.624722'), ('25', '2021-10-26', '15246', 'NAD', '932.41', '4.67', 'EUR', '16.351249'), ('46', '2021-10-27', '8000', 'TTD', '1071.62', '5.36', 'EUR', '7.465375'), ('47', '2021-10-27', '154224', 'IQD', '96.14', '0.49', 'EUR', '1604.167841'), ('32', '2021-10-28', '1188', 'PAB', '1077.23', '5.39', 'EUR', '1.102838'), ('17', '2021-10-28', '648', 'CNH', '92.16', '0.47', 'EUR', '7.031894'), ('10', '2021-10-28', '5784', 'NPR', '43.19', '0.05', 'EUR', '133.929141'), ('32', '2021-10-29', '15504', 'MXN', '693.84', '0.03', 'EUR', '22.345389'), ('32', '2021-10-31', '666', 'EUR', '666', '0.03', 'EUR', '1'), ('22', '2021-11-02', '498', 'XDR', '628.39', '3.15', 'EUR', '0.792507'), ('44', '2021-11-02', '324', 'EUR', '324', '1.62', 'EUR', '1'), ('16', '2021-11-02', '430', 'FKP', '518.37', '2.6', 'EUR', '0.82953'), ('7', '2021-11-03', '248', 'BHD', '596.5', '2.99', 'EUR', '0.415761'), ('51', '2021-11-03', '292', 'KWD', '871.43', '4.36', 'EUR', '0.335084'), ('51', '2021-11-03', '6933', 'TWD', '220.35', '1.11', 'EUR', '31.464479'), ('27', '2021-11-03', '23214', 'CZK', '941.82', '4.71', 'EUR', '24.648029'), ('39', '2021-11-04', '492', 'GGP', '592.69', '2.97', 'EUR', '0.830114'), ('3', '2021-11-04', '17076', 'INR', '203.59', '1.02', 'EUR', '83.874727'), ('17', '2021-11-04', '21516', 'MZN', '305.89', '1.53', 'EUR', '70.339138'), ('33', '2021-11-05', '103458', 'BIF', '45.9', '0.23', 'EUR', '2254.103215'), ('31', '2021-11-05', '3876', 'ZAR', '237.6', '1.19', 'EUR', '16.313404'), ('9', '2021-11-06', '1410', 'BSD', '1278.69', '0.04', 'EUR', '1.102693'), ('16', '2021-11-06', '636', 'IMP', '766.7', '3.84', 'EUR', '0.829536'), ('48', '2021-11-07', '564', 'NZD', '355.67', '1.78', 'EUR', '1.585768'), ('13', '2021-11-07', '3246', 'PKR', '16.25', '0.09', 'EUR', '199.753961'), ('30', '2021-11-08', '8940', 'SZL', '547.16', '2.74', 'EUR', '16.339208'), ('41', '2021-11-08', '19338', 'DJF', '98.83', '0.5', 'EUR', '195.674933'), ('47', '2021-11-08', '1488', 'WST', '518.61', '2.6', 'EUR', '2.869237'), ('20', '2021-11-09', '13290', 'MXN', '594.76', '0.05', 'EUR', '22.345389'), ('27', '2021-11-09', '11151', 'GTQ', '1317.54', '6.59', 'EUR', '8.463558'), ('34', '2021-11-09', '19140', 'ETB', '339.22', '1.7', 'EUR', '56.424061'), ('45', '2021-11-10', '450', 'EUR', '450', '2.25', 'EUR', '1'), ('10', '2021-11-10', '1008', 'TND', '310.67', '0.05', 'EUR', '3.244663'), ('48', '2021-11-11', '1182', 'KYD', '1289.54', '6.45', 'EUR', '0.916606'), ('23', '2021-11-11', '210', 'JOD', '268.74', '1.35', 'EUR', '0.781452'), ('2', '2021-11-12', '426', 'BZD', '192.22', '0.97', 'EUR', '2.216262'), ('42', '2021-11-12', '13230', 'AFN', '137.19', '0.05', 'EUR', '96.442519'), ('20', '2021-11-12', '360000', 'STD', '15.24', '0.05', 'EUR', '23626.253177'), ('4', '2021-11-14', '96936', 'LBP', '58.32', '0.3', 'EUR', '1662.155418'), ('17', '2021-11-14', '618', 'MYR', '132.89', '0.67', 'EUR', '4.650478'), ('1', '2021-11-14', '210060', 'BIF', '93.2', '0.47', 'EUR', '2254.103215'), ('4', '2021-11-15', '11958', 'VUV', '95.92', '0.48', 'EUR', '124.667135'), ('38', '2021-11-15', '115626', 'IDR', '7.32', '0.05', 'EUR', '15813.590125'), ('9', '2021-11-17', '29526', 'MXN', '1321.35', '0.03', 'EUR', '22.345389'), ('13', '2021-11-20', '23394', 'CLP', '26.79', '0.14', 'EUR', '873.489326'), ('16', '2021-11-20', '12000', 'ZAR', '735.6', '0.03', 'EUR', '16.313404'), ('48', '2021-11-21', '179472', 'PYG', '23.43', '0.03', 'EUR', '7661.556068'), ('8', '2021-11-21', '840', 'MOP', '94.78', '0.48', 'EUR', '8.862674'), ('31', '2021-11-21', '18042', 'XOF', '27.54', '0.14', 'EUR', '655.347265'), ('18', '2021-11-23', '342', 'TMT', '88.67', '0.45', 'EUR', '3.857137'), ('29', '2021-11-23', '588', 'DKK', '79.11', '0.4', 'EUR', '7.433242'), ('37', '2021-11-23', '90', 'EUR', '90', '0.45', 'EUR', '1'), ('33', '2021-11-23', '858', 'AUD', '580.16', '2.91', 'EUR', '1.478916'), ('51', '2021-11-24', '60000', 'THB', '1624.21', '0.03', 'EUR', '36.941107'), ('8', '2021-11-25', '1176', 'NZD', '741.6', '3.71', 'EUR', '1.585768'), ('10', '2021-11-26', '29568', 'BIF', '13.12', '0.05', 'EUR', '2254.103215'), ('29', '2021-11-26', '708', 'BMD', '641.91', '3.21', 'EUR', '1.102961'), ('15', '2021-11-27', '1008', 'LSL', '61.7', '0.31', 'EUR', '16.337136'), ('12', '2021-11-27', '846', 'EUR', '846', '4.23', 'EUR', '1'), ('45', '2021-11-27', '828', 'SEK', '79.64', '0.4', 'EUR', '10.396958'), ('17', '2021-11-28', '591', 'BHD', '1421.49', '7.11', 'EUR', '0.415761'), ('27', '2021-11-29', '3000000', 'XAF', '4577.73', '0.03', 'EUR', '655.347543'), ('13', '2021-11-29', '470', 'JOD', '601.45', '3.01', 'EUR', '0.781452'), ('8', '2021-12-01', '15996', 'NGN', '34.95', '0.18', 'EUR', '457.789064'), ('9', '2021-12-01', '6690', 'JPY', '50.15', '0.04', 'EUR', '133.408405'), ('44', '2021-12-02', '18318', 'KPW', '18.48', '0.1', 'EUR', '991.624722'), ('28', '2021-12-03', '13752', 'ERN', '832.1', '4.17', 'EUR', '16.526867'), ('35', '2021-12-04', '15132', 'BTN', '180.78', '0.91', 'EUR', '83.704625'), ('40', '2021-12-04', '6702', 'HRK', '885.28', '4.43', 'EUR', '7.570559'), ('44', '2021-12-04', '26352', 'RSD', '224.03', '1.13', 'EUR', '117.629636'), ('33', '2021-12-06', '654', 'TND', '201.57', '1.01', 'EUR', '3.244663'), ('41', '2021-12-07', '1176', 'SCR', '74.05', '0.38', 'EUR', '15.881424'), ('11', '2021-12-08', '696', 'SAR', '168.37', '0.85', 'EUR', '4.133768'), ('30', '2021-12-08', '8730', 'GMD', '148.1', '0.75', 'EUR', '58.946785'), ('50', '2021-12-09', '1284', 'BND', '860.11', '4.31', 'EUR', '1.492847'), ('47', '2021-12-10', '1344', 'SBD', '151.56', '0.76', 'EUR', '8.867908'), ('28', '2021-12-10', '1134', 'BOB', '150.06', '0.76', 'EUR', '7.557202'), ('6', '2021-12-12', '450', 'SGD', '300.51', '1.51', 'EUR', '1.497464'), ('29', '2021-12-12', '330', 'ILS', '93.13', '0.47', 'EUR', '3.543533'), ('18', '2021-12-13', '462', 'IMP', '556.94', '2.79', 'EUR', '0.829536'), ('10', '2021-12-13', '152076', 'IQD', '94.81', '0.05', 'EUR', '1604.167841'), ('46', '2021-12-13', '6042', 'CVE', '54.57', '0.28', 'EUR', '110.731635'), ('15', '2021-12-15', '6114', 'SBD', '689.46', '3.45', 'EUR', '8.867908'), ('43', '2021-12-15', '29166', 'BDT', '307.75', '1.54', 'EUR', '94.772749'), ('31', '2021-12-16', '17778', 'ZWL', '50.11', '0.26', 'EUR', '354.780821'), ('45', '2021-12-18', '4477', 'HRK', '591.37', '2.96', 'EUR', '7.570559'), ('10', '2021-12-18', '930', 'XDR', '1173.5', '0.05', 'EUR', '0.792507'), ('44', '2021-12-19', '21504', 'DZD', '136.79', '0.69', 'EUR', '157.210934'), ('33', '2021-12-20', '6810', 'GHS', '826.06', '4.14', 'EUR', '8.24399'), ('46', '2021-12-20', '702', 'IMP', '846.26', '4.24', 'EUR', '0.829536'), ('39', '2021-12-20', '16002', 'GMD', '271.47', '1.36', 'EUR', '58.946785'), ('6', '2021-12-20', '13104', 'MDL', '647.93', '3.24', 'EUR', '20.224588'), ('28', '2021-12-21', '660', 'EUR', '660', '3.3', 'EUR', '1'), ('2', '2021-12-22', '930', 'CAD', '670.27', '3.36', 'EUR', '1.387511'), ('48', '2021-12-23', '23226', 'MKD', '377.23', '1.89', 'EUR', '61.570877'), ('47', '2021-12-24', '618', 'MOP', '69.74', '0.35', 'EUR', '8.862674'), ('29', '2021-12-25', '28566', 'RSD', '242.85', '1.22', 'EUR', '117.629636'), ('9', '2021-12-26', '28416', 'MDL', '1405.03', '0.04', 'EUR', '20.224588'), ('3', '2021-12-26', '23166', 'SOS', '36.44', '0.19', 'EUR', '635.850516'), ('18', '2021-12-26', '3500', 'MYR', '752.62', '3.77', 'EUR', '4.650478'), ('33', '2021-12-26', '690', 'SEK', '66.37', '0.03', 'EUR', '10.396958'), ('36', '2021-12-27', '66', 'OMR', '155.25', '0.78', 'EUR', '0.425132'), ('26', '2021-12-27', '460', 'GIP', '554.53', '2.78', 'EUR', '0.829546'), ('11', '2021-12-28', '1404', 'EUR', '1404', '7.02', 'EUR', '1'), ('36', '2021-12-29', '8622', 'HTG', '74.74', '0.38', 'EUR', '115.372538'), ('47', '2021-12-30', '28236', 'AMD', '52.59', '0.27', 'EUR', '536.92227'), ('30', '2021-12-30', '190284', 'MGA', '42.82', '0.22', 'EUR', '4443.86488'), ('22', '2021-12-30', '1302', 'EUR', '1302', '6.51', 'EUR', '1'), ('47', '2021-12-31', '1404', 'WST', '489.33', '2.45', 'EUR', '2.869237'), ('50', '2022-01-01', '4614', 'TWD', '146.65', '0.74', 'EUR', '31.464479'), ('45', '2022-01-01', '7798', 'TJS', '545.52', '2.73', 'EUR', '14.294667'), ('2', '2022-01-02', '6396', 'HTG', '55.44', '0.28', 'EUR', '115.372538'), ('43', '2022-01-03', '19044', 'LRD', '112.79', '0.57', 'EUR', '168.852191'), ('4', '2022-01-03', '606', 'MYR', '130.31', '0.66', 'EUR', '4.650478'), ('48', '2022-01-03', '462', 'JOD', '591.21', '2.96', 'EUR', '0.781452'), ('3', '2022-01-03', '22386', 'THB', '606', '3.03', 'EUR', '36.941107'), ('40', '2022-01-04', '234270', 'UGX', '59.23', '0.3', 'EUR', '3955.735797'), ('38', '2022-01-05', '6138', 'NOK', '635.68', '3.18', 'EUR', '9.655857'), ('16', '2022-01-06', '954', 'JOD', '1220.81', '6.11', 'EUR', '0.781452'), ('5', '2022-01-06', '528', 'OMR', '1241.97', '6.21', 'EUR', '0.425132'), ('11', '2022-01-06', '594', 'SBD', '66.99', '0.34', 'EUR', '8.867908'), ('50', '2022-01-06', '9870', 'AMD', '18.39', '0.1', 'EUR', '536.92227'), ('16', '2022-01-08', '23190', 'SCR', '1460.2', '0.03', 'EUR', '15.881424'), ('14', '2022-01-08', '6834', 'SCR', '430.32', '2.16', 'EUR', '15.881424'), ('50', '2022-01-09', '20802', 'XPF', '174.49', '0.88', 'EUR', '119.221126'), ('3', '2022-01-09', '354', 'VES', '74.65', '0.38', 'EUR', '4.74232'), ('4', '2022-01-09', '3048', 'ERN', '184.43', '0.93', 'EUR', '16.526867'), ('27', '2022-01-10', '20196', 'CUP', '711.83', '3.56', 'EUR', '28.372254'), ('21', '2022-01-11', '7200', 'MUR', '148.86', '0.75', 'EUR', '48.369341'), ('31', '2022-01-11', '26052', 'LRD', '154.29', '0.78', 'EUR', '168.852191'), ('28', '2022-01-13', '27480', 'ISK', '193.3', '0.97', 'EUR', '142.166545'), ('48', '2022-01-13', '1362', 'DKK', '183.24', '0.92', 'EUR', '7.433242'), ('38', '2022-01-14', '1392', 'HKD', '161.42', '0.81', 'EUR', '8.623587'), ('34', '2022-01-14', '11094', 'MZN', '157.73', '0.79', 'EUR', '70.339138'), ('4', '2022-01-15', '19374', 'KPW', '19.54', '0.1', 'EUR', '991.624722'), ('30', '2022-01-15', '22686', 'CZK', '920.4', '4.61', 'EUR', '24.648029'), ('14', '2022-01-18', '21360', 'KRW', '16', '0.08', 'EUR', '1335.638728'), ('3', '2022-01-18', '15240', 'MWK', '16.98', '0.09', 'EUR', '897.95755'), ('33', '2022-01-20', '1410', 'ILS', '397.91', '1.99', 'EUR', '3.543533'), ('30', '2022-01-20', '642', 'JOD', '821.55', '4.11', 'EUR', '0.781452'), ('7', '2022-01-21', '1362', 'TTD', '182.45', '0.92', 'EUR', '7.465375'), ('9', '2022-01-22', '7248', 'XPF', '60.8', '0.04', 'EUR', '119.221126'), ('2', '2022-01-22', '108954', 'KHR', '24.54', '0.13', 'EUR', '4440.618647'), ('20', '2022-01-23', '1080', 'BAM', '552.63', '0.05', 'EUR', '1.954297'), ('34', '2022-01-23', '510', 'EUR', '510', '2.55', 'EUR', '1'), ('32', '2022-01-23', '220032', 'CDF', '100.09', '0.51', 'EUR', '2198.419411'), ('51', '2022-01-23', '8000', 'XCD', '2686.55', '13.44', 'EUR', '2.977802'), ('33', '2022-01-25', '20364', 'KPW', '20.54', '0.11', 'EUR', '991.624722'), ('7', '2022-01-25', '1086', 'TJS', '75.98', '0.38', 'EUR', '14.294667'), ('9', '2022-01-26', '186228', 'VND', '7.39', '0.04', 'EUR', '25207.144586'), ('33', '2022-01-27', '612', 'JEP', '737.55', '3.69', 'EUR', '0.82978'), ('38', '2022-01-27', '172740', 'STD', '7.32', '0.05', 'EUR', '23626.253177'), ('51', '2022-01-27', '30000', 'DZD', '190.83', '0.03', 'EUR', '157.210934'), ('12', '2022-01-28', '1356', 'BMD', '1229.42', '6.15', 'EUR', '1.102961'), ('45', '2022-01-28', '786', 'GHS', '95.35', '0.48', 'EUR', '8.24399'), ('49', '2022-01-28', '25404', 'JPY', '190.43', '0.96', 'EUR', '133.408405'), ('20', '2022-01-29', '22182', 'MRU', '552.86', '0.05', 'EUR', '40.122998'), ('1', '2022-01-30', '1020', 'HRK', '134.74', '0.68', 'EUR', '7.570559'), ('25', '2022-01-30', '1416', 'BGN', '725.24', '3.63', 'EUR', '1.95248'), ('46', '2022-01-30', '18906', 'STN', '766.03', '3.84', 'EUR', '24.680565'), ('14', '2022-01-30', '6612', 'HNL', '245.09', '1.23', 'EUR', '26.978393'), ('34', '2022-01-31', '12423', 'HKD', '1440.59', '7.21', 'EUR', '8.623587'), ('41', '2022-01-31', '106122', 'SLL', '8.24', '0.05', 'EUR', '12883.397186'), ('45', '2022-02-01', '25692', 'AOA', '51.38', '0.26', 'EUR', '500.075352'), ('18', '2022-02-01', '16824', 'LKR', '53.71', '0.27', 'EUR', '313.251717'), ('20', '2022-02-02', '1230', 'HRK', '162.48', '0.05', 'EUR', '7.570559'), ('5', '2022-02-02', '15312', 'MVR', '899.46', '4.5', 'EUR', '17.023729'), ('39', '2022-02-02', '318', 'BZD', '143.49', '0.72', 'EUR', '2.216262'), ('32', '2022-02-02', '1026', 'CUC', '930.9', '4.66', 'EUR', '1.102163'), ('19', '2022-02-02', '4560', 'NPR', '34.05', '0.18', 'EUR', '133.929141'), ('12', '2022-02-04', '684', 'AUD', '462.51', '2.32', 'EUR', '1.478916'), ('5', '2022-02-04', '984', 'PAB', '892.25', '4.47', 'EUR', '1.102838'), ('47', '2022-02-05', '132', 'BSD', '119.71', '0.6', 'EUR', '1.102693'), ('44', '2022-02-06', '20358', 'RUB', '174.32', '0.88', 'EUR', '116.791701'), ('50', '2022-02-06', '6228', 'DOP', '103.16', '0.52', 'EUR', '60.37657'), ('1', '2022-02-06', '3214', 'LYD', '628.42', '3.15', 'EUR', '5.114442'), ('17', '2022-02-07', '71664', 'BIF', '31.8', '0.16', 'EUR', '2254.103215'), ('20', '2022-02-08', '83670', 'SLL', '6.5', '0.05', 'EUR', '12883.397186'), ('13', '2022-02-10', '438', 'GBP', '527.61', '2.64', 'EUR', '0.830159'), </v>
      </c>
    </row>
    <row r="426" spans="2:22" ht="30" x14ac:dyDescent="0.25">
      <c r="B426">
        <f t="shared" si="60"/>
        <v>2022</v>
      </c>
      <c r="C426">
        <f t="shared" si="61"/>
        <v>2</v>
      </c>
      <c r="D426" t="str">
        <f t="shared" si="62"/>
        <v>2022 2</v>
      </c>
      <c r="E426">
        <v>40</v>
      </c>
      <c r="F426" s="2">
        <v>44603</v>
      </c>
      <c r="G426">
        <v>4.1999999999999993</v>
      </c>
      <c r="H426" t="s">
        <v>61</v>
      </c>
      <c r="I426" s="3">
        <f t="shared" si="63"/>
        <v>4.2</v>
      </c>
      <c r="J426" s="3">
        <f t="shared" si="64"/>
        <v>0.05</v>
      </c>
      <c r="K426" t="s">
        <v>61</v>
      </c>
      <c r="L426" s="3">
        <f>VLOOKUP(H426,'fx rates'!$A:$B,2,0)</f>
        <v>1</v>
      </c>
      <c r="M426">
        <f>SUMIFS($I$3:$I426,$E$3:$E426,$E426,$D$3:$D426,$D426)</f>
        <v>4.2</v>
      </c>
      <c r="N426" s="3">
        <f t="shared" si="65"/>
        <v>0.05</v>
      </c>
      <c r="O426" s="3" t="str">
        <f t="shared" si="66"/>
        <v/>
      </c>
      <c r="P426" t="str">
        <f>IFERROR(IF(VLOOKUP($E426,clients_special_commissions!$B:$E,3,0), "yes","no"),"no")</f>
        <v>no</v>
      </c>
      <c r="Q426" s="3" t="str">
        <f>IF($P426="yes", VLOOKUP($E426,clients_special_commissions!$B:$C,2,0),"")</f>
        <v/>
      </c>
      <c r="R426" t="str">
        <f t="shared" si="67"/>
        <v>no</v>
      </c>
      <c r="S426">
        <f>COUNTIFS($E$3:$E425,$E426,$D$3:$D425,$D426,$R$3:$R425,"yes")</f>
        <v>0</v>
      </c>
      <c r="U426" s="1" t="str">
        <f t="shared" si="68"/>
        <v xml:space="preserve">('40', '2022-02-11', '4.2', 'EUR', '4.2', '0.05', 'EUR', '1'), </v>
      </c>
      <c r="V426" s="1" t="str">
        <f t="shared" si="69"/>
        <v xml:space="preserve">('42', '2021-06-09', '1338', 'ERN', '80.96', '0.05',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'0.04',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'0.05',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'0.05',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'0.05',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'0.04',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'0.04',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'0.05', 'EUR', '1954.4451'), ('17', '2021-08-25', '20292', 'CLP', '23.24', '0.12', 'EUR', '873.489326'), ('38', '2021-08-25', '174', 'GIP', '209.76', '1.05', 'EUR', '0.829546'), ('39', '2021-08-25', '366', 'MOP', '41.3', '0.21', 'EUR', '8.862674'), ('10', '2021-08-26', '229650', 'MMK', '117.51', '0.05',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'0.04', 'EUR', '1.874163'), ('11', '2021-09-09', '10206', 'UAH', '315.83', '1.58', 'EUR', '32.315341'), ('15', '2021-09-10', '300000', 'VND', '11.91', '0.06', 'EUR', '25207.144586'), ('42', '2021-09-11', '26370', 'XPF', '221.19', '0.05',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('13', '2021-09-27', '4638', 'ETB', '82.2', '0.42', 'EUR', '56.424061'), ('37', '2021-09-29', '612', 'BND', '409.96', '2.05', 'EUR', '1.492847'), ('51', '2021-10-01', '894', 'MOP', '100.88', '0.51', 'EUR', '8.862674'), ('45', '2021-10-02', '1254', 'SCR', '78.97', '0.4', 'EUR', '15.881424'), ('47', '2021-10-02', '212808', 'IRR', '4.57', '0.05', 'EUR', '46606.318821'), ('20', '2021-10-03', '209238', 'VND', '8.31', '0.05', 'EUR', '25207.144586'), ('17', '2021-10-04', '13416', 'AOA', '26.83', '0.14', 'EUR', '500.075352'), ('41', '2021-10-05', '4139', 'GHS', '502.07', '2.52', 'EUR', '8.24399'), ('44', '2021-10-05', '206706', 'CDF', '94.03', '0.48', 'EUR', '2198.419411'), ('50', '2021-10-06', '18666', 'SOS', '29.36', '0.15', 'EUR', '635.850516'), ('7', '2021-10-06', '1026', 'CUC', '930.9', '4.66', 'EUR', '1.102163'), ('21', '2021-10-08', '912', 'MYR', '196.11', '0.99', 'EUR', '4.650478'), ('6', '2021-10-08', '29940', 'HTG', '259.51', '1.3', 'EUR', '115.372538'), ('36', '2021-10-09', '1146', 'QAR', '285.64', '1.43', 'EUR', '4.012181'), ('6', '2021-10-09', '6678', 'ISK', '46.98', '0.24', 'EUR', '142.166545'), ('29', '2021-10-10', '270', 'GIP', '325.48', '1.63', 'EUR', '0.829546'), ('25', '2021-10-10', '14754', 'BDT', '155.68', '0.78', 'EUR', '94.772749'), ('48', '2021-10-12', '15936', 'DZD', '101.37', '0.51', 'EUR', '157.210934'), ('43', '2021-10-13', '10398', 'KMF', '21.11', '0.11', 'EUR', '492.671632'), ('36', '2021-10-15', '29034', 'INR', '346.16', '1.74', 'EUR', '83.874727'), ('45', '2021-10-15', '18042', 'KPW', '18.2', '0.1', 'EUR', '991.624722'), ('18', '2021-10-15', '1236', 'BAM', '632.46', '3.17', 'EUR', '1.954297'), ('30', '2021-10-16', '25494', 'CUP', '898.56', '4.5', 'EUR', '28.372254'), ('10', '2021-10-16', '924', 'BBD', '419.15', '0.05', 'EUR', '2.204495'), ('33', '2021-10-16', '12720', 'NPR', '94.98', '0.48', 'EUR', '133.929141'), ('46', '2021-10-17', '264', 'NZD', '166.49', '0.84', 'EUR', '1.585768'), ('40', '2021-10-17', '1284', 'BND', '860.11', '4.31', 'EUR', '1.492847'), ('6', '2021-10-18', '828', 'HRK', '109.38', '0.55', 'EUR', '7.570559'), ('22', '2021-10-18', '300', 'EUR', '300', '1.5', 'EUR', '1'), ('46', '2021-10-18', '23256', 'ISK', '163.59', '0.82', 'EUR', '142.166545'), ('51', '2021-10-18', '205488', 'UZS', '16.25', '0.09', 'EUR', '12650.208197'), ('5', '2021-10-19', '15168', 'MRU', '378.04', '1.9', 'EUR', '40.122998'), ('18', '2021-10-19', '1068', 'TOP', '428.65', '2.15', 'EUR', '2.491572'), ('14', '2021-10-19', '220', 'BHD', '529.16', '2.65', 'EUR', '0.415761'), ('48', '2021-10-19', '2351', 'MYR', '505.54', '2.53', 'EUR', '4.650478'), ('46', '2021-10-20', '7524', 'RUB', '64.43', '0.33', 'EUR', '116.791701'), ('16', '2021-10-21', '16854', 'VUV', '135.2', '0.68', 'EUR', '124.667135'), ('30', '2021-10-22', '26826', 'NPR', '200.3', '1.01', 'EUR', '133.929141'), ('2', '2021-10-22', '84', 'XDR', '106', '0.53', 'EUR', '0.792507'), ('42', '2021-10-22', '3000', 'BBD', '1360.86', '0.05', 'EUR', '2.204495'), ('42', '2021-10-23', '9000', 'ZMW', '463.25', '0.03', 'EUR', '19.428104'), ('28', '2021-10-23', '3.3', 'EUR', '3.3', '0.05', 'EUR', '1'), ('48', '2021-10-23', '5000', 'GHS', '606.51', '3.04', 'EUR', '8.24399'), ('25', '2021-10-23', '71472', 'TZS', '27.97', '0.14', 'EUR', '2556.186953'), ('3', '2021-10-23', '164184', 'IRR', '3.53', '0.05', 'EUR', '46606.318821'), ('14', '2021-10-24', '1482', 'MOP', '167.22', '0.84', 'EUR', '8.862674'), ('40', '2021-10-24', '800', 'BHD', '1924.19', '9.63', 'EUR', '0.415761'), ('9', '2021-10-24', '27090', 'SDG', '55.07', '0.04', 'EUR', '491.956154'), ('43', '2021-10-24', '18492', 'THB', '500.59', '2.51', 'EUR', '36.941107'), ('35', '2021-10-26', '27588', 'KPW', '27.83', '0.14', 'EUR', '991.624722'), ('25', '2021-10-26', '15246', 'NAD', '932.41', '4.67', 'EUR', '16.351249'), ('46', '2021-10-27', '8000', 'TTD', '1071.62', '5.36', 'EUR', '7.465375'), ('47', '2021-10-27', '154224', 'IQD', '96.14', '0.49', 'EUR', '1604.167841'), ('32', '2021-10-28', '1188', 'PAB', '1077.23', '5.39', 'EUR', '1.102838'), ('17', '2021-10-28', '648', 'CNH', '92.16', '0.47', 'EUR', '7.031894'), ('10', '2021-10-28', '5784', 'NPR', '43.19', '0.05', 'EUR', '133.929141'), ('32', '2021-10-29', '15504', 'MXN', '693.84', '0.03', 'EUR', '22.345389'), ('32', '2021-10-31', '666', 'EUR', '666', '0.03', 'EUR', '1'), ('22', '2021-11-02', '498', 'XDR', '628.39', '3.15', 'EUR', '0.792507'), ('44', '2021-11-02', '324', 'EUR', '324', '1.62', 'EUR', '1'), ('16', '2021-11-02', '430', 'FKP', '518.37', '2.6', 'EUR', '0.82953'), ('7', '2021-11-03', '248', 'BHD', '596.5', '2.99', 'EUR', '0.415761'), ('51', '2021-11-03', '292', 'KWD', '871.43', '4.36', 'EUR', '0.335084'), ('51', '2021-11-03', '6933', 'TWD', '220.35', '1.11', 'EUR', '31.464479'), ('27', '2021-11-03', '23214', 'CZK', '941.82', '4.71', 'EUR', '24.648029'), ('39', '2021-11-04', '492', 'GGP', '592.69', '2.97', 'EUR', '0.830114'), ('3', '2021-11-04', '17076', 'INR', '203.59', '1.02', 'EUR', '83.874727'), ('17', '2021-11-04', '21516', 'MZN', '305.89', '1.53', 'EUR', '70.339138'), ('33', '2021-11-05', '103458', 'BIF', '45.9', '0.23', 'EUR', '2254.103215'), ('31', '2021-11-05', '3876', 'ZAR', '237.6', '1.19', 'EUR', '16.313404'), ('9', '2021-11-06', '1410', 'BSD', '1278.69', '0.04', 'EUR', '1.102693'), ('16', '2021-11-06', '636', 'IMP', '766.7', '3.84', 'EUR', '0.829536'), ('48', '2021-11-07', '564', 'NZD', '355.67', '1.78', 'EUR', '1.585768'), ('13', '2021-11-07', '3246', 'PKR', '16.25', '0.09', 'EUR', '199.753961'), ('30', '2021-11-08', '8940', 'SZL', '547.16', '2.74', 'EUR', '16.339208'), ('41', '2021-11-08', '19338', 'DJF', '98.83', '0.5', 'EUR', '195.674933'), ('47', '2021-11-08', '1488', 'WST', '518.61', '2.6', 'EUR', '2.869237'), ('20', '2021-11-09', '13290', 'MXN', '594.76', '0.05', 'EUR', '22.345389'), ('27', '2021-11-09', '11151', 'GTQ', '1317.54', '6.59', 'EUR', '8.463558'), ('34', '2021-11-09', '19140', 'ETB', '339.22', '1.7', 'EUR', '56.424061'), ('45', '2021-11-10', '450', 'EUR', '450', '2.25', 'EUR', '1'), ('10', '2021-11-10', '1008', 'TND', '310.67', '0.05', 'EUR', '3.244663'), ('48', '2021-11-11', '1182', 'KYD', '1289.54', '6.45', 'EUR', '0.916606'), ('23', '2021-11-11', '210', 'JOD', '268.74', '1.35', 'EUR', '0.781452'), ('2', '2021-11-12', '426', 'BZD', '192.22', '0.97', 'EUR', '2.216262'), ('42', '2021-11-12', '13230', 'AFN', '137.19', '0.05', 'EUR', '96.442519'), ('20', '2021-11-12', '360000', 'STD', '15.24', '0.05', 'EUR', '23626.253177'), ('4', '2021-11-14', '96936', 'LBP', '58.32', '0.3', 'EUR', '1662.155418'), ('17', '2021-11-14', '618', 'MYR', '132.89', '0.67', 'EUR', '4.650478'), ('1', '2021-11-14', '210060', 'BIF', '93.2', '0.47', 'EUR', '2254.103215'), ('4', '2021-11-15', '11958', 'VUV', '95.92', '0.48', 'EUR', '124.667135'), ('38', '2021-11-15', '115626', 'IDR', '7.32', '0.05', 'EUR', '15813.590125'), ('9', '2021-11-17', '29526', 'MXN', '1321.35', '0.03', 'EUR', '22.345389'), ('13', '2021-11-20', '23394', 'CLP', '26.79', '0.14', 'EUR', '873.489326'), ('16', '2021-11-20', '12000', 'ZAR', '735.6', '0.03', 'EUR', '16.313404'), ('48', '2021-11-21', '179472', 'PYG', '23.43', '0.03', 'EUR', '7661.556068'), ('8', '2021-11-21', '840', 'MOP', '94.78', '0.48', 'EUR', '8.862674'), ('31', '2021-11-21', '18042', 'XOF', '27.54', '0.14', 'EUR', '655.347265'), ('18', '2021-11-23', '342', 'TMT', '88.67', '0.45', 'EUR', '3.857137'), ('29', '2021-11-23', '588', 'DKK', '79.11', '0.4', 'EUR', '7.433242'), ('37', '2021-11-23', '90', 'EUR', '90', '0.45', 'EUR', '1'), ('33', '2021-11-23', '858', 'AUD', '580.16', '2.91', 'EUR', '1.478916'), ('51', '2021-11-24', '60000', 'THB', '1624.21', '0.03', 'EUR', '36.941107'), ('8', '2021-11-25', '1176', 'NZD', '741.6', '3.71', 'EUR', '1.585768'), ('10', '2021-11-26', '29568', 'BIF', '13.12', '0.05', 'EUR', '2254.103215'), ('29', '2021-11-26', '708', 'BMD', '641.91', '3.21', 'EUR', '1.102961'), ('15', '2021-11-27', '1008', 'LSL', '61.7', '0.31', 'EUR', '16.337136'), ('12', '2021-11-27', '846', 'EUR', '846', '4.23', 'EUR', '1'), ('45', '2021-11-27', '828', 'SEK', '79.64', '0.4', 'EUR', '10.396958'), ('17', '2021-11-28', '591', 'BHD', '1421.49', '7.11', 'EUR', '0.415761'), ('27', '2021-11-29', '3000000', 'XAF', '4577.73', '0.03', 'EUR', '655.347543'), ('13', '2021-11-29', '470', 'JOD', '601.45', '3.01', 'EUR', '0.781452'), ('8', '2021-12-01', '15996', 'NGN', '34.95', '0.18', 'EUR', '457.789064'), ('9', '2021-12-01', '6690', 'JPY', '50.15', '0.04', 'EUR', '133.408405'), ('44', '2021-12-02', '18318', 'KPW', '18.48', '0.1', 'EUR', '991.624722'), ('28', '2021-12-03', '13752', 'ERN', '832.1', '4.17', 'EUR', '16.526867'), ('35', '2021-12-04', '15132', 'BTN', '180.78', '0.91', 'EUR', '83.704625'), ('40', '2021-12-04', '6702', 'HRK', '885.28', '4.43', 'EUR', '7.570559'), ('44', '2021-12-04', '26352', 'RSD', '224.03', '1.13', 'EUR', '117.629636'), ('33', '2021-12-06', '654', 'TND', '201.57', '1.01', 'EUR', '3.244663'), ('41', '2021-12-07', '1176', 'SCR', '74.05', '0.38', 'EUR', '15.881424'), ('11', '2021-12-08', '696', 'SAR', '168.37', '0.85', 'EUR', '4.133768'), ('30', '2021-12-08', '8730', 'GMD', '148.1', '0.75', 'EUR', '58.946785'), ('50', '2021-12-09', '1284', 'BND', '860.11', '4.31', 'EUR', '1.492847'), ('47', '2021-12-10', '1344', 'SBD', '151.56', '0.76', 'EUR', '8.867908'), ('28', '2021-12-10', '1134', 'BOB', '150.06', '0.76', 'EUR', '7.557202'), ('6', '2021-12-12', '450', 'SGD', '300.51', '1.51', 'EUR', '1.497464'), ('29', '2021-12-12', '330', 'ILS', '93.13', '0.47', 'EUR', '3.543533'), ('18', '2021-12-13', '462', 'IMP', '556.94', '2.79', 'EUR', '0.829536'), ('10', '2021-12-13', '152076', 'IQD', '94.81', '0.05', 'EUR', '1604.167841'), ('46', '2021-12-13', '6042', 'CVE', '54.57', '0.28', 'EUR', '110.731635'), ('15', '2021-12-15', '6114', 'SBD', '689.46', '3.45', 'EUR', '8.867908'), ('43', '2021-12-15', '29166', 'BDT', '307.75', '1.54', 'EUR', '94.772749'), ('31', '2021-12-16', '17778', 'ZWL', '50.11', '0.26', 'EUR', '354.780821'), ('45', '2021-12-18', '4477', 'HRK', '591.37', '2.96', 'EUR', '7.570559'), ('10', '2021-12-18', '930', 'XDR', '1173.5', '0.05', 'EUR', '0.792507'), ('44', '2021-12-19', '21504', 'DZD', '136.79', '0.69', 'EUR', '157.210934'), ('33', '2021-12-20', '6810', 'GHS', '826.06', '4.14', 'EUR', '8.24399'), ('46', '2021-12-20', '702', 'IMP', '846.26', '4.24', 'EUR', '0.829536'), ('39', '2021-12-20', '16002', 'GMD', '271.47', '1.36', 'EUR', '58.946785'), ('6', '2021-12-20', '13104', 'MDL', '647.93', '3.24', 'EUR', '20.224588'), ('28', '2021-12-21', '660', 'EUR', '660', '3.3', 'EUR', '1'), ('2', '2021-12-22', '930', 'CAD', '670.27', '3.36', 'EUR', '1.387511'), ('48', '2021-12-23', '23226', 'MKD', '377.23', '1.89', 'EUR', '61.570877'), ('47', '2021-12-24', '618', 'MOP', '69.74', '0.35', 'EUR', '8.862674'), ('29', '2021-12-25', '28566', 'RSD', '242.85', '1.22', 'EUR', '117.629636'), ('9', '2021-12-26', '28416', 'MDL', '1405.03', '0.04', 'EUR', '20.224588'), ('3', '2021-12-26', '23166', 'SOS', '36.44', '0.19', 'EUR', '635.850516'), ('18', '2021-12-26', '3500', 'MYR', '752.62', '3.77', 'EUR', '4.650478'), ('33', '2021-12-26', '690', 'SEK', '66.37', '0.03', 'EUR', '10.396958'), ('36', '2021-12-27', '66', 'OMR', '155.25', '0.78', 'EUR', '0.425132'), ('26', '2021-12-27', '460', 'GIP', '554.53', '2.78', 'EUR', '0.829546'), ('11', '2021-12-28', '1404', 'EUR', '1404', '7.02', 'EUR', '1'), ('36', '2021-12-29', '8622', 'HTG', '74.74', '0.38', 'EUR', '115.372538'), ('47', '2021-12-30', '28236', 'AMD', '52.59', '0.27', 'EUR', '536.92227'), ('30', '2021-12-30', '190284', 'MGA', '42.82', '0.22', 'EUR', '4443.86488'), ('22', '2021-12-30', '1302', 'EUR', '1302', '6.51', 'EUR', '1'), ('47', '2021-12-31', '1404', 'WST', '489.33', '2.45', 'EUR', '2.869237'), ('50', '2022-01-01', '4614', 'TWD', '146.65', '0.74', 'EUR', '31.464479'), ('45', '2022-01-01', '7798', 'TJS', '545.52', '2.73', 'EUR', '14.294667'), ('2', '2022-01-02', '6396', 'HTG', '55.44', '0.28', 'EUR', '115.372538'), ('43', '2022-01-03', '19044', 'LRD', '112.79', '0.57', 'EUR', '168.852191'), ('4', '2022-01-03', '606', 'MYR', '130.31', '0.66', 'EUR', '4.650478'), ('48', '2022-01-03', '462', 'JOD', '591.21', '2.96', 'EUR', '0.781452'), ('3', '2022-01-03', '22386', 'THB', '606', '3.03', 'EUR', '36.941107'), ('40', '2022-01-04', '234270', 'UGX', '59.23', '0.3', 'EUR', '3955.735797'), ('38', '2022-01-05', '6138', 'NOK', '635.68', '3.18', 'EUR', '9.655857'), ('16', '2022-01-06', '954', 'JOD', '1220.81', '6.11', 'EUR', '0.781452'), ('5', '2022-01-06', '528', 'OMR', '1241.97', '6.21', 'EUR', '0.425132'), ('11', '2022-01-06', '594', 'SBD', '66.99', '0.34', 'EUR', '8.867908'), ('50', '2022-01-06', '9870', 'AMD', '18.39', '0.1', 'EUR', '536.92227'), ('16', '2022-01-08', '23190', 'SCR', '1460.2', '0.03', 'EUR', '15.881424'), ('14', '2022-01-08', '6834', 'SCR', '430.32', '2.16', 'EUR', '15.881424'), ('50', '2022-01-09', '20802', 'XPF', '174.49', '0.88', 'EUR', '119.221126'), ('3', '2022-01-09', '354', 'VES', '74.65', '0.38', 'EUR', '4.74232'), ('4', '2022-01-09', '3048', 'ERN', '184.43', '0.93', 'EUR', '16.526867'), ('27', '2022-01-10', '20196', 'CUP', '711.83', '3.56', 'EUR', '28.372254'), ('21', '2022-01-11', '7200', 'MUR', '148.86', '0.75', 'EUR', '48.369341'), ('31', '2022-01-11', '26052', 'LRD', '154.29', '0.78', 'EUR', '168.852191'), ('28', '2022-01-13', '27480', 'ISK', '193.3', '0.97', 'EUR', '142.166545'), ('48', '2022-01-13', '1362', 'DKK', '183.24', '0.92', 'EUR', '7.433242'), ('38', '2022-01-14', '1392', 'HKD', '161.42', '0.81', 'EUR', '8.623587'), ('34', '2022-01-14', '11094', 'MZN', '157.73', '0.79', 'EUR', '70.339138'), ('4', '2022-01-15', '19374', 'KPW', '19.54', '0.1', 'EUR', '991.624722'), ('30', '2022-01-15', '22686', 'CZK', '920.4', '4.61', 'EUR', '24.648029'), ('14', '2022-01-18', '21360', 'KRW', '16', '0.08', 'EUR', '1335.638728'), ('3', '2022-01-18', '15240', 'MWK', '16.98', '0.09', 'EUR', '897.95755'), ('33', '2022-01-20', '1410', 'ILS', '397.91', '1.99', 'EUR', '3.543533'), ('30', '2022-01-20', '642', 'JOD', '821.55', '4.11', 'EUR', '0.781452'), ('7', '2022-01-21', '1362', 'TTD', '182.45', '0.92', 'EUR', '7.465375'), ('9', '2022-01-22', '7248', 'XPF', '60.8', '0.04', 'EUR', '119.221126'), ('2', '2022-01-22', '108954', 'KHR', '24.54', '0.13', 'EUR', '4440.618647'), ('20', '2022-01-23', '1080', 'BAM', '552.63', '0.05', 'EUR', '1.954297'), ('34', '2022-01-23', '510', 'EUR', '510', '2.55', 'EUR', '1'), ('32', '2022-01-23', '220032', 'CDF', '100.09', '0.51', 'EUR', '2198.419411'), ('51', '2022-01-23', '8000', 'XCD', '2686.55', '13.44', 'EUR', '2.977802'), ('33', '2022-01-25', '20364', 'KPW', '20.54', '0.11', 'EUR', '991.624722'), ('7', '2022-01-25', '1086', 'TJS', '75.98', '0.38', 'EUR', '14.294667'), ('9', '2022-01-26', '186228', 'VND', '7.39', '0.04', 'EUR', '25207.144586'), ('33', '2022-01-27', '612', 'JEP', '737.55', '3.69', 'EUR', '0.82978'), ('38', '2022-01-27', '172740', 'STD', '7.32', '0.05', 'EUR', '23626.253177'), ('51', '2022-01-27', '30000', 'DZD', '190.83', '0.03', 'EUR', '157.210934'), ('12', '2022-01-28', '1356', 'BMD', '1229.42', '6.15', 'EUR', '1.102961'), ('45', '2022-01-28', '786', 'GHS', '95.35', '0.48', 'EUR', '8.24399'), ('49', '2022-01-28', '25404', 'JPY', '190.43', '0.96', 'EUR', '133.408405'), ('20', '2022-01-29', '22182', 'MRU', '552.86', '0.05', 'EUR', '40.122998'), ('1', '2022-01-30', '1020', 'HRK', '134.74', '0.68', 'EUR', '7.570559'), ('25', '2022-01-30', '1416', 'BGN', '725.24', '3.63', 'EUR', '1.95248'), ('46', '2022-01-30', '18906', 'STN', '766.03', '3.84', 'EUR', '24.680565'), ('14', '2022-01-30', '6612', 'HNL', '245.09', '1.23', 'EUR', '26.978393'), ('34', '2022-01-31', '12423', 'HKD', '1440.59', '7.21', 'EUR', '8.623587'), ('41', '2022-01-31', '106122', 'SLL', '8.24', '0.05', 'EUR', '12883.397186'), ('45', '2022-02-01', '25692', 'AOA', '51.38', '0.26', 'EUR', '500.075352'), ('18', '2022-02-01', '16824', 'LKR', '53.71', '0.27', 'EUR', '313.251717'), ('20', '2022-02-02', '1230', 'HRK', '162.48', '0.05', 'EUR', '7.570559'), ('5', '2022-02-02', '15312', 'MVR', '899.46', '4.5', 'EUR', '17.023729'), ('39', '2022-02-02', '318', 'BZD', '143.49', '0.72', 'EUR', '2.216262'), ('32', '2022-02-02', '1026', 'CUC', '930.9', '4.66', 'EUR', '1.102163'), ('19', '2022-02-02', '4560', 'NPR', '34.05', '0.18', 'EUR', '133.929141'), ('12', '2022-02-04', '684', 'AUD', '462.51', '2.32', 'EUR', '1.478916'), ('5', '2022-02-04', '984', 'PAB', '892.25', '4.47', 'EUR', '1.102838'), ('47', '2022-02-05', '132', 'BSD', '119.71', '0.6', 'EUR', '1.102693'), ('44', '2022-02-06', '20358', 'RUB', '174.32', '0.88', 'EUR', '116.791701'), ('50', '2022-02-06', '6228', 'DOP', '103.16', '0.52', 'EUR', '60.37657'), ('1', '2022-02-06', '3214', 'LYD', '628.42', '3.15', 'EUR', '5.114442'), ('17', '2022-02-07', '71664', 'BIF', '31.8', '0.16', 'EUR', '2254.103215'), ('20', '2022-02-08', '83670', 'SLL', '6.5', '0.05', 'EUR', '12883.397186'), ('13', '2022-02-10', '438', 'GBP', '527.61', '2.64', 'EUR', '0.830159'), ('40', '2022-02-11', '4.2', 'EUR', '4.2', '0.05', 'EUR', '1'), </v>
      </c>
    </row>
    <row r="427" spans="2:22" ht="30" x14ac:dyDescent="0.25">
      <c r="B427">
        <f t="shared" si="60"/>
        <v>2022</v>
      </c>
      <c r="C427">
        <f t="shared" si="61"/>
        <v>2</v>
      </c>
      <c r="D427" t="str">
        <f t="shared" si="62"/>
        <v>2022 2</v>
      </c>
      <c r="E427">
        <v>41</v>
      </c>
      <c r="F427" s="2">
        <v>44603</v>
      </c>
      <c r="G427">
        <v>228</v>
      </c>
      <c r="H427" t="s">
        <v>171</v>
      </c>
      <c r="I427" s="3">
        <f t="shared" si="63"/>
        <v>206.73999999999998</v>
      </c>
      <c r="J427" s="3">
        <f t="shared" si="64"/>
        <v>1.04</v>
      </c>
      <c r="K427" t="s">
        <v>61</v>
      </c>
      <c r="L427" s="3">
        <f>VLOOKUP(H427,'fx rates'!$A:$B,2,0)</f>
        <v>1.102838</v>
      </c>
      <c r="M427">
        <f>SUMIFS($I$3:$I427,$E$3:$E427,$E427,$D$3:$D427,$D427)</f>
        <v>206.73999999999998</v>
      </c>
      <c r="N427" s="3">
        <f t="shared" si="65"/>
        <v>1.04</v>
      </c>
      <c r="O427" s="3" t="str">
        <f t="shared" si="66"/>
        <v/>
      </c>
      <c r="P427" t="str">
        <f>IFERROR(IF(VLOOKUP($E427,clients_special_commissions!$B:$E,3,0), "yes","no"),"no")</f>
        <v>no</v>
      </c>
      <c r="Q427" s="3" t="str">
        <f>IF($P427="yes", VLOOKUP($E427,clients_special_commissions!$B:$C,2,0),"")</f>
        <v/>
      </c>
      <c r="R427" t="str">
        <f t="shared" si="67"/>
        <v>no</v>
      </c>
      <c r="S427">
        <f>COUNTIFS($E$3:$E426,$E427,$D$3:$D426,$D427,$R$3:$R426,"yes")</f>
        <v>0</v>
      </c>
      <c r="U427" s="1" t="str">
        <f t="shared" si="68"/>
        <v xml:space="preserve">('41', '2022-02-11', '228', 'PAB', '206.74', '1.04', 'EUR', '1.102838'), </v>
      </c>
      <c r="V427" s="1" t="str">
        <f t="shared" si="69"/>
        <v xml:space="preserve">('42', '2021-06-09', '1338', 'ERN', '80.96', '0.05',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'0.04',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'0.05',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'0.05',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'0.05',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'0.04',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'0.04',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'0.05', 'EUR', '1954.4451'), ('17', '2021-08-25', '20292', 'CLP', '23.24', '0.12', 'EUR', '873.489326'), ('38', '2021-08-25', '174', 'GIP', '209.76', '1.05', 'EUR', '0.829546'), ('39', '2021-08-25', '366', 'MOP', '41.3', '0.21', 'EUR', '8.862674'), ('10', '2021-08-26', '229650', 'MMK', '117.51', '0.05',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'0.04', 'EUR', '1.874163'), ('11', '2021-09-09', '10206', 'UAH', '315.83', '1.58', 'EUR', '32.315341'), ('15', '2021-09-10', '300000', 'VND', '11.91', '0.06', 'EUR', '25207.144586'), ('42', '2021-09-11', '26370', 'XPF', '221.19', '0.05',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('13', '2021-09-27', '4638', 'ETB', '82.2', '0.42', 'EUR', '56.424061'), ('37', '2021-09-29', '612', 'BND', '409.96', '2.05', 'EUR', '1.492847'), ('51', '2021-10-01', '894', 'MOP', '100.88', '0.51', 'EUR', '8.862674'), ('45', '2021-10-02', '1254', 'SCR', '78.97', '0.4', 'EUR', '15.881424'), ('47', '2021-10-02', '212808', 'IRR', '4.57', '0.05', 'EUR', '46606.318821'), ('20', '2021-10-03', '209238', 'VND', '8.31', '0.05', 'EUR', '25207.144586'), ('17', '2021-10-04', '13416', 'AOA', '26.83', '0.14', 'EUR', '500.075352'), ('41', '2021-10-05', '4139', 'GHS', '502.07', '2.52', 'EUR', '8.24399'), ('44', '2021-10-05', '206706', 'CDF', '94.03', '0.48', 'EUR', '2198.419411'), ('50', '2021-10-06', '18666', 'SOS', '29.36', '0.15', 'EUR', '635.850516'), ('7', '2021-10-06', '1026', 'CUC', '930.9', '4.66', 'EUR', '1.102163'), ('21', '2021-10-08', '912', 'MYR', '196.11', '0.99', 'EUR', '4.650478'), ('6', '2021-10-08', '29940', 'HTG', '259.51', '1.3', 'EUR', '115.372538'), ('36', '2021-10-09', '1146', 'QAR', '285.64', '1.43', 'EUR', '4.012181'), ('6', '2021-10-09', '6678', 'ISK', '46.98', '0.24', 'EUR', '142.166545'), ('29', '2021-10-10', '270', 'GIP', '325.48', '1.63', 'EUR', '0.829546'), ('25', '2021-10-10', '14754', 'BDT', '155.68', '0.78', 'EUR', '94.772749'), ('48', '2021-10-12', '15936', 'DZD', '101.37', '0.51', 'EUR', '157.210934'), ('43', '2021-10-13', '10398', 'KMF', '21.11', '0.11', 'EUR', '492.671632'), ('36', '2021-10-15', '29034', 'INR', '346.16', '1.74', 'EUR', '83.874727'), ('45', '2021-10-15', '18042', 'KPW', '18.2', '0.1', 'EUR', '991.624722'), ('18', '2021-10-15', '1236', 'BAM', '632.46', '3.17', 'EUR', '1.954297'), ('30', '2021-10-16', '25494', 'CUP', '898.56', '4.5', 'EUR', '28.372254'), ('10', '2021-10-16', '924', 'BBD', '419.15', '0.05', 'EUR', '2.204495'), ('33', '2021-10-16', '12720', 'NPR', '94.98', '0.48', 'EUR', '133.929141'), ('46', '2021-10-17', '264', 'NZD', '166.49', '0.84', 'EUR', '1.585768'), ('40', '2021-10-17', '1284', 'BND', '860.11', '4.31', 'EUR', '1.492847'), ('6', '2021-10-18', '828', 'HRK', '109.38', '0.55', 'EUR', '7.570559'), ('22', '2021-10-18', '300', 'EUR', '300', '1.5', 'EUR', '1'), ('46', '2021-10-18', '23256', 'ISK', '163.59', '0.82', 'EUR', '142.166545'), ('51', '2021-10-18', '205488', 'UZS', '16.25', '0.09', 'EUR', '12650.208197'), ('5', '2021-10-19', '15168', 'MRU', '378.04', '1.9', 'EUR', '40.122998'), ('18', '2021-10-19', '1068', 'TOP', '428.65', '2.15', 'EUR', '2.491572'), ('14', '2021-10-19', '220', 'BHD', '529.16', '2.65', 'EUR', '0.415761'), ('48', '2021-10-19', '2351', 'MYR', '505.54', '2.53', 'EUR', '4.650478'), ('46', '2021-10-20', '7524', 'RUB', '64.43', '0.33', 'EUR', '116.791701'), ('16', '2021-10-21', '16854', 'VUV', '135.2', '0.68', 'EUR', '124.667135'), ('30', '2021-10-22', '26826', 'NPR', '200.3', '1.01', 'EUR', '133.929141'), ('2', '2021-10-22', '84', 'XDR', '106', '0.53', 'EUR', '0.792507'), ('42', '2021-10-22', '3000', 'BBD', '1360.86', '0.05', 'EUR', '2.204495'), ('42', '2021-10-23', '9000', 'ZMW', '463.25', '0.03', 'EUR', '19.428104'), ('28', '2021-10-23', '3.3', 'EUR', '3.3', '0.05', 'EUR', '1'), ('48', '2021-10-23', '5000', 'GHS', '606.51', '3.04', 'EUR', '8.24399'), ('25', '2021-10-23', '71472', 'TZS', '27.97', '0.14', 'EUR', '2556.186953'), ('3', '2021-10-23', '164184', 'IRR', '3.53', '0.05', 'EUR', '46606.318821'), ('14', '2021-10-24', '1482', 'MOP', '167.22', '0.84', 'EUR', '8.862674'), ('40', '2021-10-24', '800', 'BHD', '1924.19', '9.63', 'EUR', '0.415761'), ('9', '2021-10-24', '27090', 'SDG', '55.07', '0.04', 'EUR', '491.956154'), ('43', '2021-10-24', '18492', 'THB', '500.59', '2.51', 'EUR', '36.941107'), ('35', '2021-10-26', '27588', 'KPW', '27.83', '0.14', 'EUR', '991.624722'), ('25', '2021-10-26', '15246', 'NAD', '932.41', '4.67', 'EUR', '16.351249'), ('46', '2021-10-27', '8000', 'TTD', '1071.62', '5.36', 'EUR', '7.465375'), ('47', '2021-10-27', '154224', 'IQD', '96.14', '0.49', 'EUR', '1604.167841'), ('32', '2021-10-28', '1188', 'PAB', '1077.23', '5.39', 'EUR', '1.102838'), ('17', '2021-10-28', '648', 'CNH', '92.16', '0.47', 'EUR', '7.031894'), ('10', '2021-10-28', '5784', 'NPR', '43.19', '0.05', 'EUR', '133.929141'), ('32', '2021-10-29', '15504', 'MXN', '693.84', '0.03', 'EUR', '22.345389'), ('32', '2021-10-31', '666', 'EUR', '666', '0.03', 'EUR', '1'), ('22', '2021-11-02', '498', 'XDR', '628.39', '3.15', 'EUR', '0.792507'), ('44', '2021-11-02', '324', 'EUR', '324', '1.62', 'EUR', '1'), ('16', '2021-11-02', '430', 'FKP', '518.37', '2.6', 'EUR', '0.82953'), ('7', '2021-11-03', '248', 'BHD', '596.5', '2.99', 'EUR', '0.415761'), ('51', '2021-11-03', '292', 'KWD', '871.43', '4.36', 'EUR', '0.335084'), ('51', '2021-11-03', '6933', 'TWD', '220.35', '1.11', 'EUR', '31.464479'), ('27', '2021-11-03', '23214', 'CZK', '941.82', '4.71', 'EUR', '24.648029'), ('39', '2021-11-04', '492', 'GGP', '592.69', '2.97', 'EUR', '0.830114'), ('3', '2021-11-04', '17076', 'INR', '203.59', '1.02', 'EUR', '83.874727'), ('17', '2021-11-04', '21516', 'MZN', '305.89', '1.53', 'EUR', '70.339138'), ('33', '2021-11-05', '103458', 'BIF', '45.9', '0.23', 'EUR', '2254.103215'), ('31', '2021-11-05', '3876', 'ZAR', '237.6', '1.19', 'EUR', '16.313404'), ('9', '2021-11-06', '1410', 'BSD', '1278.69', '0.04', 'EUR', '1.102693'), ('16', '2021-11-06', '636', 'IMP', '766.7', '3.84', 'EUR', '0.829536'), ('48', '2021-11-07', '564', 'NZD', '355.67', '1.78', 'EUR', '1.585768'), ('13', '2021-11-07', '3246', 'PKR', '16.25', '0.09', 'EUR', '199.753961'), ('30', '2021-11-08', '8940', 'SZL', '547.16', '2.74', 'EUR', '16.339208'), ('41', '2021-11-08', '19338', 'DJF', '98.83', '0.5', 'EUR', '195.674933'), ('47', '2021-11-08', '1488', 'WST', '518.61', '2.6', 'EUR', '2.869237'), ('20', '2021-11-09', '13290', 'MXN', '594.76', '0.05', 'EUR', '22.345389'), ('27', '2021-11-09', '11151', 'GTQ', '1317.54', '6.59', 'EUR', '8.463558'), ('34', '2021-11-09', '19140', 'ETB', '339.22', '1.7', 'EUR', '56.424061'), ('45', '2021-11-10', '450', 'EUR', '450', '2.25', 'EUR', '1'), ('10', '2021-11-10', '1008', 'TND', '310.67', '0.05', 'EUR', '3.244663'), ('48', '2021-11-11', '1182', 'KYD', '1289.54', '6.45', 'EUR', '0.916606'), ('23', '2021-11-11', '210', 'JOD', '268.74', '1.35', 'EUR', '0.781452'), ('2', '2021-11-12', '426', 'BZD', '192.22', '0.97', 'EUR', '2.216262'), ('42', '2021-11-12', '13230', 'AFN', '137.19', '0.05', 'EUR', '96.442519'), ('20', '2021-11-12', '360000', 'STD', '15.24', '0.05', 'EUR', '23626.253177'), ('4', '2021-11-14', '96936', 'LBP', '58.32', '0.3', 'EUR', '1662.155418'), ('17', '2021-11-14', '618', 'MYR', '132.89', '0.67', 'EUR', '4.650478'), ('1', '2021-11-14', '210060', 'BIF', '93.2', '0.47', 'EUR', '2254.103215'), ('4', '2021-11-15', '11958', 'VUV', '95.92', '0.48', 'EUR', '124.667135'), ('38', '2021-11-15', '115626', 'IDR', '7.32', '0.05', 'EUR', '15813.590125'), ('9', '2021-11-17', '29526', 'MXN', '1321.35', '0.03', 'EUR', '22.345389'), ('13', '2021-11-20', '23394', 'CLP', '26.79', '0.14', 'EUR', '873.489326'), ('16', '2021-11-20', '12000', 'ZAR', '735.6', '0.03', 'EUR', '16.313404'), ('48', '2021-11-21', '179472', 'PYG', '23.43', '0.03', 'EUR', '7661.556068'), ('8', '2021-11-21', '840', 'MOP', '94.78', '0.48', 'EUR', '8.862674'), ('31', '2021-11-21', '18042', 'XOF', '27.54', '0.14', 'EUR', '655.347265'), ('18', '2021-11-23', '342', 'TMT', '88.67', '0.45', 'EUR', '3.857137'), ('29', '2021-11-23', '588', 'DKK', '79.11', '0.4', 'EUR', '7.433242'), ('37', '2021-11-23', '90', 'EUR', '90', '0.45', 'EUR', '1'), ('33', '2021-11-23', '858', 'AUD', '580.16', '2.91', 'EUR', '1.478916'), ('51', '2021-11-24', '60000', 'THB', '1624.21', '0.03', 'EUR', '36.941107'), ('8', '2021-11-25', '1176', 'NZD', '741.6', '3.71', 'EUR', '1.585768'), ('10', '2021-11-26', '29568', 'BIF', '13.12', '0.05', 'EUR', '2254.103215'), ('29', '2021-11-26', '708', 'BMD', '641.91', '3.21', 'EUR', '1.102961'), ('15', '2021-11-27', '1008', 'LSL', '61.7', '0.31', 'EUR', '16.337136'), ('12', '2021-11-27', '846', 'EUR', '846', '4.23', 'EUR', '1'), ('45', '2021-11-27', '828', 'SEK', '79.64', '0.4', 'EUR', '10.396958'), ('17', '2021-11-28', '591', 'BHD', '1421.49', '7.11', 'EUR', '0.415761'), ('27', '2021-11-29', '3000000', 'XAF', '4577.73', '0.03', 'EUR', '655.347543'), ('13', '2021-11-29', '470', 'JOD', '601.45', '3.01', 'EUR', '0.781452'), ('8', '2021-12-01', '15996', 'NGN', '34.95', '0.18', 'EUR', '457.789064'), ('9', '2021-12-01', '6690', 'JPY', '50.15', '0.04', 'EUR', '133.408405'), ('44', '2021-12-02', '18318', 'KPW', '18.48', '0.1', 'EUR', '991.624722'), ('28', '2021-12-03', '13752', 'ERN', '832.1', '4.17', 'EUR', '16.526867'), ('35', '2021-12-04', '15132', 'BTN', '180.78', '0.91', 'EUR', '83.704625'), ('40', '2021-12-04', '6702', 'HRK', '885.28', '4.43', 'EUR', '7.570559'), ('44', '2021-12-04', '26352', 'RSD', '224.03', '1.13', 'EUR', '117.629636'), ('33', '2021-12-06', '654', 'TND', '201.57', '1.01', 'EUR', '3.244663'), ('41', '2021-12-07', '1176', 'SCR', '74.05', '0.38', 'EUR', '15.881424'), ('11', '2021-12-08', '696', 'SAR', '168.37', '0.85', 'EUR', '4.133768'), ('30', '2021-12-08', '8730', 'GMD', '148.1', '0.75', 'EUR', '58.946785'), ('50', '2021-12-09', '1284', 'BND', '860.11', '4.31', 'EUR', '1.492847'), ('47', '2021-12-10', '1344', 'SBD', '151.56', '0.76', 'EUR', '8.867908'), ('28', '2021-12-10', '1134', 'BOB', '150.06', '0.76', 'EUR', '7.557202'), ('6', '2021-12-12', '450', 'SGD', '300.51', '1.51', 'EUR', '1.497464'), ('29', '2021-12-12', '330', 'ILS', '93.13', '0.47', 'EUR', '3.543533'), ('18', '2021-12-13', '462', 'IMP', '556.94', '2.79', 'EUR', '0.829536'), ('10', '2021-12-13', '152076', 'IQD', '94.81', '0.05', 'EUR', '1604.167841'), ('46', '2021-12-13', '6042', 'CVE', '54.57', '0.28', 'EUR', '110.731635'), ('15', '2021-12-15', '6114', 'SBD', '689.46', '3.45', 'EUR', '8.867908'), ('43', '2021-12-15', '29166', 'BDT', '307.75', '1.54', 'EUR', '94.772749'), ('31', '2021-12-16', '17778', 'ZWL', '50.11', '0.26', 'EUR', '354.780821'), ('45', '2021-12-18', '4477', 'HRK', '591.37', '2.96', 'EUR', '7.570559'), ('10', '2021-12-18', '930', 'XDR', '1173.5', '0.05', 'EUR', '0.792507'), ('44', '2021-12-19', '21504', 'DZD', '136.79', '0.69', 'EUR', '157.210934'), ('33', '2021-12-20', '6810', 'GHS', '826.06', '4.14', 'EUR', '8.24399'), ('46', '2021-12-20', '702', 'IMP', '846.26', '4.24', 'EUR', '0.829536'), ('39', '2021-12-20', '16002', 'GMD', '271.47', '1.36', 'EUR', '58.946785'), ('6', '2021-12-20', '13104', 'MDL', '647.93', '3.24', 'EUR', '20.224588'), ('28', '2021-12-21', '660', 'EUR', '660', '3.3', 'EUR', '1'), ('2', '2021-12-22', '930', 'CAD', '670.27', '3.36', 'EUR', '1.387511'), ('48', '2021-12-23', '23226', 'MKD', '377.23', '1.89', 'EUR', '61.570877'), ('47', '2021-12-24', '618', 'MOP', '69.74', '0.35', 'EUR', '8.862674'), ('29', '2021-12-25', '28566', 'RSD', '242.85', '1.22', 'EUR', '117.629636'), ('9', '2021-12-26', '28416', 'MDL', '1405.03', '0.04', 'EUR', '20.224588'), ('3', '2021-12-26', '23166', 'SOS', '36.44', '0.19', 'EUR', '635.850516'), ('18', '2021-12-26', '3500', 'MYR', '752.62', '3.77', 'EUR', '4.650478'), ('33', '2021-12-26', '690', 'SEK', '66.37', '0.03', 'EUR', '10.396958'), ('36', '2021-12-27', '66', 'OMR', '155.25', '0.78', 'EUR', '0.425132'), ('26', '2021-12-27', '460', 'GIP', '554.53', '2.78', 'EUR', '0.829546'), ('11', '2021-12-28', '1404', 'EUR', '1404', '7.02', 'EUR', '1'), ('36', '2021-12-29', '8622', 'HTG', '74.74', '0.38', 'EUR', '115.372538'), ('47', '2021-12-30', '28236', 'AMD', '52.59', '0.27', 'EUR', '536.92227'), ('30', '2021-12-30', '190284', 'MGA', '42.82', '0.22', 'EUR', '4443.86488'), ('22', '2021-12-30', '1302', 'EUR', '1302', '6.51', 'EUR', '1'), ('47', '2021-12-31', '1404', 'WST', '489.33', '2.45', 'EUR', '2.869237'), ('50', '2022-01-01', '4614', 'TWD', '146.65', '0.74', 'EUR', '31.464479'), ('45', '2022-01-01', '7798', 'TJS', '545.52', '2.73', 'EUR', '14.294667'), ('2', '2022-01-02', '6396', 'HTG', '55.44', '0.28', 'EUR', '115.372538'), ('43', '2022-01-03', '19044', 'LRD', '112.79', '0.57', 'EUR', '168.852191'), ('4', '2022-01-03', '606', 'MYR', '130.31', '0.66', 'EUR', '4.650478'), ('48', '2022-01-03', '462', 'JOD', '591.21', '2.96', 'EUR', '0.781452'), ('3', '2022-01-03', '22386', 'THB', '606', '3.03', 'EUR', '36.941107'), ('40', '2022-01-04', '234270', 'UGX', '59.23', '0.3', 'EUR', '3955.735797'), ('38', '2022-01-05', '6138', 'NOK', '635.68', '3.18', 'EUR', '9.655857'), ('16', '2022-01-06', '954', 'JOD', '1220.81', '6.11', 'EUR', '0.781452'), ('5', '2022-01-06', '528', 'OMR', '1241.97', '6.21', 'EUR', '0.425132'), ('11', '2022-01-06', '594', 'SBD', '66.99', '0.34', 'EUR', '8.867908'), ('50', '2022-01-06', '9870', 'AMD', '18.39', '0.1', 'EUR', '536.92227'), ('16', '2022-01-08', '23190', 'SCR', '1460.2', '0.03', 'EUR', '15.881424'), ('14', '2022-01-08', '6834', 'SCR', '430.32', '2.16', 'EUR', '15.881424'), ('50', '2022-01-09', '20802', 'XPF', '174.49', '0.88', 'EUR', '119.221126'), ('3', '2022-01-09', '354', 'VES', '74.65', '0.38', 'EUR', '4.74232'), ('4', '2022-01-09', '3048', 'ERN', '184.43', '0.93', 'EUR', '16.526867'), ('27', '2022-01-10', '20196', 'CUP', '711.83', '3.56', 'EUR', '28.372254'), ('21', '2022-01-11', '7200', 'MUR', '148.86', '0.75', 'EUR', '48.369341'), ('31', '2022-01-11', '26052', 'LRD', '154.29', '0.78', 'EUR', '168.852191'), ('28', '2022-01-13', '27480', 'ISK', '193.3', '0.97', 'EUR', '142.166545'), ('48', '2022-01-13', '1362', 'DKK', '183.24', '0.92', 'EUR', '7.433242'), ('38', '2022-01-14', '1392', 'HKD', '161.42', '0.81', 'EUR', '8.623587'), ('34', '2022-01-14', '11094', 'MZN', '157.73', '0.79', 'EUR', '70.339138'), ('4', '2022-01-15', '19374', 'KPW', '19.54', '0.1', 'EUR', '991.624722'), ('30', '2022-01-15', '22686', 'CZK', '920.4', '4.61', 'EUR', '24.648029'), ('14', '2022-01-18', '21360', 'KRW', '16', '0.08', 'EUR', '1335.638728'), ('3', '2022-01-18', '15240', 'MWK', '16.98', '0.09', 'EUR', '897.95755'), ('33', '2022-01-20', '1410', 'ILS', '397.91', '1.99', 'EUR', '3.543533'), ('30', '2022-01-20', '642', 'JOD', '821.55', '4.11', 'EUR', '0.781452'), ('7', '2022-01-21', '1362', 'TTD', '182.45', '0.92', 'EUR', '7.465375'), ('9', '2022-01-22', '7248', 'XPF', '60.8', '0.04', 'EUR', '119.221126'), ('2', '2022-01-22', '108954', 'KHR', '24.54', '0.13', 'EUR', '4440.618647'), ('20', '2022-01-23', '1080', 'BAM', '552.63', '0.05', 'EUR', '1.954297'), ('34', '2022-01-23', '510', 'EUR', '510', '2.55', 'EUR', '1'), ('32', '2022-01-23', '220032', 'CDF', '100.09', '0.51', 'EUR', '2198.419411'), ('51', '2022-01-23', '8000', 'XCD', '2686.55', '13.44', 'EUR', '2.977802'), ('33', '2022-01-25', '20364', 'KPW', '20.54', '0.11', 'EUR', '991.624722'), ('7', '2022-01-25', '1086', 'TJS', '75.98', '0.38', 'EUR', '14.294667'), ('9', '2022-01-26', '186228', 'VND', '7.39', '0.04', 'EUR', '25207.144586'), ('33', '2022-01-27', '612', 'JEP', '737.55', '3.69', 'EUR', '0.82978'), ('38', '2022-01-27', '172740', 'STD', '7.32', '0.05', 'EUR', '23626.253177'), ('51', '2022-01-27', '30000', 'DZD', '190.83', '0.03', 'EUR', '157.210934'), ('12', '2022-01-28', '1356', 'BMD', '1229.42', '6.15', 'EUR', '1.102961'), ('45', '2022-01-28', '786', 'GHS', '95.35', '0.48', 'EUR', '8.24399'), ('49', '2022-01-28', '25404', 'JPY', '190.43', '0.96', 'EUR', '133.408405'), ('20', '2022-01-29', '22182', 'MRU', '552.86', '0.05', 'EUR', '40.122998'), ('1', '2022-01-30', '1020', 'HRK', '134.74', '0.68', 'EUR', '7.570559'), ('25', '2022-01-30', '1416', 'BGN', '725.24', '3.63', 'EUR', '1.95248'), ('46', '2022-01-30', '18906', 'STN', '766.03', '3.84', 'EUR', '24.680565'), ('14', '2022-01-30', '6612', 'HNL', '245.09', '1.23', 'EUR', '26.978393'), ('34', '2022-01-31', '12423', 'HKD', '1440.59', '7.21', 'EUR', '8.623587'), ('41', '2022-01-31', '106122', 'SLL', '8.24', '0.05', 'EUR', '12883.397186'), ('45', '2022-02-01', '25692', 'AOA', '51.38', '0.26', 'EUR', '500.075352'), ('18', '2022-02-01', '16824', 'LKR', '53.71', '0.27', 'EUR', '313.251717'), ('20', '2022-02-02', '1230', 'HRK', '162.48', '0.05', 'EUR', '7.570559'), ('5', '2022-02-02', '15312', 'MVR', '899.46', '4.5', 'EUR', '17.023729'), ('39', '2022-02-02', '318', 'BZD', '143.49', '0.72', 'EUR', '2.216262'), ('32', '2022-02-02', '1026', 'CUC', '930.9', '4.66', 'EUR', '1.102163'), ('19', '2022-02-02', '4560', 'NPR', '34.05', '0.18', 'EUR', '133.929141'), ('12', '2022-02-04', '684', 'AUD', '462.51', '2.32', 'EUR', '1.478916'), ('5', '2022-02-04', '984', 'PAB', '892.25', '4.47', 'EUR', '1.102838'), ('47', '2022-02-05', '132', 'BSD', '119.71', '0.6', 'EUR', '1.102693'), ('44', '2022-02-06', '20358', 'RUB', '174.32', '0.88', 'EUR', '116.791701'), ('50', '2022-02-06', '6228', 'DOP', '103.16', '0.52', 'EUR', '60.37657'), ('1', '2022-02-06', '3214', 'LYD', '628.42', '3.15', 'EUR', '5.114442'), ('17', '2022-02-07', '71664', 'BIF', '31.8', '0.16', 'EUR', '2254.103215'), ('20', '2022-02-08', '83670', 'SLL', '6.5', '0.05', 'EUR', '12883.397186'), ('13', '2022-02-10', '438', 'GBP', '527.61', '2.64', 'EUR', '0.830159'), ('40', '2022-02-11', '4.2', 'EUR', '4.2', '0.05', 'EUR', '1'), ('41', '2022-02-11', '228', 'PAB', '206.74', '1.04', 'EUR', '1.102838'), </v>
      </c>
    </row>
    <row r="428" spans="2:22" ht="30" x14ac:dyDescent="0.25">
      <c r="B428">
        <f t="shared" si="60"/>
        <v>2022</v>
      </c>
      <c r="C428">
        <f t="shared" si="61"/>
        <v>2</v>
      </c>
      <c r="D428" t="str">
        <f t="shared" si="62"/>
        <v>2022 2</v>
      </c>
      <c r="E428">
        <v>31</v>
      </c>
      <c r="F428" s="2">
        <v>44604</v>
      </c>
      <c r="G428">
        <v>972</v>
      </c>
      <c r="H428" t="s">
        <v>61</v>
      </c>
      <c r="I428" s="3">
        <f t="shared" si="63"/>
        <v>972</v>
      </c>
      <c r="J428" s="3">
        <f t="shared" si="64"/>
        <v>4.8600000000000003</v>
      </c>
      <c r="K428" t="s">
        <v>61</v>
      </c>
      <c r="L428" s="3">
        <f>VLOOKUP(H428,'fx rates'!$A:$B,2,0)</f>
        <v>1</v>
      </c>
      <c r="M428">
        <f>SUMIFS($I$3:$I428,$E$3:$E428,$E428,$D$3:$D428,$D428)</f>
        <v>972</v>
      </c>
      <c r="N428" s="3">
        <f t="shared" si="65"/>
        <v>4.8600000000000003</v>
      </c>
      <c r="O428" s="3" t="str">
        <f t="shared" si="66"/>
        <v/>
      </c>
      <c r="P428" t="str">
        <f>IFERROR(IF(VLOOKUP($E428,clients_special_commissions!$B:$E,3,0), "yes","no"),"no")</f>
        <v>no</v>
      </c>
      <c r="Q428" s="3" t="str">
        <f>IF($P428="yes", VLOOKUP($E428,clients_special_commissions!$B:$C,2,0),"")</f>
        <v/>
      </c>
      <c r="R428" t="str">
        <f t="shared" si="67"/>
        <v>no</v>
      </c>
      <c r="S428">
        <f>COUNTIFS($E$3:$E427,$E428,$D$3:$D427,$D428,$R$3:$R427,"yes")</f>
        <v>0</v>
      </c>
      <c r="U428" s="1" t="str">
        <f t="shared" si="68"/>
        <v xml:space="preserve">('31', '2022-02-12', '972', 'EUR', '972', '4.86', 'EUR', '1'), </v>
      </c>
      <c r="V428" s="1" t="str">
        <f t="shared" si="69"/>
        <v xml:space="preserve">('42', '2021-06-09', '1338', 'ERN', '80.96', '0.05',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'0.04',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'0.05',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'0.05',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'0.05',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'0.04',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'0.04',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'0.05', 'EUR', '1954.4451'), ('17', '2021-08-25', '20292', 'CLP', '23.24', '0.12', 'EUR', '873.489326'), ('38', '2021-08-25', '174', 'GIP', '209.76', '1.05', 'EUR', '0.829546'), ('39', '2021-08-25', '366', 'MOP', '41.3', '0.21', 'EUR', '8.862674'), ('10', '2021-08-26', '229650', 'MMK', '117.51', '0.05',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'0.04', 'EUR', '1.874163'), ('11', '2021-09-09', '10206', 'UAH', '315.83', '1.58', 'EUR', '32.315341'), ('15', '2021-09-10', '300000', 'VND', '11.91', '0.06', 'EUR', '25207.144586'), ('42', '2021-09-11', '26370', 'XPF', '221.19', '0.05',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('13', '2021-09-27', '4638', 'ETB', '82.2', '0.42', 'EUR', '56.424061'), ('37', '2021-09-29', '612', 'BND', '409.96', '2.05', 'EUR', '1.492847'), ('51', '2021-10-01', '894', 'MOP', '100.88', '0.51', 'EUR', '8.862674'), ('45', '2021-10-02', '1254', 'SCR', '78.97', '0.4', 'EUR', '15.881424'), ('47', '2021-10-02', '212808', 'IRR', '4.57', '0.05', 'EUR', '46606.318821'), ('20', '2021-10-03', '209238', 'VND', '8.31', '0.05', 'EUR', '25207.144586'), ('17', '2021-10-04', '13416', 'AOA', '26.83', '0.14', 'EUR', '500.075352'), ('41', '2021-10-05', '4139', 'GHS', '502.07', '2.52', 'EUR', '8.24399'), ('44', '2021-10-05', '206706', 'CDF', '94.03', '0.48', 'EUR', '2198.419411'), ('50', '2021-10-06', '18666', 'SOS', '29.36', '0.15', 'EUR', '635.850516'), ('7', '2021-10-06', '1026', 'CUC', '930.9', '4.66', 'EUR', '1.102163'), ('21', '2021-10-08', '912', 'MYR', '196.11', '0.99', 'EUR', '4.650478'), ('6', '2021-10-08', '29940', 'HTG', '259.51', '1.3', 'EUR', '115.372538'), ('36', '2021-10-09', '1146', 'QAR', '285.64', '1.43', 'EUR', '4.012181'), ('6', '2021-10-09', '6678', 'ISK', '46.98', '0.24', 'EUR', '142.166545'), ('29', '2021-10-10', '270', 'GIP', '325.48', '1.63', 'EUR', '0.829546'), ('25', '2021-10-10', '14754', 'BDT', '155.68', '0.78', 'EUR', '94.772749'), ('48', '2021-10-12', '15936', 'DZD', '101.37', '0.51', 'EUR', '157.210934'), ('43', '2021-10-13', '10398', 'KMF', '21.11', '0.11', 'EUR', '492.671632'), ('36', '2021-10-15', '29034', 'INR', '346.16', '1.74', 'EUR', '83.874727'), ('45', '2021-10-15', '18042', 'KPW', '18.2', '0.1', 'EUR', '991.624722'), ('18', '2021-10-15', '1236', 'BAM', '632.46', '3.17', 'EUR', '1.954297'), ('30', '2021-10-16', '25494', 'CUP', '898.56', '4.5', 'EUR', '28.372254'), ('10', '2021-10-16', '924', 'BBD', '419.15', '0.05', 'EUR', '2.204495'), ('33', '2021-10-16', '12720', 'NPR', '94.98', '0.48', 'EUR', '133.929141'), ('46', '2021-10-17', '264', 'NZD', '166.49', '0.84', 'EUR', '1.585768'), ('40', '2021-10-17', '1284', 'BND', '860.11', '4.31', 'EUR', '1.492847'), ('6', '2021-10-18', '828', 'HRK', '109.38', '0.55', 'EUR', '7.570559'), ('22', '2021-10-18', '300', 'EUR', '300', '1.5', 'EUR', '1'), ('46', '2021-10-18', '23256', 'ISK', '163.59', '0.82', 'EUR', '142.166545'), ('51', '2021-10-18', '205488', 'UZS', '16.25', '0.09', 'EUR', '12650.208197'), ('5', '2021-10-19', '15168', 'MRU', '378.04', '1.9', 'EUR', '40.122998'), ('18', '2021-10-19', '1068', 'TOP', '428.65', '2.15', 'EUR', '2.491572'), ('14', '2021-10-19', '220', 'BHD', '529.16', '2.65', 'EUR', '0.415761'), ('48', '2021-10-19', '2351', 'MYR', '505.54', '2.53', 'EUR', '4.650478'), ('46', '2021-10-20', '7524', 'RUB', '64.43', '0.33', 'EUR', '116.791701'), ('16', '2021-10-21', '16854', 'VUV', '135.2', '0.68', 'EUR', '124.667135'), ('30', '2021-10-22', '26826', 'NPR', '200.3', '1.01', 'EUR', '133.929141'), ('2', '2021-10-22', '84', 'XDR', '106', '0.53', 'EUR', '0.792507'), ('42', '2021-10-22', '3000', 'BBD', '1360.86', '0.05', 'EUR', '2.204495'), ('42', '2021-10-23', '9000', 'ZMW', '463.25', '0.03', 'EUR', '19.428104'), ('28', '2021-10-23', '3.3', 'EUR', '3.3', '0.05', 'EUR', '1'), ('48', '2021-10-23', '5000', 'GHS', '606.51', '3.04', 'EUR', '8.24399'), ('25', '2021-10-23', '71472', 'TZS', '27.97', '0.14', 'EUR', '2556.186953'), ('3', '2021-10-23', '164184', 'IRR', '3.53', '0.05', 'EUR', '46606.318821'), ('14', '2021-10-24', '1482', 'MOP', '167.22', '0.84', 'EUR', '8.862674'), ('40', '2021-10-24', '800', 'BHD', '1924.19', '9.63', 'EUR', '0.415761'), ('9', '2021-10-24', '27090', 'SDG', '55.07', '0.04', 'EUR', '491.956154'), ('43', '2021-10-24', '18492', 'THB', '500.59', '2.51', 'EUR', '36.941107'), ('35', '2021-10-26', '27588', 'KPW', '27.83', '0.14', 'EUR', '991.624722'), ('25', '2021-10-26', '15246', 'NAD', '932.41', '4.67', 'EUR', '16.351249'), ('46', '2021-10-27', '8000', 'TTD', '1071.62', '5.36', 'EUR', '7.465375'), ('47', '2021-10-27', '154224', 'IQD', '96.14', '0.49', 'EUR', '1604.167841'), ('32', '2021-10-28', '1188', 'PAB', '1077.23', '5.39', 'EUR', '1.102838'), ('17', '2021-10-28', '648', 'CNH', '92.16', '0.47', 'EUR', '7.031894'), ('10', '2021-10-28', '5784', 'NPR', '43.19', '0.05', 'EUR', '133.929141'), ('32', '2021-10-29', '15504', 'MXN', '693.84', '0.03', 'EUR', '22.345389'), ('32', '2021-10-31', '666', 'EUR', '666', '0.03', 'EUR', '1'), ('22', '2021-11-02', '498', 'XDR', '628.39', '3.15', 'EUR', '0.792507'), ('44', '2021-11-02', '324', 'EUR', '324', '1.62', 'EUR', '1'), ('16', '2021-11-02', '430', 'FKP', '518.37', '2.6', 'EUR', '0.82953'), ('7', '2021-11-03', '248', 'BHD', '596.5', '2.99', 'EUR', '0.415761'), ('51', '2021-11-03', '292', 'KWD', '871.43', '4.36', 'EUR', '0.335084'), ('51', '2021-11-03', '6933', 'TWD', '220.35', '1.11', 'EUR', '31.464479'), ('27', '2021-11-03', '23214', 'CZK', '941.82', '4.71', 'EUR', '24.648029'), ('39', '2021-11-04', '492', 'GGP', '592.69', '2.97', 'EUR', '0.830114'), ('3', '2021-11-04', '17076', 'INR', '203.59', '1.02', 'EUR', '83.874727'), ('17', '2021-11-04', '21516', 'MZN', '305.89', '1.53', 'EUR', '70.339138'), ('33', '2021-11-05', '103458', 'BIF', '45.9', '0.23', 'EUR', '2254.103215'), ('31', '2021-11-05', '3876', 'ZAR', '237.6', '1.19', 'EUR', '16.313404'), ('9', '2021-11-06', '1410', 'BSD', '1278.69', '0.04', 'EUR', '1.102693'), ('16', '2021-11-06', '636', 'IMP', '766.7', '3.84', 'EUR', '0.829536'), ('48', '2021-11-07', '564', 'NZD', '355.67', '1.78', 'EUR', '1.585768'), ('13', '2021-11-07', '3246', 'PKR', '16.25', '0.09', 'EUR', '199.753961'), ('30', '2021-11-08', '8940', 'SZL', '547.16', '2.74', 'EUR', '16.339208'), ('41', '2021-11-08', '19338', 'DJF', '98.83', '0.5', 'EUR', '195.674933'), ('47', '2021-11-08', '1488', 'WST', '518.61', '2.6', 'EUR', '2.869237'), ('20', '2021-11-09', '13290', 'MXN', '594.76', '0.05', 'EUR', '22.345389'), ('27', '2021-11-09', '11151', 'GTQ', '1317.54', '6.59', 'EUR', '8.463558'), ('34', '2021-11-09', '19140', 'ETB', '339.22', '1.7', 'EUR', '56.424061'), ('45', '2021-11-10', '450', 'EUR', '450', '2.25', 'EUR', '1'), ('10', '2021-11-10', '1008', 'TND', '310.67', '0.05', 'EUR', '3.244663'), ('48', '2021-11-11', '1182', 'KYD', '1289.54', '6.45', 'EUR', '0.916606'), ('23', '2021-11-11', '210', 'JOD', '268.74', '1.35', 'EUR', '0.781452'), ('2', '2021-11-12', '426', 'BZD', '192.22', '0.97', 'EUR', '2.216262'), ('42', '2021-11-12', '13230', 'AFN', '137.19', '0.05', 'EUR', '96.442519'), ('20', '2021-11-12', '360000', 'STD', '15.24', '0.05', 'EUR', '23626.253177'), ('4', '2021-11-14', '96936', 'LBP', '58.32', '0.3', 'EUR', '1662.155418'), ('17', '2021-11-14', '618', 'MYR', '132.89', '0.67', 'EUR', '4.650478'), ('1', '2021-11-14', '210060', 'BIF', '93.2', '0.47', 'EUR', '2254.103215'), ('4', '2021-11-15', '11958', 'VUV', '95.92', '0.48', 'EUR', '124.667135'), ('38', '2021-11-15', '115626', 'IDR', '7.32', '0.05', 'EUR', '15813.590125'), ('9', '2021-11-17', '29526', 'MXN', '1321.35', '0.03', 'EUR', '22.345389'), ('13', '2021-11-20', '23394', 'CLP', '26.79', '0.14', 'EUR', '873.489326'), ('16', '2021-11-20', '12000', 'ZAR', '735.6', '0.03', 'EUR', '16.313404'), ('48', '2021-11-21', '179472', 'PYG', '23.43', '0.03', 'EUR', '7661.556068'), ('8', '2021-11-21', '840', 'MOP', '94.78', '0.48', 'EUR', '8.862674'), ('31', '2021-11-21', '18042', 'XOF', '27.54', '0.14', 'EUR', '655.347265'), ('18', '2021-11-23', '342', 'TMT', '88.67', '0.45', 'EUR', '3.857137'), ('29', '2021-11-23', '588', 'DKK', '79.11', '0.4', 'EUR', '7.433242'), ('37', '2021-11-23', '90', 'EUR', '90', '0.45', 'EUR', '1'), ('33', '2021-11-23', '858', 'AUD', '580.16', '2.91', 'EUR', '1.478916'), ('51', '2021-11-24', '60000', 'THB', '1624.21', '0.03', 'EUR', '36.941107'), ('8', '2021-11-25', '1176', 'NZD', '741.6', '3.71', 'EUR', '1.585768'), ('10', '2021-11-26', '29568', 'BIF', '13.12', '0.05', 'EUR', '2254.103215'), ('29', '2021-11-26', '708', 'BMD', '641.91', '3.21', 'EUR', '1.102961'), ('15', '2021-11-27', '1008', 'LSL', '61.7', '0.31', 'EUR', '16.337136'), ('12', '2021-11-27', '846', 'EUR', '846', '4.23', 'EUR', '1'), ('45', '2021-11-27', '828', 'SEK', '79.64', '0.4', 'EUR', '10.396958'), ('17', '2021-11-28', '591', 'BHD', '1421.49', '7.11', 'EUR', '0.415761'), ('27', '2021-11-29', '3000000', 'XAF', '4577.73', '0.03', 'EUR', '655.347543'), ('13', '2021-11-29', '470', 'JOD', '601.45', '3.01', 'EUR', '0.781452'), ('8', '2021-12-01', '15996', 'NGN', '34.95', '0.18', 'EUR', '457.789064'), ('9', '2021-12-01', '6690', 'JPY', '50.15', '0.04', 'EUR', '133.408405'), ('44', '2021-12-02', '18318', 'KPW', '18.48', '0.1', 'EUR', '991.624722'), ('28', '2021-12-03', '13752', 'ERN', '832.1', '4.17', 'EUR', '16.526867'), ('35', '2021-12-04', '15132', 'BTN', '180.78', '0.91', 'EUR', '83.704625'), ('40', '2021-12-04', '6702', 'HRK', '885.28', '4.43', 'EUR', '7.570559'), ('44', '2021-12-04', '26352', 'RSD', '224.03', '1.13', 'EUR', '117.629636'), ('33', '2021-12-06', '654', 'TND', '201.57', '1.01', 'EUR', '3.244663'), ('41', '2021-12-07', '1176', 'SCR', '74.05', '0.38', 'EUR', '15.881424'), ('11', '2021-12-08', '696', 'SAR', '168.37', '0.85', 'EUR', '4.133768'), ('30', '2021-12-08', '8730', 'GMD', '148.1', '0.75', 'EUR', '58.946785'), ('50', '2021-12-09', '1284', 'BND', '860.11', '4.31', 'EUR', '1.492847'), ('47', '2021-12-10', '1344', 'SBD', '151.56', '0.76', 'EUR', '8.867908'), ('28', '2021-12-10', '1134', 'BOB', '150.06', '0.76', 'EUR', '7.557202'), ('6', '2021-12-12', '450', 'SGD', '300.51', '1.51', 'EUR', '1.497464'), ('29', '2021-12-12', '330', 'ILS', '93.13', '0.47', 'EUR', '3.543533'), ('18', '2021-12-13', '462', 'IMP', '556.94', '2.79', 'EUR', '0.829536'), ('10', '2021-12-13', '152076', 'IQD', '94.81', '0.05', 'EUR', '1604.167841'), ('46', '2021-12-13', '6042', 'CVE', '54.57', '0.28', 'EUR', '110.731635'), ('15', '2021-12-15', '6114', 'SBD', '689.46', '3.45', 'EUR', '8.867908'), ('43', '2021-12-15', '29166', 'BDT', '307.75', '1.54', 'EUR', '94.772749'), ('31', '2021-12-16', '17778', 'ZWL', '50.11', '0.26', 'EUR', '354.780821'), ('45', '2021-12-18', '4477', 'HRK', '591.37', '2.96', 'EUR', '7.570559'), ('10', '2021-12-18', '930', 'XDR', '1173.5', '0.05', 'EUR', '0.792507'), ('44', '2021-12-19', '21504', 'DZD', '136.79', '0.69', 'EUR', '157.210934'), ('33', '2021-12-20', '6810', 'GHS', '826.06', '4.14', 'EUR', '8.24399'), ('46', '2021-12-20', '702', 'IMP', '846.26', '4.24', 'EUR', '0.829536'), ('39', '2021-12-20', '16002', 'GMD', '271.47', '1.36', 'EUR', '58.946785'), ('6', '2021-12-20', '13104', 'MDL', '647.93', '3.24', 'EUR', '20.224588'), ('28', '2021-12-21', '660', 'EUR', '660', '3.3', 'EUR', '1'), ('2', '2021-12-22', '930', 'CAD', '670.27', '3.36', 'EUR', '1.387511'), ('48', '2021-12-23', '23226', 'MKD', '377.23', '1.89', 'EUR', '61.570877'), ('47', '2021-12-24', '618', 'MOP', '69.74', '0.35', 'EUR', '8.862674'), ('29', '2021-12-25', '28566', 'RSD', '242.85', '1.22', 'EUR', '117.629636'), ('9', '2021-12-26', '28416', 'MDL', '1405.03', '0.04', 'EUR', '20.224588'), ('3', '2021-12-26', '23166', 'SOS', '36.44', '0.19', 'EUR', '635.850516'), ('18', '2021-12-26', '3500', 'MYR', '752.62', '3.77', 'EUR', '4.650478'), ('33', '2021-12-26', '690', 'SEK', '66.37', '0.03', 'EUR', '10.396958'), ('36', '2021-12-27', '66', 'OMR', '155.25', '0.78', 'EUR', '0.425132'), ('26', '2021-12-27', '460', 'GIP', '554.53', '2.78', 'EUR', '0.829546'), ('11', '2021-12-28', '1404', 'EUR', '1404', '7.02', 'EUR', '1'), ('36', '2021-12-29', '8622', 'HTG', '74.74', '0.38', 'EUR', '115.372538'), ('47', '2021-12-30', '28236', 'AMD', '52.59', '0.27', 'EUR', '536.92227'), ('30', '2021-12-30', '190284', 'MGA', '42.82', '0.22', 'EUR', '4443.86488'), ('22', '2021-12-30', '1302', 'EUR', '1302', '6.51', 'EUR', '1'), ('47', '2021-12-31', '1404', 'WST', '489.33', '2.45', 'EUR', '2.869237'), ('50', '2022-01-01', '4614', 'TWD', '146.65', '0.74', 'EUR', '31.464479'), ('45', '2022-01-01', '7798', 'TJS', '545.52', '2.73', 'EUR', '14.294667'), ('2', '2022-01-02', '6396', 'HTG', '55.44', '0.28', 'EUR', '115.372538'), ('43', '2022-01-03', '19044', 'LRD', '112.79', '0.57', 'EUR', '168.852191'), ('4', '2022-01-03', '606', 'MYR', '130.31', '0.66', 'EUR', '4.650478'), ('48', '2022-01-03', '462', 'JOD', '591.21', '2.96', 'EUR', '0.781452'), ('3', '2022-01-03', '22386', 'THB', '606', '3.03', 'EUR', '36.941107'), ('40', '2022-01-04', '234270', 'UGX', '59.23', '0.3', 'EUR', '3955.735797'), ('38', '2022-01-05', '6138', 'NOK', '635.68', '3.18', 'EUR', '9.655857'), ('16', '2022-01-06', '954', 'JOD', '1220.81', '6.11', 'EUR', '0.781452'), ('5', '2022-01-06', '528', 'OMR', '1241.97', '6.21', 'EUR', '0.425132'), ('11', '2022-01-06', '594', 'SBD', '66.99', '0.34', 'EUR', '8.867908'), ('50', '2022-01-06', '9870', 'AMD', '18.39', '0.1', 'EUR', '536.92227'), ('16', '2022-01-08', '23190', 'SCR', '1460.2', '0.03', 'EUR', '15.881424'), ('14', '2022-01-08', '6834', 'SCR', '430.32', '2.16', 'EUR', '15.881424'), ('50', '2022-01-09', '20802', 'XPF', '174.49', '0.88', 'EUR', '119.221126'), ('3', '2022-01-09', '354', 'VES', '74.65', '0.38', 'EUR', '4.74232'), ('4', '2022-01-09', '3048', 'ERN', '184.43', '0.93', 'EUR', '16.526867'), ('27', '2022-01-10', '20196', 'CUP', '711.83', '3.56', 'EUR', '28.372254'), ('21', '2022-01-11', '7200', 'MUR', '148.86', '0.75', 'EUR', '48.369341'), ('31', '2022-01-11', '26052', 'LRD', '154.29', '0.78', 'EUR', '168.852191'), ('28', '2022-01-13', '27480', 'ISK', '193.3', '0.97', 'EUR', '142.166545'), ('48', '2022-01-13', '1362', 'DKK', '183.24', '0.92', 'EUR', '7.433242'), ('38', '2022-01-14', '1392', 'HKD', '161.42', '0.81', 'EUR', '8.623587'), ('34', '2022-01-14', '11094', 'MZN', '157.73', '0.79', 'EUR', '70.339138'), ('4', '2022-01-15', '19374', 'KPW', '19.54', '0.1', 'EUR', '991.624722'), ('30', '2022-01-15', '22686', 'CZK', '920.4', '4.61', 'EUR', '24.648029'), ('14', '2022-01-18', '21360', 'KRW', '16', '0.08', 'EUR', '1335.638728'), ('3', '2022-01-18', '15240', 'MWK', '16.98', '0.09', 'EUR', '897.95755'), ('33', '2022-01-20', '1410', 'ILS', '397.91', '1.99', 'EUR', '3.543533'), ('30', '2022-01-20', '642', 'JOD', '821.55', '4.11', 'EUR', '0.781452'), ('7', '2022-01-21', '1362', 'TTD', '182.45', '0.92', 'EUR', '7.465375'), ('9', '2022-01-22', '7248', 'XPF', '60.8', '0.04', 'EUR', '119.221126'), ('2', '2022-01-22', '108954', 'KHR', '24.54', '0.13', 'EUR', '4440.618647'), ('20', '2022-01-23', '1080', 'BAM', '552.63', '0.05', 'EUR', '1.954297'), ('34', '2022-01-23', '510', 'EUR', '510', '2.55', 'EUR', '1'), ('32', '2022-01-23', '220032', 'CDF', '100.09', '0.51', 'EUR', '2198.419411'), ('51', '2022-01-23', '8000', 'XCD', '2686.55', '13.44', 'EUR', '2.977802'), ('33', '2022-01-25', '20364', 'KPW', '20.54', '0.11', 'EUR', '991.624722'), ('7', '2022-01-25', '1086', 'TJS', '75.98', '0.38', 'EUR', '14.294667'), ('9', '2022-01-26', '186228', 'VND', '7.39', '0.04', 'EUR', '25207.144586'), ('33', '2022-01-27', '612', 'JEP', '737.55', '3.69', 'EUR', '0.82978'), ('38', '2022-01-27', '172740', 'STD', '7.32', '0.05', 'EUR', '23626.253177'), ('51', '2022-01-27', '30000', 'DZD', '190.83', '0.03', 'EUR', '157.210934'), ('12', '2022-01-28', '1356', 'BMD', '1229.42', '6.15', 'EUR', '1.102961'), ('45', '2022-01-28', '786', 'GHS', '95.35', '0.48', 'EUR', '8.24399'), ('49', '2022-01-28', '25404', 'JPY', '190.43', '0.96', 'EUR', '133.408405'), ('20', '2022-01-29', '22182', 'MRU', '552.86', '0.05', 'EUR', '40.122998'), ('1', '2022-01-30', '1020', 'HRK', '134.74', '0.68', 'EUR', '7.570559'), ('25', '2022-01-30', '1416', 'BGN', '725.24', '3.63', 'EUR', '1.95248'), ('46', '2022-01-30', '18906', 'STN', '766.03', '3.84', 'EUR', '24.680565'), ('14', '2022-01-30', '6612', 'HNL', '245.09', '1.23', 'EUR', '26.978393'), ('34', '2022-01-31', '12423', 'HKD', '1440.59', '7.21', 'EUR', '8.623587'), ('41', '2022-01-31', '106122', 'SLL', '8.24', '0.05', 'EUR', '12883.397186'), ('45', '2022-02-01', '25692', 'AOA', '51.38', '0.26', 'EUR', '500.075352'), ('18', '2022-02-01', '16824', 'LKR', '53.71', '0.27', 'EUR', '313.251717'), ('20', '2022-02-02', '1230', 'HRK', '162.48', '0.05', 'EUR', '7.570559'), ('5', '2022-02-02', '15312', 'MVR', '899.46', '4.5', 'EUR', '17.023729'), ('39', '2022-02-02', '318', 'BZD', '143.49', '0.72', 'EUR', '2.216262'), ('32', '2022-02-02', '1026', 'CUC', '930.9', '4.66', 'EUR', '1.102163'), ('19', '2022-02-02', '4560', 'NPR', '34.05', '0.18', 'EUR', '133.929141'), ('12', '2022-02-04', '684', 'AUD', '462.51', '2.32', 'EUR', '1.478916'), ('5', '2022-02-04', '984', 'PAB', '892.25', '4.47', 'EUR', '1.102838'), ('47', '2022-02-05', '132', 'BSD', '119.71', '0.6', 'EUR', '1.102693'), ('44', '2022-02-06', '20358', 'RUB', '174.32', '0.88', 'EUR', '116.791701'), ('50', '2022-02-06', '6228', 'DOP', '103.16', '0.52', 'EUR', '60.37657'), ('1', '2022-02-06', '3214', 'LYD', '628.42', '3.15', 'EUR', '5.114442'), ('17', '2022-02-07', '71664', 'BIF', '31.8', '0.16', 'EUR', '2254.103215'), ('20', '2022-02-08', '83670', 'SLL', '6.5', '0.05', 'EUR', '12883.397186'), ('13', '2022-02-10', '438', 'GBP', '527.61', '2.64', 'EUR', '0.830159'), ('40', '2022-02-11', '4.2', 'EUR', '4.2', '0.05', 'EUR', '1'), ('41', '2022-02-11', '228', 'PAB', '206.74', '1.04', 'EUR', '1.102838'), ('31', '2022-02-12', '972', 'EUR', '972', '4.86', 'EUR', '1'), </v>
      </c>
    </row>
    <row r="429" spans="2:22" ht="30" x14ac:dyDescent="0.25">
      <c r="B429">
        <f t="shared" si="60"/>
        <v>2022</v>
      </c>
      <c r="C429">
        <f t="shared" si="61"/>
        <v>2</v>
      </c>
      <c r="D429" t="str">
        <f t="shared" si="62"/>
        <v>2022 2</v>
      </c>
      <c r="E429">
        <v>28</v>
      </c>
      <c r="F429" s="2">
        <v>44606</v>
      </c>
      <c r="G429">
        <v>11580</v>
      </c>
      <c r="H429" t="s">
        <v>191</v>
      </c>
      <c r="I429" s="3">
        <f t="shared" si="63"/>
        <v>18.220000000000002</v>
      </c>
      <c r="J429" s="3">
        <f t="shared" si="64"/>
        <v>9.9999999999999992E-2</v>
      </c>
      <c r="K429" t="s">
        <v>61</v>
      </c>
      <c r="L429" s="3">
        <f>VLOOKUP(H429,'fx rates'!$A:$B,2,0)</f>
        <v>635.85051599999997</v>
      </c>
      <c r="M429">
        <f>SUMIFS($I$3:$I429,$E$3:$E429,$E429,$D$3:$D429,$D429)</f>
        <v>18.220000000000002</v>
      </c>
      <c r="N429" s="3">
        <f t="shared" si="65"/>
        <v>9.9999999999999992E-2</v>
      </c>
      <c r="O429" s="3" t="str">
        <f t="shared" si="66"/>
        <v/>
      </c>
      <c r="P429" t="str">
        <f>IFERROR(IF(VLOOKUP($E429,clients_special_commissions!$B:$E,3,0), "yes","no"),"no")</f>
        <v>no</v>
      </c>
      <c r="Q429" s="3" t="str">
        <f>IF($P429="yes", VLOOKUP($E429,clients_special_commissions!$B:$C,2,0),"")</f>
        <v/>
      </c>
      <c r="R429" t="str">
        <f t="shared" si="67"/>
        <v>no</v>
      </c>
      <c r="S429">
        <f>COUNTIFS($E$3:$E428,$E429,$D$3:$D428,$D429,$R$3:$R428,"yes")</f>
        <v>0</v>
      </c>
      <c r="U429" s="1" t="str">
        <f t="shared" si="68"/>
        <v xml:space="preserve">('28', '2022-02-14', '11580', 'SOS', '18.22', '0.1', 'EUR', '635.850516'), </v>
      </c>
      <c r="V429" s="1" t="str">
        <f t="shared" si="69"/>
        <v xml:space="preserve">('42', '2021-06-09', '1338', 'ERN', '80.96', '0.05',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'0.04',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'0.05',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'0.05',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'0.05',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'0.04',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'0.04',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'0.05', 'EUR', '1954.4451'), ('17', '2021-08-25', '20292', 'CLP', '23.24', '0.12', 'EUR', '873.489326'), ('38', '2021-08-25', '174', 'GIP', '209.76', '1.05', 'EUR', '0.829546'), ('39', '2021-08-25', '366', 'MOP', '41.3', '0.21', 'EUR', '8.862674'), ('10', '2021-08-26', '229650', 'MMK', '117.51', '0.05',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'0.04', 'EUR', '1.874163'), ('11', '2021-09-09', '10206', 'UAH', '315.83', '1.58', 'EUR', '32.315341'), ('15', '2021-09-10', '300000', 'VND', '11.91', '0.06', 'EUR', '25207.144586'), ('42', '2021-09-11', '26370', 'XPF', '221.19', '0.05',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('13', '2021-09-27', '4638', 'ETB', '82.2', '0.42', 'EUR', '56.424061'), ('37', '2021-09-29', '612', 'BND', '409.96', '2.05', 'EUR', '1.492847'), ('51', '2021-10-01', '894', 'MOP', '100.88', '0.51', 'EUR', '8.862674'), ('45', '2021-10-02', '1254', 'SCR', '78.97', '0.4', 'EUR', '15.881424'), ('47', '2021-10-02', '212808', 'IRR', '4.57', '0.05', 'EUR', '46606.318821'), ('20', '2021-10-03', '209238', 'VND', '8.31', '0.05', 'EUR', '25207.144586'), ('17', '2021-10-04', '13416', 'AOA', '26.83', '0.14', 'EUR', '500.075352'), ('41', '2021-10-05', '4139', 'GHS', '502.07', '2.52', 'EUR', '8.24399'), ('44', '2021-10-05', '206706', 'CDF', '94.03', '0.48', 'EUR', '2198.419411'), ('50', '2021-10-06', '18666', 'SOS', '29.36', '0.15', 'EUR', '635.850516'), ('7', '2021-10-06', '1026', 'CUC', '930.9', '4.66', 'EUR', '1.102163'), ('21', '2021-10-08', '912', 'MYR', '196.11', '0.99', 'EUR', '4.650478'), ('6', '2021-10-08', '29940', 'HTG', '259.51', '1.3', 'EUR', '115.372538'), ('36', '2021-10-09', '1146', 'QAR', '285.64', '1.43', 'EUR', '4.012181'), ('6', '2021-10-09', '6678', 'ISK', '46.98', '0.24', 'EUR', '142.166545'), ('29', '2021-10-10', '270', 'GIP', '325.48', '1.63', 'EUR', '0.829546'), ('25', '2021-10-10', '14754', 'BDT', '155.68', '0.78', 'EUR', '94.772749'), ('48', '2021-10-12', '15936', 'DZD', '101.37', '0.51', 'EUR', '157.210934'), ('43', '2021-10-13', '10398', 'KMF', '21.11', '0.11', 'EUR', '492.671632'), ('36', '2021-10-15', '29034', 'INR', '346.16', '1.74', 'EUR', '83.874727'), ('45', '2021-10-15', '18042', 'KPW', '18.2', '0.1', 'EUR', '991.624722'), ('18', '2021-10-15', '1236', 'BAM', '632.46', '3.17', 'EUR', '1.954297'), ('30', '2021-10-16', '25494', 'CUP', '898.56', '4.5', 'EUR', '28.372254'), ('10', '2021-10-16', '924', 'BBD', '419.15', '0.05', 'EUR', '2.204495'), ('33', '2021-10-16', '12720', 'NPR', '94.98', '0.48', 'EUR', '133.929141'), ('46', '2021-10-17', '264', 'NZD', '166.49', '0.84', 'EUR', '1.585768'), ('40', '2021-10-17', '1284', 'BND', '860.11', '4.31', 'EUR', '1.492847'), ('6', '2021-10-18', '828', 'HRK', '109.38', '0.55', 'EUR', '7.570559'), ('22', '2021-10-18', '300', 'EUR', '300', '1.5', 'EUR', '1'), ('46', '2021-10-18', '23256', 'ISK', '163.59', '0.82', 'EUR', '142.166545'), ('51', '2021-10-18', '205488', 'UZS', '16.25', '0.09', 'EUR', '12650.208197'), ('5', '2021-10-19', '15168', 'MRU', '378.04', '1.9', 'EUR', '40.122998'), ('18', '2021-10-19', '1068', 'TOP', '428.65', '2.15', 'EUR', '2.491572'), ('14', '2021-10-19', '220', 'BHD', '529.16', '2.65', 'EUR', '0.415761'), ('48', '2021-10-19', '2351', 'MYR', '505.54', '2.53', 'EUR', '4.650478'), ('46', '2021-10-20', '7524', 'RUB', '64.43', '0.33', 'EUR', '116.791701'), ('16', '2021-10-21', '16854', 'VUV', '135.2', '0.68', 'EUR', '124.667135'), ('30', '2021-10-22', '26826', 'NPR', '200.3', '1.01', 'EUR', '133.929141'), ('2', '2021-10-22', '84', 'XDR', '106', '0.53', 'EUR', '0.792507'), ('42', '2021-10-22', '3000', 'BBD', '1360.86', '0.05', 'EUR', '2.204495'), ('42', '2021-10-23', '9000', 'ZMW', '463.25', '0.03', 'EUR', '19.428104'), ('28', '2021-10-23', '3.3', 'EUR', '3.3', '0.05', 'EUR', '1'), ('48', '2021-10-23', '5000', 'GHS', '606.51', '3.04', 'EUR', '8.24399'), ('25', '2021-10-23', '71472', 'TZS', '27.97', '0.14', 'EUR', '2556.186953'), ('3', '2021-10-23', '164184', 'IRR', '3.53', '0.05', 'EUR', '46606.318821'), ('14', '2021-10-24', '1482', 'MOP', '167.22', '0.84', 'EUR', '8.862674'), ('40', '2021-10-24', '800', 'BHD', '1924.19', '9.63', 'EUR', '0.415761'), ('9', '2021-10-24', '27090', 'SDG', '55.07', '0.04', 'EUR', '491.956154'), ('43', '2021-10-24', '18492', 'THB', '500.59', '2.51', 'EUR', '36.941107'), ('35', '2021-10-26', '27588', 'KPW', '27.83', '0.14', 'EUR', '991.624722'), ('25', '2021-10-26', '15246', 'NAD', '932.41', '4.67', 'EUR', '16.351249'), ('46', '2021-10-27', '8000', 'TTD', '1071.62', '5.36', 'EUR', '7.465375'), ('47', '2021-10-27', '154224', 'IQD', '96.14', '0.49', 'EUR', '1604.167841'), ('32', '2021-10-28', '1188', 'PAB', '1077.23', '5.39', 'EUR', '1.102838'), ('17', '2021-10-28', '648', 'CNH', '92.16', '0.47', 'EUR', '7.031894'), ('10', '2021-10-28', '5784', 'NPR', '43.19', '0.05', 'EUR', '133.929141'), ('32', '2021-10-29', '15504', 'MXN', '693.84', '0.03', 'EUR', '22.345389'), ('32', '2021-10-31', '666', 'EUR', '666', '0.03', 'EUR', '1'), ('22', '2021-11-02', '498', 'XDR', '628.39', '3.15', 'EUR', '0.792507'), ('44', '2021-11-02', '324', 'EUR', '324', '1.62', 'EUR', '1'), ('16', '2021-11-02', '430', 'FKP', '518.37', '2.6', 'EUR', '0.82953'), ('7', '2021-11-03', '248', 'BHD', '596.5', '2.99', 'EUR', '0.415761'), ('51', '2021-11-03', '292', 'KWD', '871.43', '4.36', 'EUR', '0.335084'), ('51', '2021-11-03', '6933', 'TWD', '220.35', '1.11', 'EUR', '31.464479'), ('27', '2021-11-03', '23214', 'CZK', '941.82', '4.71', 'EUR', '24.648029'), ('39', '2021-11-04', '492', 'GGP', '592.69', '2.97', 'EUR', '0.830114'), ('3', '2021-11-04', '17076', 'INR', '203.59', '1.02', 'EUR', '83.874727'), ('17', '2021-11-04', '21516', 'MZN', '305.89', '1.53', 'EUR', '70.339138'), ('33', '2021-11-05', '103458', 'BIF', '45.9', '0.23', 'EUR', '2254.103215'), ('31', '2021-11-05', '3876', 'ZAR', '237.6', '1.19', 'EUR', '16.313404'), ('9', '2021-11-06', '1410', 'BSD', '1278.69', '0.04', 'EUR', '1.102693'), ('16', '2021-11-06', '636', 'IMP', '766.7', '3.84', 'EUR', '0.829536'), ('48', '2021-11-07', '564', 'NZD', '355.67', '1.78', 'EUR', '1.585768'), ('13', '2021-11-07', '3246', 'PKR', '16.25', '0.09', 'EUR', '199.753961'), ('30', '2021-11-08', '8940', 'SZL', '547.16', '2.74', 'EUR', '16.339208'), ('41', '2021-11-08', '19338', 'DJF', '98.83', '0.5', 'EUR', '195.674933'), ('47', '2021-11-08', '1488', 'WST', '518.61', '2.6', 'EUR', '2.869237'), ('20', '2021-11-09', '13290', 'MXN', '594.76', '0.05', 'EUR', '22.345389'), ('27', '2021-11-09', '11151', 'GTQ', '1317.54', '6.59', 'EUR', '8.463558'), ('34', '2021-11-09', '19140', 'ETB', '339.22', '1.7', 'EUR', '56.424061'), ('45', '2021-11-10', '450', 'EUR', '450', '2.25', 'EUR', '1'), ('10', '2021-11-10', '1008', 'TND', '310.67', '0.05', 'EUR', '3.244663'), ('48', '2021-11-11', '1182', 'KYD', '1289.54', '6.45', 'EUR', '0.916606'), ('23', '2021-11-11', '210', 'JOD', '268.74', '1.35', 'EUR', '0.781452'), ('2', '2021-11-12', '426', 'BZD', '192.22', '0.97', 'EUR', '2.216262'), ('42', '2021-11-12', '13230', 'AFN', '137.19', '0.05', 'EUR', '96.442519'), ('20', '2021-11-12', '360000', 'STD', '15.24', '0.05', 'EUR', '23626.253177'), ('4', '2021-11-14', '96936', 'LBP', '58.32', '0.3', 'EUR', '1662.155418'), ('17', '2021-11-14', '618', 'MYR', '132.89', '0.67', 'EUR', '4.650478'), ('1', '2021-11-14', '210060', 'BIF', '93.2', '0.47', 'EUR', '2254.103215'), ('4', '2021-11-15', '11958', 'VUV', '95.92', '0.48', 'EUR', '124.667135'), ('38', '2021-11-15', '115626', 'IDR', '7.32', '0.05', 'EUR', '15813.590125'), ('9', '2021-11-17', '29526', 'MXN', '1321.35', '0.03', 'EUR', '22.345389'), ('13', '2021-11-20', '23394', 'CLP', '26.79', '0.14', 'EUR', '873.489326'), ('16', '2021-11-20', '12000', 'ZAR', '735.6', '0.03', 'EUR', '16.313404'), ('48', '2021-11-21', '179472', 'PYG', '23.43', '0.03', 'EUR', '7661.556068'), ('8', '2021-11-21', '840', 'MOP', '94.78', '0.48', 'EUR', '8.862674'), ('31', '2021-11-21', '18042', 'XOF', '27.54', '0.14', 'EUR', '655.347265'), ('18', '2021-11-23', '342', 'TMT', '88.67', '0.45', 'EUR', '3.857137'), ('29', '2021-11-23', '588', 'DKK', '79.11', '0.4', 'EUR', '7.433242'), ('37', '2021-11-23', '90', 'EUR', '90', '0.45', 'EUR', '1'), ('33', '2021-11-23', '858', 'AUD', '580.16', '2.91', 'EUR', '1.478916'), ('51', '2021-11-24', '60000', 'THB', '1624.21', '0.03', 'EUR', '36.941107'), ('8', '2021-11-25', '1176', 'NZD', '741.6', '3.71', 'EUR', '1.585768'), ('10', '2021-11-26', '29568', 'BIF', '13.12', '0.05', 'EUR', '2254.103215'), ('29', '2021-11-26', '708', 'BMD', '641.91', '3.21', 'EUR', '1.102961'), ('15', '2021-11-27', '1008', 'LSL', '61.7', '0.31', 'EUR', '16.337136'), ('12', '2021-11-27', '846', 'EUR', '846', '4.23', 'EUR', '1'), ('45', '2021-11-27', '828', 'SEK', '79.64', '0.4', 'EUR', '10.396958'), ('17', '2021-11-28', '591', 'BHD', '1421.49', '7.11', 'EUR', '0.415761'), ('27', '2021-11-29', '3000000', 'XAF', '4577.73', '0.03', 'EUR', '655.347543'), ('13', '2021-11-29', '470', 'JOD', '601.45', '3.01', 'EUR', '0.781452'), ('8', '2021-12-01', '15996', 'NGN', '34.95', '0.18', 'EUR', '457.789064'), ('9', '2021-12-01', '6690', 'JPY', '50.15', '0.04', 'EUR', '133.408405'), ('44', '2021-12-02', '18318', 'KPW', '18.48', '0.1', 'EUR', '991.624722'), ('28', '2021-12-03', '13752', 'ERN', '832.1', '4.17', 'EUR', '16.526867'), ('35', '2021-12-04', '15132', 'BTN', '180.78', '0.91', 'EUR', '83.704625'), ('40', '2021-12-04', '6702', 'HRK', '885.28', '4.43', 'EUR', '7.570559'), ('44', '2021-12-04', '26352', 'RSD', '224.03', '1.13', 'EUR', '117.629636'), ('33', '2021-12-06', '654', 'TND', '201.57', '1.01', 'EUR', '3.244663'), ('41', '2021-12-07', '1176', 'SCR', '74.05', '0.38', 'EUR', '15.881424'), ('11', '2021-12-08', '696', 'SAR', '168.37', '0.85', 'EUR', '4.133768'), ('30', '2021-12-08', '8730', 'GMD', '148.1', '0.75', 'EUR', '58.946785'), ('50', '2021-12-09', '1284', 'BND', '860.11', '4.31', 'EUR', '1.492847'), ('47', '2021-12-10', '1344', 'SBD', '151.56', '0.76', 'EUR', '8.867908'), ('28', '2021-12-10', '1134', 'BOB', '150.06', '0.76', 'EUR', '7.557202'), ('6', '2021-12-12', '450', 'SGD', '300.51', '1.51', 'EUR', '1.497464'), ('29', '2021-12-12', '330', 'ILS', '93.13', '0.47', 'EUR', '3.543533'), ('18', '2021-12-13', '462', 'IMP', '556.94', '2.79', 'EUR', '0.829536'), ('10', '2021-12-13', '152076', 'IQD', '94.81', '0.05', 'EUR', '1604.167841'), ('46', '2021-12-13', '6042', 'CVE', '54.57', '0.28', 'EUR', '110.731635'), ('15', '2021-12-15', '6114', 'SBD', '689.46', '3.45', 'EUR', '8.867908'), ('43', '2021-12-15', '29166', 'BDT', '307.75', '1.54', 'EUR', '94.772749'), ('31', '2021-12-16', '17778', 'ZWL', '50.11', '0.26', 'EUR', '354.780821'), ('45', '2021-12-18', '4477', 'HRK', '591.37', '2.96', 'EUR', '7.570559'), ('10', '2021-12-18', '930', 'XDR', '1173.5', '0.05', 'EUR', '0.792507'), ('44', '2021-12-19', '21504', 'DZD', '136.79', '0.69', 'EUR', '157.210934'), ('33', '2021-12-20', '6810', 'GHS', '826.06', '4.14', 'EUR', '8.24399'), ('46', '2021-12-20', '702', 'IMP', '846.26', '4.24', 'EUR', '0.829536'), ('39', '2021-12-20', '16002', 'GMD', '271.47', '1.36', 'EUR', '58.946785'), ('6', '2021-12-20', '13104', 'MDL', '647.93', '3.24', 'EUR', '20.224588'), ('28', '2021-12-21', '660', 'EUR', '660', '3.3', 'EUR', '1'), ('2', '2021-12-22', '930', 'CAD', '670.27', '3.36', 'EUR', '1.387511'), ('48', '2021-12-23', '23226', 'MKD', '377.23', '1.89', 'EUR', '61.570877'), ('47', '2021-12-24', '618', 'MOP', '69.74', '0.35', 'EUR', '8.862674'), ('29', '2021-12-25', '28566', 'RSD', '242.85', '1.22', 'EUR', '117.629636'), ('9', '2021-12-26', '28416', 'MDL', '1405.03', '0.04', 'EUR', '20.224588'), ('3', '2021-12-26', '23166', 'SOS', '36.44', '0.19', 'EUR', '635.850516'), ('18', '2021-12-26', '3500', 'MYR', '752.62', '3.77', 'EUR', '4.650478'), ('33', '2021-12-26', '690', 'SEK', '66.37', '0.03', 'EUR', '10.396958'), ('36', '2021-12-27', '66', 'OMR', '155.25', '0.78', 'EUR', '0.425132'), ('26', '2021-12-27', '460', 'GIP', '554.53', '2.78', 'EUR', '0.829546'), ('11', '2021-12-28', '1404', 'EUR', '1404', '7.02', 'EUR', '1'), ('36', '2021-12-29', '8622', 'HTG', '74.74', '0.38', 'EUR', '115.372538'), ('47', '2021-12-30', '28236', 'AMD', '52.59', '0.27', 'EUR', '536.92227'), ('30', '2021-12-30', '190284', 'MGA', '42.82', '0.22', 'EUR', '4443.86488'), ('22', '2021-12-30', '1302', 'EUR', '1302', '6.51', 'EUR', '1'), ('47', '2021-12-31', '1404', 'WST', '489.33', '2.45', 'EUR', '2.869237'), ('50', '2022-01-01', '4614', 'TWD', '146.65', '0.74', 'EUR', '31.464479'), ('45', '2022-01-01', '7798', 'TJS', '545.52', '2.73', 'EUR', '14.294667'), ('2', '2022-01-02', '6396', 'HTG', '55.44', '0.28', 'EUR', '115.372538'), ('43', '2022-01-03', '19044', 'LRD', '112.79', '0.57', 'EUR', '168.852191'), ('4', '2022-01-03', '606', 'MYR', '130.31', '0.66', 'EUR', '4.650478'), ('48', '2022-01-03', '462', 'JOD', '591.21', '2.96', 'EUR', '0.781452'), ('3', '2022-01-03', '22386', 'THB', '606', '3.03', 'EUR', '36.941107'), ('40', '2022-01-04', '234270', 'UGX', '59.23', '0.3', 'EUR', '3955.735797'), ('38', '2022-01-05', '6138', 'NOK', '635.68', '3.18', 'EUR', '9.655857'), ('16', '2022-01-06', '954', 'JOD', '1220.81', '6.11', 'EUR', '0.781452'), ('5', '2022-01-06', '528', 'OMR', '1241.97', '6.21', 'EUR', '0.425132'), ('11', '2022-01-06', '594', 'SBD', '66.99', '0.34', 'EUR', '8.867908'), ('50', '2022-01-06', '9870', 'AMD', '18.39', '0.1', 'EUR', '536.92227'), ('16', '2022-01-08', '23190', 'SCR', '1460.2', '0.03', 'EUR', '15.881424'), ('14', '2022-01-08', '6834', 'SCR', '430.32', '2.16', 'EUR', '15.881424'), ('50', '2022-01-09', '20802', 'XPF', '174.49', '0.88', 'EUR', '119.221126'), ('3', '2022-01-09', '354', 'VES', '74.65', '0.38', 'EUR', '4.74232'), ('4', '2022-01-09', '3048', 'ERN', '184.43', '0.93', 'EUR', '16.526867'), ('27', '2022-01-10', '20196', 'CUP', '711.83', '3.56', 'EUR', '28.372254'), ('21', '2022-01-11', '7200', 'MUR', '148.86', '0.75', 'EUR', '48.369341'), ('31', '2022-01-11', '26052', 'LRD', '154.29', '0.78', 'EUR', '168.852191'), ('28', '2022-01-13', '27480', 'ISK', '193.3', '0.97', 'EUR', '142.166545'), ('48', '2022-01-13', '1362', 'DKK', '183.24', '0.92', 'EUR', '7.433242'), ('38', '2022-01-14', '1392', 'HKD', '161.42', '0.81', 'EUR', '8.623587'), ('34', '2022-01-14', '11094', 'MZN', '157.73', '0.79', 'EUR', '70.339138'), ('4', '2022-01-15', '19374', 'KPW', '19.54', '0.1', 'EUR', '991.624722'), ('30', '2022-01-15', '22686', 'CZK', '920.4', '4.61', 'EUR', '24.648029'), ('14', '2022-01-18', '21360', 'KRW', '16', '0.08', 'EUR', '1335.638728'), ('3', '2022-01-18', '15240', 'MWK', '16.98', '0.09', 'EUR', '897.95755'), ('33', '2022-01-20', '1410', 'ILS', '397.91', '1.99', 'EUR', '3.543533'), ('30', '2022-01-20', '642', 'JOD', '821.55', '4.11', 'EUR', '0.781452'), ('7', '2022-01-21', '1362', 'TTD', '182.45', '0.92', 'EUR', '7.465375'), ('9', '2022-01-22', '7248', 'XPF', '60.8', '0.04', 'EUR', '119.221126'), ('2', '2022-01-22', '108954', 'KHR', '24.54', '0.13', 'EUR', '4440.618647'), ('20', '2022-01-23', '1080', 'BAM', '552.63', '0.05', 'EUR', '1.954297'), ('34', '2022-01-23', '510', 'EUR', '510', '2.55', 'EUR', '1'), ('32', '2022-01-23', '220032', 'CDF', '100.09', '0.51', 'EUR', '2198.419411'), ('51', '2022-01-23', '8000', 'XCD', '2686.55', '13.44', 'EUR', '2.977802'), ('33', '2022-01-25', '20364', 'KPW', '20.54', '0.11', 'EUR', '991.624722'), ('7', '2022-01-25', '1086', 'TJS', '75.98', '0.38', 'EUR', '14.294667'), ('9', '2022-01-26', '186228', 'VND', '7.39', '0.04', 'EUR', '25207.144586'), ('33', '2022-01-27', '612', 'JEP', '737.55', '3.69', 'EUR', '0.82978'), ('38', '2022-01-27', '172740', 'STD', '7.32', '0.05', 'EUR', '23626.253177'), ('51', '2022-01-27', '30000', 'DZD', '190.83', '0.03', 'EUR', '157.210934'), ('12', '2022-01-28', '1356', 'BMD', '1229.42', '6.15', 'EUR', '1.102961'), ('45', '2022-01-28', '786', 'GHS', '95.35', '0.48', 'EUR', '8.24399'), ('49', '2022-01-28', '25404', 'JPY', '190.43', '0.96', 'EUR', '133.408405'), ('20', '2022-01-29', '22182', 'MRU', '552.86', '0.05', 'EUR', '40.122998'), ('1', '2022-01-30', '1020', 'HRK', '134.74', '0.68', 'EUR', '7.570559'), ('25', '2022-01-30', '1416', 'BGN', '725.24', '3.63', 'EUR', '1.95248'), ('46', '2022-01-30', '18906', 'STN', '766.03', '3.84', 'EUR', '24.680565'), ('14', '2022-01-30', '6612', 'HNL', '245.09', '1.23', 'EUR', '26.978393'), ('34', '2022-01-31', '12423', 'HKD', '1440.59', '7.21', 'EUR', '8.623587'), ('41', '2022-01-31', '106122', 'SLL', '8.24', '0.05', 'EUR', '12883.397186'), ('45', '2022-02-01', '25692', 'AOA', '51.38', '0.26', 'EUR', '500.075352'), ('18', '2022-02-01', '16824', 'LKR', '53.71', '0.27', 'EUR', '313.251717'), ('20', '2022-02-02', '1230', 'HRK', '162.48', '0.05', 'EUR', '7.570559'), ('5', '2022-02-02', '15312', 'MVR', '899.46', '4.5', 'EUR', '17.023729'), ('39', '2022-02-02', '318', 'BZD', '143.49', '0.72', 'EUR', '2.216262'), ('32', '2022-02-02', '1026', 'CUC', '930.9', '4.66', 'EUR', '1.102163'), ('19', '2022-02-02', '4560', 'NPR', '34.05', '0.18', 'EUR', '133.929141'), ('12', '2022-02-04', '684', 'AUD', '462.51', '2.32', 'EUR', '1.478916'), ('5', '2022-02-04', '984', 'PAB', '892.25', '4.47', 'EUR', '1.102838'), ('47', '2022-02-05', '132', 'BSD', '119.71', '0.6', 'EUR', '1.102693'), ('44', '2022-02-06', '20358', 'RUB', '174.32', '0.88', 'EUR', '116.791701'), ('50', '2022-02-06', '6228', 'DOP', '103.16', '0.52', 'EUR', '60.37657'), ('1', '2022-02-06', '3214', 'LYD', '628.42', '3.15', 'EUR', '5.114442'), ('17', '2022-02-07', '71664', 'BIF', '31.8', '0.16', 'EUR', '2254.103215'), ('20', '2022-02-08', '83670', 'SLL', '6.5', '0.05', 'EUR', '12883.397186'), ('13', '2022-02-10', '438', 'GBP', '527.61', '2.64', 'EUR', '0.830159'), ('40', '2022-02-11', '4.2', 'EUR', '4.2', '0.05', 'EUR', '1'), ('41', '2022-02-11', '228', 'PAB', '206.74', '1.04', 'EUR', '1.102838'), ('31', '2022-02-12', '972', 'EUR', '972', '4.86', 'EUR', '1'), ('28', '2022-02-14', '11580', 'SOS', '18.22', '0.1', 'EUR', '635.850516'), </v>
      </c>
    </row>
    <row r="430" spans="2:22" ht="30" x14ac:dyDescent="0.25">
      <c r="B430">
        <f t="shared" si="60"/>
        <v>2022</v>
      </c>
      <c r="C430">
        <f t="shared" si="61"/>
        <v>2</v>
      </c>
      <c r="D430" t="str">
        <f t="shared" si="62"/>
        <v>2022 2</v>
      </c>
      <c r="E430">
        <v>48</v>
      </c>
      <c r="F430" s="2">
        <v>44606</v>
      </c>
      <c r="G430">
        <v>1122</v>
      </c>
      <c r="H430" t="s">
        <v>111</v>
      </c>
      <c r="I430" s="3">
        <f t="shared" si="63"/>
        <v>316.21999999999997</v>
      </c>
      <c r="J430" s="3">
        <f t="shared" si="64"/>
        <v>1.59</v>
      </c>
      <c r="K430" t="s">
        <v>61</v>
      </c>
      <c r="L430" s="3">
        <f>VLOOKUP(H430,'fx rates'!$A:$B,2,0)</f>
        <v>3.5482680000000002</v>
      </c>
      <c r="M430">
        <f>SUMIFS($I$3:$I430,$E$3:$E430,$E430,$D$3:$D430,$D430)</f>
        <v>316.21999999999997</v>
      </c>
      <c r="N430" s="3">
        <f t="shared" si="65"/>
        <v>1.59</v>
      </c>
      <c r="O430" s="3" t="str">
        <f t="shared" si="66"/>
        <v/>
      </c>
      <c r="P430" t="str">
        <f>IFERROR(IF(VLOOKUP($E430,clients_special_commissions!$B:$E,3,0), "yes","no"),"no")</f>
        <v>no</v>
      </c>
      <c r="Q430" s="3" t="str">
        <f>IF($P430="yes", VLOOKUP($E430,clients_special_commissions!$B:$C,2,0),"")</f>
        <v/>
      </c>
      <c r="R430" t="str">
        <f t="shared" si="67"/>
        <v>no</v>
      </c>
      <c r="S430">
        <f>COUNTIFS($E$3:$E429,$E430,$D$3:$D429,$D430,$R$3:$R429,"yes")</f>
        <v>0</v>
      </c>
      <c r="U430" s="1" t="str">
        <f t="shared" si="68"/>
        <v xml:space="preserve">('48', '2022-02-14', '1122', 'GEL', '316.22', '1.59', 'EUR', '3.548268'), </v>
      </c>
      <c r="V430" s="1" t="str">
        <f t="shared" si="69"/>
        <v xml:space="preserve">('42', '2021-06-09', '1338', 'ERN', '80.96', '0.05',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'0.04',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'0.05',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'0.05',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'0.05',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'0.04',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'0.04',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'0.05', 'EUR', '1954.4451'), ('17', '2021-08-25', '20292', 'CLP', '23.24', '0.12', 'EUR', '873.489326'), ('38', '2021-08-25', '174', 'GIP', '209.76', '1.05', 'EUR', '0.829546'), ('39', '2021-08-25', '366', 'MOP', '41.3', '0.21', 'EUR', '8.862674'), ('10', '2021-08-26', '229650', 'MMK', '117.51', '0.05',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'0.04', 'EUR', '1.874163'), ('11', '2021-09-09', '10206', 'UAH', '315.83', '1.58', 'EUR', '32.315341'), ('15', '2021-09-10', '300000', 'VND', '11.91', '0.06', 'EUR', '25207.144586'), ('42', '2021-09-11', '26370', 'XPF', '221.19', '0.05',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('13', '2021-09-27', '4638', 'ETB', '82.2', '0.42', 'EUR', '56.424061'), ('37', '2021-09-29', '612', 'BND', '409.96', '2.05', 'EUR', '1.492847'), ('51', '2021-10-01', '894', 'MOP', '100.88', '0.51', 'EUR', '8.862674'), ('45', '2021-10-02', '1254', 'SCR', '78.97', '0.4', 'EUR', '15.881424'), ('47', '2021-10-02', '212808', 'IRR', '4.57', '0.05', 'EUR', '46606.318821'), ('20', '2021-10-03', '209238', 'VND', '8.31', '0.05', 'EUR', '25207.144586'), ('17', '2021-10-04', '13416', 'AOA', '26.83', '0.14', 'EUR', '500.075352'), ('41', '2021-10-05', '4139', 'GHS', '502.07', '2.52', 'EUR', '8.24399'), ('44', '2021-10-05', '206706', 'CDF', '94.03', '0.48', 'EUR', '2198.419411'), ('50', '2021-10-06', '18666', 'SOS', '29.36', '0.15', 'EUR', '635.850516'), ('7', '2021-10-06', '1026', 'CUC', '930.9', '4.66', 'EUR', '1.102163'), ('21', '2021-10-08', '912', 'MYR', '196.11', '0.99', 'EUR', '4.650478'), ('6', '2021-10-08', '29940', 'HTG', '259.51', '1.3', 'EUR', '115.372538'), ('36', '2021-10-09', '1146', 'QAR', '285.64', '1.43', 'EUR', '4.012181'), ('6', '2021-10-09', '6678', 'ISK', '46.98', '0.24', 'EUR', '142.166545'), ('29', '2021-10-10', '270', 'GIP', '325.48', '1.63', 'EUR', '0.829546'), ('25', '2021-10-10', '14754', 'BDT', '155.68', '0.78', 'EUR', '94.772749'), ('48', '2021-10-12', '15936', 'DZD', '101.37', '0.51', 'EUR', '157.210934'), ('43', '2021-10-13', '10398', 'KMF', '21.11', '0.11', 'EUR', '492.671632'), ('36', '2021-10-15', '29034', 'INR', '346.16', '1.74', 'EUR', '83.874727'), ('45', '2021-10-15', '18042', 'KPW', '18.2', '0.1', 'EUR', '991.624722'), ('18', '2021-10-15', '1236', 'BAM', '632.46', '3.17', 'EUR', '1.954297'), ('30', '2021-10-16', '25494', 'CUP', '898.56', '4.5', 'EUR', '28.372254'), ('10', '2021-10-16', '924', 'BBD', '419.15', '0.05', 'EUR', '2.204495'), ('33', '2021-10-16', '12720', 'NPR', '94.98', '0.48', 'EUR', '133.929141'), ('46', '2021-10-17', '264', 'NZD', '166.49', '0.84', 'EUR', '1.585768'), ('40', '2021-10-17', '1284', 'BND', '860.11', '4.31', 'EUR', '1.492847'), ('6', '2021-10-18', '828', 'HRK', '109.38', '0.55', 'EUR', '7.570559'), ('22', '2021-10-18', '300', 'EUR', '300', '1.5', 'EUR', '1'), ('46', '2021-10-18', '23256', 'ISK', '163.59', '0.82', 'EUR', '142.166545'), ('51', '2021-10-18', '205488', 'UZS', '16.25', '0.09', 'EUR', '12650.208197'), ('5', '2021-10-19', '15168', 'MRU', '378.04', '1.9', 'EUR', '40.122998'), ('18', '2021-10-19', '1068', 'TOP', '428.65', '2.15', 'EUR', '2.491572'), ('14', '2021-10-19', '220', 'BHD', '529.16', '2.65', 'EUR', '0.415761'), ('48', '2021-10-19', '2351', 'MYR', '505.54', '2.53', 'EUR', '4.650478'), ('46', '2021-10-20', '7524', 'RUB', '64.43', '0.33', 'EUR', '116.791701'), ('16', '2021-10-21', '16854', 'VUV', '135.2', '0.68', 'EUR', '124.667135'), ('30', '2021-10-22', '26826', 'NPR', '200.3', '1.01', 'EUR', '133.929141'), ('2', '2021-10-22', '84', 'XDR', '106', '0.53', 'EUR', '0.792507'), ('42', '2021-10-22', '3000', 'BBD', '1360.86', '0.05', 'EUR', '2.204495'), ('42', '2021-10-23', '9000', 'ZMW', '463.25', '0.03', 'EUR', '19.428104'), ('28', '2021-10-23', '3.3', 'EUR', '3.3', '0.05', 'EUR', '1'), ('48', '2021-10-23', '5000', 'GHS', '606.51', '3.04', 'EUR', '8.24399'), ('25', '2021-10-23', '71472', 'TZS', '27.97', '0.14', 'EUR', '2556.186953'), ('3', '2021-10-23', '164184', 'IRR', '3.53', '0.05', 'EUR', '46606.318821'), ('14', '2021-10-24', '1482', 'MOP', '167.22', '0.84', 'EUR', '8.862674'), ('40', '2021-10-24', '800', 'BHD', '1924.19', '9.63', 'EUR', '0.415761'), ('9', '2021-10-24', '27090', 'SDG', '55.07', '0.04', 'EUR', '491.956154'), ('43', '2021-10-24', '18492', 'THB', '500.59', '2.51', 'EUR', '36.941107'), ('35', '2021-10-26', '27588', 'KPW', '27.83', '0.14', 'EUR', '991.624722'), ('25', '2021-10-26', '15246', 'NAD', '932.41', '4.67', 'EUR', '16.351249'), ('46', '2021-10-27', '8000', 'TTD', '1071.62', '5.36', 'EUR', '7.465375'), ('47', '2021-10-27', '154224', 'IQD', '96.14', '0.49', 'EUR', '1604.167841'), ('32', '2021-10-28', '1188', 'PAB', '1077.23', '5.39', 'EUR', '1.102838'), ('17', '2021-10-28', '648', 'CNH', '92.16', '0.47', 'EUR', '7.031894'), ('10', '2021-10-28', '5784', 'NPR', '43.19', '0.05', 'EUR', '133.929141'), ('32', '2021-10-29', '15504', 'MXN', '693.84', '0.03', 'EUR', '22.345389'), ('32', '2021-10-31', '666', 'EUR', '666', '0.03', 'EUR', '1'), ('22', '2021-11-02', '498', 'XDR', '628.39', '3.15', 'EUR', '0.792507'), ('44', '2021-11-02', '324', 'EUR', '324', '1.62', 'EUR', '1'), ('16', '2021-11-02', '430', 'FKP', '518.37', '2.6', 'EUR', '0.82953'), ('7', '2021-11-03', '248', 'BHD', '596.5', '2.99', 'EUR', '0.415761'), ('51', '2021-11-03', '292', 'KWD', '871.43', '4.36', 'EUR', '0.335084'), ('51', '2021-11-03', '6933', 'TWD', '220.35', '1.11', 'EUR', '31.464479'), ('27', '2021-11-03', '23214', 'CZK', '941.82', '4.71', 'EUR', '24.648029'), ('39', '2021-11-04', '492', 'GGP', '592.69', '2.97', 'EUR', '0.830114'), ('3', '2021-11-04', '17076', 'INR', '203.59', '1.02', 'EUR', '83.874727'), ('17', '2021-11-04', '21516', 'MZN', '305.89', '1.53', 'EUR', '70.339138'), ('33', '2021-11-05', '103458', 'BIF', '45.9', '0.23', 'EUR', '2254.103215'), ('31', '2021-11-05', '3876', 'ZAR', '237.6', '1.19', 'EUR', '16.313404'), ('9', '2021-11-06', '1410', 'BSD', '1278.69', '0.04', 'EUR', '1.102693'), ('16', '2021-11-06', '636', 'IMP', '766.7', '3.84', 'EUR', '0.829536'), ('48', '2021-11-07', '564', 'NZD', '355.67', '1.78', 'EUR', '1.585768'), ('13', '2021-11-07', '3246', 'PKR', '16.25', '0.09', 'EUR', '199.753961'), ('30', '2021-11-08', '8940', 'SZL', '547.16', '2.74', 'EUR', '16.339208'), ('41', '2021-11-08', '19338', 'DJF', '98.83', '0.5', 'EUR', '195.674933'), ('47', '2021-11-08', '1488', 'WST', '518.61', '2.6', 'EUR', '2.869237'), ('20', '2021-11-09', '13290', 'MXN', '594.76', '0.05', 'EUR', '22.345389'), ('27', '2021-11-09', '11151', 'GTQ', '1317.54', '6.59', 'EUR', '8.463558'), ('34', '2021-11-09', '19140', 'ETB', '339.22', '1.7', 'EUR', '56.424061'), ('45', '2021-11-10', '450', 'EUR', '450', '2.25', 'EUR', '1'), ('10', '2021-11-10', '1008', 'TND', '310.67', '0.05', 'EUR', '3.244663'), ('48', '2021-11-11', '1182', 'KYD', '1289.54', '6.45', 'EUR', '0.916606'), ('23', '2021-11-11', '210', 'JOD', '268.74', '1.35', 'EUR', '0.781452'), ('2', '2021-11-12', '426', 'BZD', '192.22', '0.97', 'EUR', '2.216262'), ('42', '2021-11-12', '13230', 'AFN', '137.19', '0.05', 'EUR', '96.442519'), ('20', '2021-11-12', '360000', 'STD', '15.24', '0.05', 'EUR', '23626.253177'), ('4', '2021-11-14', '96936', 'LBP', '58.32', '0.3', 'EUR', '1662.155418'), ('17', '2021-11-14', '618', 'MYR', '132.89', '0.67', 'EUR', '4.650478'), ('1', '2021-11-14', '210060', 'BIF', '93.2', '0.47', 'EUR', '2254.103215'), ('4', '2021-11-15', '11958', 'VUV', '95.92', '0.48', 'EUR', '124.667135'), ('38', '2021-11-15', '115626', 'IDR', '7.32', '0.05', 'EUR', '15813.590125'), ('9', '2021-11-17', '29526', 'MXN', '1321.35', '0.03', 'EUR', '22.345389'), ('13', '2021-11-20', '23394', 'CLP', '26.79', '0.14', 'EUR', '873.489326'), ('16', '2021-11-20', '12000', 'ZAR', '735.6', '0.03', 'EUR', '16.313404'), ('48', '2021-11-21', '179472', 'PYG', '23.43', '0.03', 'EUR', '7661.556068'), ('8', '2021-11-21', '840', 'MOP', '94.78', '0.48', 'EUR', '8.862674'), ('31', '2021-11-21', '18042', 'XOF', '27.54', '0.14', 'EUR', '655.347265'), ('18', '2021-11-23', '342', 'TMT', '88.67', '0.45', 'EUR', '3.857137'), ('29', '2021-11-23', '588', 'DKK', '79.11', '0.4', 'EUR', '7.433242'), ('37', '2021-11-23', '90', 'EUR', '90', '0.45', 'EUR', '1'), ('33', '2021-11-23', '858', 'AUD', '580.16', '2.91', 'EUR', '1.478916'), ('51', '2021-11-24', '60000', 'THB', '1624.21', '0.03', 'EUR', '36.941107'), ('8', '2021-11-25', '1176', 'NZD', '741.6', '3.71', 'EUR', '1.585768'), ('10', '2021-11-26', '29568', 'BIF', '13.12', '0.05', 'EUR', '2254.103215'), ('29', '2021-11-26', '708', 'BMD', '641.91', '3.21', 'EUR', '1.102961'), ('15', '2021-11-27', '1008', 'LSL', '61.7', '0.31', 'EUR', '16.337136'), ('12', '2021-11-27', '846', 'EUR', '846', '4.23', 'EUR', '1'), ('45', '2021-11-27', '828', 'SEK', '79.64', '0.4', 'EUR', '10.396958'), ('17', '2021-11-28', '591', 'BHD', '1421.49', '7.11', 'EUR', '0.415761'), ('27', '2021-11-29', '3000000', 'XAF', '4577.73', '0.03', 'EUR', '655.347543'), ('13', '2021-11-29', '470', 'JOD', '601.45', '3.01', 'EUR', '0.781452'), ('8', '2021-12-01', '15996', 'NGN', '34.95', '0.18', 'EUR', '457.789064'), ('9', '2021-12-01', '6690', 'JPY', '50.15', '0.04', 'EUR', '133.408405'), ('44', '2021-12-02', '18318', 'KPW', '18.48', '0.1', 'EUR', '991.624722'), ('28', '2021-12-03', '13752', 'ERN', '832.1', '4.17', 'EUR', '16.526867'), ('35', '2021-12-04', '15132', 'BTN', '180.78', '0.91', 'EUR', '83.704625'), ('40', '2021-12-04', '6702', 'HRK', '885.28', '4.43', 'EUR', '7.570559'), ('44', '2021-12-04', '26352', 'RSD', '224.03', '1.13', 'EUR', '117.629636'), ('33', '2021-12-06', '654', 'TND', '201.57', '1.01', 'EUR', '3.244663'), ('41', '2021-12-07', '1176', 'SCR', '74.05', '0.38', 'EUR', '15.881424'), ('11', '2021-12-08', '696', 'SAR', '168.37', '0.85', 'EUR', '4.133768'), ('30', '2021-12-08', '8730', 'GMD', '148.1', '0.75', 'EUR', '58.946785'), ('50', '2021-12-09', '1284', 'BND', '860.11', '4.31', 'EUR', '1.492847'), ('47', '2021-12-10', '1344', 'SBD', '151.56', '0.76', 'EUR', '8.867908'), ('28', '2021-12-10', '1134', 'BOB', '150.06', '0.76', 'EUR', '7.557202'), ('6', '2021-12-12', '450', 'SGD', '300.51', '1.51', 'EUR', '1.497464'), ('29', '2021-12-12', '330', 'ILS', '93.13', '0.47', 'EUR', '3.543533'), ('18', '2021-12-13', '462', 'IMP', '556.94', '2.79', 'EUR', '0.829536'), ('10', '2021-12-13', '152076', 'IQD', '94.81', '0.05', 'EUR', '1604.167841'), ('46', '2021-12-13', '6042', 'CVE', '54.57', '0.28', 'EUR', '110.731635'), ('15', '2021-12-15', '6114', 'SBD', '689.46', '3.45', 'EUR', '8.867908'), ('43', '2021-12-15', '29166', 'BDT', '307.75', '1.54', 'EUR', '94.772749'), ('31', '2021-12-16', '17778', 'ZWL', '50.11', '0.26', 'EUR', '354.780821'), ('45', '2021-12-18', '4477', 'HRK', '591.37', '2.96', 'EUR', '7.570559'), ('10', '2021-12-18', '930', 'XDR', '1173.5', '0.05', 'EUR', '0.792507'), ('44', '2021-12-19', '21504', 'DZD', '136.79', '0.69', 'EUR', '157.210934'), ('33', '2021-12-20', '6810', 'GHS', '826.06', '4.14', 'EUR', '8.24399'), ('46', '2021-12-20', '702', 'IMP', '846.26', '4.24', 'EUR', '0.829536'), ('39', '2021-12-20', '16002', 'GMD', '271.47', '1.36', 'EUR', '58.946785'), ('6', '2021-12-20', '13104', 'MDL', '647.93', '3.24', 'EUR', '20.224588'), ('28', '2021-12-21', '660', 'EUR', '660', '3.3', 'EUR', '1'), ('2', '2021-12-22', '930', 'CAD', '670.27', '3.36', 'EUR', '1.387511'), ('48', '2021-12-23', '23226', 'MKD', '377.23', '1.89', 'EUR', '61.570877'), ('47', '2021-12-24', '618', 'MOP', '69.74', '0.35', 'EUR', '8.862674'), ('29', '2021-12-25', '28566', 'RSD', '242.85', '1.22', 'EUR', '117.629636'), ('9', '2021-12-26', '28416', 'MDL', '1405.03', '0.04', 'EUR', '20.224588'), ('3', '2021-12-26', '23166', 'SOS', '36.44', '0.19', 'EUR', '635.850516'), ('18', '2021-12-26', '3500', 'MYR', '752.62', '3.77', 'EUR', '4.650478'), ('33', '2021-12-26', '690', 'SEK', '66.37', '0.03', 'EUR', '10.396958'), ('36', '2021-12-27', '66', 'OMR', '155.25', '0.78', 'EUR', '0.425132'), ('26', '2021-12-27', '460', 'GIP', '554.53', '2.78', 'EUR', '0.829546'), ('11', '2021-12-28', '1404', 'EUR', '1404', '7.02', 'EUR', '1'), ('36', '2021-12-29', '8622', 'HTG', '74.74', '0.38', 'EUR', '115.372538'), ('47', '2021-12-30', '28236', 'AMD', '52.59', '0.27', 'EUR', '536.92227'), ('30', '2021-12-30', '190284', 'MGA', '42.82', '0.22', 'EUR', '4443.86488'), ('22', '2021-12-30', '1302', 'EUR', '1302', '6.51', 'EUR', '1'), ('47', '2021-12-31', '1404', 'WST', '489.33', '2.45', 'EUR', '2.869237'), ('50', '2022-01-01', '4614', 'TWD', '146.65', '0.74', 'EUR', '31.464479'), ('45', '2022-01-01', '7798', 'TJS', '545.52', '2.73', 'EUR', '14.294667'), ('2', '2022-01-02', '6396', 'HTG', '55.44', '0.28', 'EUR', '115.372538'), ('43', '2022-01-03', '19044', 'LRD', '112.79', '0.57', 'EUR', '168.852191'), ('4', '2022-01-03', '606', 'MYR', '130.31', '0.66', 'EUR', '4.650478'), ('48', '2022-01-03', '462', 'JOD', '591.21', '2.96', 'EUR', '0.781452'), ('3', '2022-01-03', '22386', 'THB', '606', '3.03', 'EUR', '36.941107'), ('40', '2022-01-04', '234270', 'UGX', '59.23', '0.3', 'EUR', '3955.735797'), ('38', '2022-01-05', '6138', 'NOK', '635.68', '3.18', 'EUR', '9.655857'), ('16', '2022-01-06', '954', 'JOD', '1220.81', '6.11', 'EUR', '0.781452'), ('5', '2022-01-06', '528', 'OMR', '1241.97', '6.21', 'EUR', '0.425132'), ('11', '2022-01-06', '594', 'SBD', '66.99', '0.34', 'EUR', '8.867908'), ('50', '2022-01-06', '9870', 'AMD', '18.39', '0.1', 'EUR', '536.92227'), ('16', '2022-01-08', '23190', 'SCR', '1460.2', '0.03', 'EUR', '15.881424'), ('14', '2022-01-08', '6834', 'SCR', '430.32', '2.16', 'EUR', '15.881424'), ('50', '2022-01-09', '20802', 'XPF', '174.49', '0.88', 'EUR', '119.221126'), ('3', '2022-01-09', '354', 'VES', '74.65', '0.38', 'EUR', '4.74232'), ('4', '2022-01-09', '3048', 'ERN', '184.43', '0.93', 'EUR', '16.526867'), ('27', '2022-01-10', '20196', 'CUP', '711.83', '3.56', 'EUR', '28.372254'), ('21', '2022-01-11', '7200', 'MUR', '148.86', '0.75', 'EUR', '48.369341'), ('31', '2022-01-11', '26052', 'LRD', '154.29', '0.78', 'EUR', '168.852191'), ('28', '2022-01-13', '27480', 'ISK', '193.3', '0.97', 'EUR', '142.166545'), ('48', '2022-01-13', '1362', 'DKK', '183.24', '0.92', 'EUR', '7.433242'), ('38', '2022-01-14', '1392', 'HKD', '161.42', '0.81', 'EUR', '8.623587'), ('34', '2022-01-14', '11094', 'MZN', '157.73', '0.79', 'EUR', '70.339138'), ('4', '2022-01-15', '19374', 'KPW', '19.54', '0.1', 'EUR', '991.624722'), ('30', '2022-01-15', '22686', 'CZK', '920.4', '4.61', 'EUR', '24.648029'), ('14', '2022-01-18', '21360', 'KRW', '16', '0.08', 'EUR', '1335.638728'), ('3', '2022-01-18', '15240', 'MWK', '16.98', '0.09', 'EUR', '897.95755'), ('33', '2022-01-20', '1410', 'ILS', '397.91', '1.99', 'EUR', '3.543533'), ('30', '2022-01-20', '642', 'JOD', '821.55', '4.11', 'EUR', '0.781452'), ('7', '2022-01-21', '1362', 'TTD', '182.45', '0.92', 'EUR', '7.465375'), ('9', '2022-01-22', '7248', 'XPF', '60.8', '0.04', 'EUR', '119.221126'), ('2', '2022-01-22', '108954', 'KHR', '24.54', '0.13', 'EUR', '4440.618647'), ('20', '2022-01-23', '1080', 'BAM', '552.63', '0.05', 'EUR', '1.954297'), ('34', '2022-01-23', '510', 'EUR', '510', '2.55', 'EUR', '1'), ('32', '2022-01-23', '220032', 'CDF', '100.09', '0.51', 'EUR', '2198.419411'), ('51', '2022-01-23', '8000', 'XCD', '2686.55', '13.44', 'EUR', '2.977802'), ('33', '2022-01-25', '20364', 'KPW', '20.54', '0.11', 'EUR', '991.624722'), ('7', '2022-01-25', '1086', 'TJS', '75.98', '0.38', 'EUR', '14.294667'), ('9', '2022-01-26', '186228', 'VND', '7.39', '0.04', 'EUR', '25207.144586'), ('33', '2022-01-27', '612', 'JEP', '737.55', '3.69', 'EUR', '0.82978'), ('38', '2022-01-27', '172740', 'STD', '7.32', '0.05', 'EUR', '23626.253177'), ('51', '2022-01-27', '30000', 'DZD', '190.83', '0.03', 'EUR', '157.210934'), ('12', '2022-01-28', '1356', 'BMD', '1229.42', '6.15', 'EUR', '1.102961'), ('45', '2022-01-28', '786', 'GHS', '95.35', '0.48', 'EUR', '8.24399'), ('49', '2022-01-28', '25404', 'JPY', '190.43', '0.96', 'EUR', '133.408405'), ('20', '2022-01-29', '22182', 'MRU', '552.86', '0.05', 'EUR', '40.122998'), ('1', '2022-01-30', '1020', 'HRK', '134.74', '0.68', 'EUR', '7.570559'), ('25', '2022-01-30', '1416', 'BGN', '725.24', '3.63', 'EUR', '1.95248'), ('46', '2022-01-30', '18906', 'STN', '766.03', '3.84', 'EUR', '24.680565'), ('14', '2022-01-30', '6612', 'HNL', '245.09', '1.23', 'EUR', '26.978393'), ('34', '2022-01-31', '12423', 'HKD', '1440.59', '7.21', 'EUR', '8.623587'), ('41', '2022-01-31', '106122', 'SLL', '8.24', '0.05', 'EUR', '12883.397186'), ('45', '2022-02-01', '25692', 'AOA', '51.38', '0.26', 'EUR', '500.075352'), ('18', '2022-02-01', '16824', 'LKR', '53.71', '0.27', 'EUR', '313.251717'), ('20', '2022-02-02', '1230', 'HRK', '162.48', '0.05', 'EUR', '7.570559'), ('5', '2022-02-02', '15312', 'MVR', '899.46', '4.5', 'EUR', '17.023729'), ('39', '2022-02-02', '318', 'BZD', '143.49', '0.72', 'EUR', '2.216262'), ('32', '2022-02-02', '1026', 'CUC', '930.9', '4.66', 'EUR', '1.102163'), ('19', '2022-02-02', '4560', 'NPR', '34.05', '0.18', 'EUR', '133.929141'), ('12', '2022-02-04', '684', 'AUD', '462.51', '2.32', 'EUR', '1.478916'), ('5', '2022-02-04', '984', 'PAB', '892.25', '4.47', 'EUR', '1.102838'), ('47', '2022-02-05', '132', 'BSD', '119.71', '0.6', 'EUR', '1.102693'), ('44', '2022-02-06', '20358', 'RUB', '174.32', '0.88', 'EUR', '116.791701'), ('50', '2022-02-06', '6228', 'DOP', '103.16', '0.52', 'EUR', '60.37657'), ('1', '2022-02-06', '3214', 'LYD', '628.42', '3.15', 'EUR', '5.114442'), ('17', '2022-02-07', '71664', 'BIF', '31.8', '0.16', 'EUR', '2254.103215'), ('20', '2022-02-08', '83670', 'SLL', '6.5', '0.05', 'EUR', '12883.397186'), ('13', '2022-02-10', '438', 'GBP', '527.61', '2.64', 'EUR', '0.830159'), ('40', '2022-02-11', '4.2', 'EUR', '4.2', '0.05', 'EUR', '1'), ('41', '2022-02-11', '228', 'PAB', '206.74', '1.04', 'EUR', '1.102838'), ('31', '2022-02-12', '972', 'EUR', '972', '4.86', 'EUR', '1'), ('28', '2022-02-14', '11580', 'SOS', '18.22', '0.1', 'EUR', '635.850516'), ('48', '2022-02-14', '1122', 'GEL', '316.22', '1.59', 'EUR', '3.548268'), </v>
      </c>
    </row>
    <row r="431" spans="2:22" ht="30" x14ac:dyDescent="0.25">
      <c r="B431">
        <f t="shared" si="60"/>
        <v>2022</v>
      </c>
      <c r="C431">
        <f t="shared" si="61"/>
        <v>2</v>
      </c>
      <c r="D431" t="str">
        <f t="shared" si="62"/>
        <v>2022 2</v>
      </c>
      <c r="E431">
        <v>14</v>
      </c>
      <c r="F431" s="2">
        <v>44606</v>
      </c>
      <c r="G431">
        <v>137724</v>
      </c>
      <c r="H431" t="s">
        <v>190</v>
      </c>
      <c r="I431" s="3">
        <f t="shared" si="63"/>
        <v>10.7</v>
      </c>
      <c r="J431" s="3">
        <f t="shared" si="64"/>
        <v>6.0000000000000005E-2</v>
      </c>
      <c r="K431" t="s">
        <v>61</v>
      </c>
      <c r="L431" s="3">
        <f>VLOOKUP(H431,'fx rates'!$A:$B,2,0)</f>
        <v>12883.397186</v>
      </c>
      <c r="M431">
        <f>SUMIFS($I$3:$I431,$E$3:$E431,$E431,$D$3:$D431,$D431)</f>
        <v>10.7</v>
      </c>
      <c r="N431" s="3">
        <f t="shared" si="65"/>
        <v>6.0000000000000005E-2</v>
      </c>
      <c r="O431" s="3" t="str">
        <f t="shared" si="66"/>
        <v/>
      </c>
      <c r="P431" t="str">
        <f>IFERROR(IF(VLOOKUP($E431,clients_special_commissions!$B:$E,3,0), "yes","no"),"no")</f>
        <v>no</v>
      </c>
      <c r="Q431" s="3" t="str">
        <f>IF($P431="yes", VLOOKUP($E431,clients_special_commissions!$B:$C,2,0),"")</f>
        <v/>
      </c>
      <c r="R431" t="str">
        <f t="shared" si="67"/>
        <v>no</v>
      </c>
      <c r="S431">
        <f>COUNTIFS($E$3:$E430,$E431,$D$3:$D430,$D431,$R$3:$R430,"yes")</f>
        <v>0</v>
      </c>
      <c r="U431" s="1" t="str">
        <f t="shared" si="68"/>
        <v xml:space="preserve">('14', '2022-02-14', '137724', 'SLL', '10.7', '0.06', 'EUR', '12883.397186'), </v>
      </c>
      <c r="V431" s="1" t="str">
        <f t="shared" si="69"/>
        <v xml:space="preserve">('42', '2021-06-09', '1338', 'ERN', '80.96', '0.05',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'0.04',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'0.05',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'0.05',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'0.05',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'0.04',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'0.04',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'0.05', 'EUR', '1954.4451'), ('17', '2021-08-25', '20292', 'CLP', '23.24', '0.12', 'EUR', '873.489326'), ('38', '2021-08-25', '174', 'GIP', '209.76', '1.05', 'EUR', '0.829546'), ('39', '2021-08-25', '366', 'MOP', '41.3', '0.21', 'EUR', '8.862674'), ('10', '2021-08-26', '229650', 'MMK', '117.51', '0.05',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'0.04', 'EUR', '1.874163'), ('11', '2021-09-09', '10206', 'UAH', '315.83', '1.58', 'EUR', '32.315341'), ('15', '2021-09-10', '300000', 'VND', '11.91', '0.06', 'EUR', '25207.144586'), ('42', '2021-09-11', '26370', 'XPF', '221.19', '0.05',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('13', '2021-09-27', '4638', 'ETB', '82.2', '0.42', 'EUR', '56.424061'), ('37', '2021-09-29', '612', 'BND', '409.96', '2.05', 'EUR', '1.492847'), ('51', '2021-10-01', '894', 'MOP', '100.88', '0.51', 'EUR', '8.862674'), ('45', '2021-10-02', '1254', 'SCR', '78.97', '0.4', 'EUR', '15.881424'), ('47', '2021-10-02', '212808', 'IRR', '4.57', '0.05', 'EUR', '46606.318821'), ('20', '2021-10-03', '209238', 'VND', '8.31', '0.05', 'EUR', '25207.144586'), ('17', '2021-10-04', '13416', 'AOA', '26.83', '0.14', 'EUR', '500.075352'), ('41', '2021-10-05', '4139', 'GHS', '502.07', '2.52', 'EUR', '8.24399'), ('44', '2021-10-05', '206706', 'CDF', '94.03', '0.48', 'EUR', '2198.419411'), ('50', '2021-10-06', '18666', 'SOS', '29.36', '0.15', 'EUR', '635.850516'), ('7', '2021-10-06', '1026', 'CUC', '930.9', '4.66', 'EUR', '1.102163'), ('21', '2021-10-08', '912', 'MYR', '196.11', '0.99', 'EUR', '4.650478'), ('6', '2021-10-08', '29940', 'HTG', '259.51', '1.3', 'EUR', '115.372538'), ('36', '2021-10-09', '1146', 'QAR', '285.64', '1.43', 'EUR', '4.012181'), ('6', '2021-10-09', '6678', 'ISK', '46.98', '0.24', 'EUR', '142.166545'), ('29', '2021-10-10', '270', 'GIP', '325.48', '1.63', 'EUR', '0.829546'), ('25', '2021-10-10', '14754', 'BDT', '155.68', '0.78', 'EUR', '94.772749'), ('48', '2021-10-12', '15936', 'DZD', '101.37', '0.51', 'EUR', '157.210934'), ('43', '2021-10-13', '10398', 'KMF', '21.11', '0.11', 'EUR', '492.671632'), ('36', '2021-10-15', '29034', 'INR', '346.16', '1.74', 'EUR', '83.874727'), ('45', '2021-10-15', '18042', 'KPW', '18.2', '0.1', 'EUR', '991.624722'), ('18', '2021-10-15', '1236', 'BAM', '632.46', '3.17', 'EUR', '1.954297'), ('30', '2021-10-16', '25494', 'CUP', '898.56', '4.5', 'EUR', '28.372254'), ('10', '2021-10-16', '924', 'BBD', '419.15', '0.05', 'EUR', '2.204495'), ('33', '2021-10-16', '12720', 'NPR', '94.98', '0.48', 'EUR', '133.929141'), ('46', '2021-10-17', '264', 'NZD', '166.49', '0.84', 'EUR', '1.585768'), ('40', '2021-10-17', '1284', 'BND', '860.11', '4.31', 'EUR', '1.492847'), ('6', '2021-10-18', '828', 'HRK', '109.38', '0.55', 'EUR', '7.570559'), ('22', '2021-10-18', '300', 'EUR', '300', '1.5', 'EUR', '1'), ('46', '2021-10-18', '23256', 'ISK', '163.59', '0.82', 'EUR', '142.166545'), ('51', '2021-10-18', '205488', 'UZS', '16.25', '0.09', 'EUR', '12650.208197'), ('5', '2021-10-19', '15168', 'MRU', '378.04', '1.9', 'EUR', '40.122998'), ('18', '2021-10-19', '1068', 'TOP', '428.65', '2.15', 'EUR', '2.491572'), ('14', '2021-10-19', '220', 'BHD', '529.16', '2.65', 'EUR', '0.415761'), ('48', '2021-10-19', '2351', 'MYR', '505.54', '2.53', 'EUR', '4.650478'), ('46', '2021-10-20', '7524', 'RUB', '64.43', '0.33', 'EUR', '116.791701'), ('16', '2021-10-21', '16854', 'VUV', '135.2', '0.68', 'EUR', '124.667135'), ('30', '2021-10-22', '26826', 'NPR', '200.3', '1.01', 'EUR', '133.929141'), ('2', '2021-10-22', '84', 'XDR', '106', '0.53', 'EUR', '0.792507'), ('42', '2021-10-22', '3000', 'BBD', '1360.86', '0.05', 'EUR', '2.204495'), ('42', '2021-10-23', '9000', 'ZMW', '463.25', '0.03', 'EUR', '19.428104'), ('28', '2021-10-23', '3.3', 'EUR', '3.3', '0.05', 'EUR', '1'), ('48', '2021-10-23', '5000', 'GHS', '606.51', '3.04', 'EUR', '8.24399'), ('25', '2021-10-23', '71472', 'TZS', '27.97', '0.14', 'EUR', '2556.186953'), ('3', '2021-10-23', '164184', 'IRR', '3.53', '0.05', 'EUR', '46606.318821'), ('14', '2021-10-24', '1482', 'MOP', '167.22', '0.84', 'EUR', '8.862674'), ('40', '2021-10-24', '800', 'BHD', '1924.19', '9.63', 'EUR', '0.415761'), ('9', '2021-10-24', '27090', 'SDG', '55.07', '0.04', 'EUR', '491.956154'), ('43', '2021-10-24', '18492', 'THB', '500.59', '2.51', 'EUR', '36.941107'), ('35', '2021-10-26', '27588', 'KPW', '27.83', '0.14', 'EUR', '991.624722'), ('25', '2021-10-26', '15246', 'NAD', '932.41', '4.67', 'EUR', '16.351249'), ('46', '2021-10-27', '8000', 'TTD', '1071.62', '5.36', 'EUR', '7.465375'), ('47', '2021-10-27', '154224', 'IQD', '96.14', '0.49', 'EUR', '1604.167841'), ('32', '2021-10-28', '1188', 'PAB', '1077.23', '5.39', 'EUR', '1.102838'), ('17', '2021-10-28', '648', 'CNH', '92.16', '0.47', 'EUR', '7.031894'), ('10', '2021-10-28', '5784', 'NPR', '43.19', '0.05', 'EUR', '133.929141'), ('32', '2021-10-29', '15504', 'MXN', '693.84', '0.03', 'EUR', '22.345389'), ('32', '2021-10-31', '666', 'EUR', '666', '0.03', 'EUR', '1'), ('22', '2021-11-02', '498', 'XDR', '628.39', '3.15', 'EUR', '0.792507'), ('44', '2021-11-02', '324', 'EUR', '324', '1.62', 'EUR', '1'), ('16', '2021-11-02', '430', 'FKP', '518.37', '2.6', 'EUR', '0.82953'), ('7', '2021-11-03', '248', 'BHD', '596.5', '2.99', 'EUR', '0.415761'), ('51', '2021-11-03', '292', 'KWD', '871.43', '4.36', 'EUR', '0.335084'), ('51', '2021-11-03', '6933', 'TWD', '220.35', '1.11', 'EUR', '31.464479'), ('27', '2021-11-03', '23214', 'CZK', '941.82', '4.71', 'EUR', '24.648029'), ('39', '2021-11-04', '492', 'GGP', '592.69', '2.97', 'EUR', '0.830114'), ('3', '2021-11-04', '17076', 'INR', '203.59', '1.02', 'EUR', '83.874727'), ('17', '2021-11-04', '21516', 'MZN', '305.89', '1.53', 'EUR', '70.339138'), ('33', '2021-11-05', '103458', 'BIF', '45.9', '0.23', 'EUR', '2254.103215'), ('31', '2021-11-05', '3876', 'ZAR', '237.6', '1.19', 'EUR', '16.313404'), ('9', '2021-11-06', '1410', 'BSD', '1278.69', '0.04', 'EUR', '1.102693'), ('16', '2021-11-06', '636', 'IMP', '766.7', '3.84', 'EUR', '0.829536'), ('48', '2021-11-07', '564', 'NZD', '355.67', '1.78', 'EUR', '1.585768'), ('13', '2021-11-07', '3246', 'PKR', '16.25', '0.09', 'EUR', '199.753961'), ('30', '2021-11-08', '8940', 'SZL', '547.16', '2.74', 'EUR', '16.339208'), ('41', '2021-11-08', '19338', 'DJF', '98.83', '0.5', 'EUR', '195.674933'), ('47', '2021-11-08', '1488', 'WST', '518.61', '2.6', 'EUR', '2.869237'), ('20', '2021-11-09', '13290', 'MXN', '594.76', '0.05', 'EUR', '22.345389'), ('27', '2021-11-09', '11151', 'GTQ', '1317.54', '6.59', 'EUR', '8.463558'), ('34', '2021-11-09', '19140', 'ETB', '339.22', '1.7', 'EUR', '56.424061'), ('45', '2021-11-10', '450', 'EUR', '450', '2.25', 'EUR', '1'), ('10', '2021-11-10', '1008', 'TND', '310.67', '0.05', 'EUR', '3.244663'), ('48', '2021-11-11', '1182', 'KYD', '1289.54', '6.45', 'EUR', '0.916606'), ('23', '2021-11-11', '210', 'JOD', '268.74', '1.35', 'EUR', '0.781452'), ('2', '2021-11-12', '426', 'BZD', '192.22', '0.97', 'EUR', '2.216262'), ('42', '2021-11-12', '13230', 'AFN', '137.19', '0.05', 'EUR', '96.442519'), ('20', '2021-11-12', '360000', 'STD', '15.24', '0.05', 'EUR', '23626.253177'), ('4', '2021-11-14', '96936', 'LBP', '58.32', '0.3', 'EUR', '1662.155418'), ('17', '2021-11-14', '618', 'MYR', '132.89', '0.67', 'EUR', '4.650478'), ('1', '2021-11-14', '210060', 'BIF', '93.2', '0.47', 'EUR', '2254.103215'), ('4', '2021-11-15', '11958', 'VUV', '95.92', '0.48', 'EUR', '124.667135'), ('38', '2021-11-15', '115626', 'IDR', '7.32', '0.05', 'EUR', '15813.590125'), ('9', '2021-11-17', '29526', 'MXN', '1321.35', '0.03', 'EUR', '22.345389'), ('13', '2021-11-20', '23394', 'CLP', '26.79', '0.14', 'EUR', '873.489326'), ('16', '2021-11-20', '12000', 'ZAR', '735.6', '0.03', 'EUR', '16.313404'), ('48', '2021-11-21', '179472', 'PYG', '23.43', '0.03', 'EUR', '7661.556068'), ('8', '2021-11-21', '840', 'MOP', '94.78', '0.48', 'EUR', '8.862674'), ('31', '2021-11-21', '18042', 'XOF', '27.54', '0.14', 'EUR', '655.347265'), ('18', '2021-11-23', '342', 'TMT', '88.67', '0.45', 'EUR', '3.857137'), ('29', '2021-11-23', '588', 'DKK', '79.11', '0.4', 'EUR', '7.433242'), ('37', '2021-11-23', '90', 'EUR', '90', '0.45', 'EUR', '1'), ('33', '2021-11-23', '858', 'AUD', '580.16', '2.91', 'EUR', '1.478916'), ('51', '2021-11-24', '60000', 'THB', '1624.21', '0.03', 'EUR', '36.941107'), ('8', '2021-11-25', '1176', 'NZD', '741.6', '3.71', 'EUR', '1.585768'), ('10', '2021-11-26', '29568', 'BIF', '13.12', '0.05', 'EUR', '2254.103215'), ('29', '2021-11-26', '708', 'BMD', '641.91', '3.21', 'EUR', '1.102961'), ('15', '2021-11-27', '1008', 'LSL', '61.7', '0.31', 'EUR', '16.337136'), ('12', '2021-11-27', '846', 'EUR', '846', '4.23', 'EUR', '1'), ('45', '2021-11-27', '828', 'SEK', '79.64', '0.4', 'EUR', '10.396958'), ('17', '2021-11-28', '591', 'BHD', '1421.49', '7.11', 'EUR', '0.415761'), ('27', '2021-11-29', '3000000', 'XAF', '4577.73', '0.03', 'EUR', '655.347543'), ('13', '2021-11-29', '470', 'JOD', '601.45', '3.01', 'EUR', '0.781452'), ('8', '2021-12-01', '15996', 'NGN', '34.95', '0.18', 'EUR', '457.789064'), ('9', '2021-12-01', '6690', 'JPY', '50.15', '0.04', 'EUR', '133.408405'), ('44', '2021-12-02', '18318', 'KPW', '18.48', '0.1', 'EUR', '991.624722'), ('28', '2021-12-03', '13752', 'ERN', '832.1', '4.17', 'EUR', '16.526867'), ('35', '2021-12-04', '15132', 'BTN', '180.78', '0.91', 'EUR', '83.704625'), ('40', '2021-12-04', '6702', 'HRK', '885.28', '4.43', 'EUR', '7.570559'), ('44', '2021-12-04', '26352', 'RSD', '224.03', '1.13', 'EUR', '117.629636'), ('33', '2021-12-06', '654', 'TND', '201.57', '1.01', 'EUR', '3.244663'), ('41', '2021-12-07', '1176', 'SCR', '74.05', '0.38', 'EUR', '15.881424'), ('11', '2021-12-08', '696', 'SAR', '168.37', '0.85', 'EUR', '4.133768'), ('30', '2021-12-08', '8730', 'GMD', '148.1', '0.75', 'EUR', '58.946785'), ('50', '2021-12-09', '1284', 'BND', '860.11', '4.31', 'EUR', '1.492847'), ('47', '2021-12-10', '1344', 'SBD', '151.56', '0.76', 'EUR', '8.867908'), ('28', '2021-12-10', '1134', 'BOB', '150.06', '0.76', 'EUR', '7.557202'), ('6', '2021-12-12', '450', 'SGD', '300.51', '1.51', 'EUR', '1.497464'), ('29', '2021-12-12', '330', 'ILS', '93.13', '0.47', 'EUR', '3.543533'), ('18', '2021-12-13', '462', 'IMP', '556.94', '2.79', 'EUR', '0.829536'), ('10', '2021-12-13', '152076', 'IQD', '94.81', '0.05', 'EUR', '1604.167841'), ('46', '2021-12-13', '6042', 'CVE', '54.57', '0.28', 'EUR', '110.731635'), ('15', '2021-12-15', '6114', 'SBD', '689.46', '3.45', 'EUR', '8.867908'), ('43', '2021-12-15', '29166', 'BDT', '307.75', '1.54', 'EUR', '94.772749'), ('31', '2021-12-16', '17778', 'ZWL', '50.11', '0.26', 'EUR', '354.780821'), ('45', '2021-12-18', '4477', 'HRK', '591.37', '2.96', 'EUR', '7.570559'), ('10', '2021-12-18', '930', 'XDR', '1173.5', '0.05', 'EUR', '0.792507'), ('44', '2021-12-19', '21504', 'DZD', '136.79', '0.69', 'EUR', '157.210934'), ('33', '2021-12-20', '6810', 'GHS', '826.06', '4.14', 'EUR', '8.24399'), ('46', '2021-12-20', '702', 'IMP', '846.26', '4.24', 'EUR', '0.829536'), ('39', '2021-12-20', '16002', 'GMD', '271.47', '1.36', 'EUR', '58.946785'), ('6', '2021-12-20', '13104', 'MDL', '647.93', '3.24', 'EUR', '20.224588'), ('28', '2021-12-21', '660', 'EUR', '660', '3.3', 'EUR', '1'), ('2', '2021-12-22', '930', 'CAD', '670.27', '3.36', 'EUR', '1.387511'), ('48', '2021-12-23', '23226', 'MKD', '377.23', '1.89', 'EUR', '61.570877'), ('47', '2021-12-24', '618', 'MOP', '69.74', '0.35', 'EUR', '8.862674'), ('29', '2021-12-25', '28566', 'RSD', '242.85', '1.22', 'EUR', '117.629636'), ('9', '2021-12-26', '28416', 'MDL', '1405.03', '0.04', 'EUR', '20.224588'), ('3', '2021-12-26', '23166', 'SOS', '36.44', '0.19', 'EUR', '635.850516'), ('18', '2021-12-26', '3500', 'MYR', '752.62', '3.77', 'EUR', '4.650478'), ('33', '2021-12-26', '690', 'SEK', '66.37', '0.03', 'EUR', '10.396958'), ('36', '2021-12-27', '66', 'OMR', '155.25', '0.78', 'EUR', '0.425132'), ('26', '2021-12-27', '460', 'GIP', '554.53', '2.78', 'EUR', '0.829546'), ('11', '2021-12-28', '1404', 'EUR', '1404', '7.02', 'EUR', '1'), ('36', '2021-12-29', '8622', 'HTG', '74.74', '0.38', 'EUR', '115.372538'), ('47', '2021-12-30', '28236', 'AMD', '52.59', '0.27', 'EUR', '536.92227'), ('30', '2021-12-30', '190284', 'MGA', '42.82', '0.22', 'EUR', '4443.86488'), ('22', '2021-12-30', '1302', 'EUR', '1302', '6.51', 'EUR', '1'), ('47', '2021-12-31', '1404', 'WST', '489.33', '2.45', 'EUR', '2.869237'), ('50', '2022-01-01', '4614', 'TWD', '146.65', '0.74', 'EUR', '31.464479'), ('45', '2022-01-01', '7798', 'TJS', '545.52', '2.73', 'EUR', '14.294667'), ('2', '2022-01-02', '6396', 'HTG', '55.44', '0.28', 'EUR', '115.372538'), ('43', '2022-01-03', '19044', 'LRD', '112.79', '0.57', 'EUR', '168.852191'), ('4', '2022-01-03', '606', 'MYR', '130.31', '0.66', 'EUR', '4.650478'), ('48', '2022-01-03', '462', 'JOD', '591.21', '2.96', 'EUR', '0.781452'), ('3', '2022-01-03', '22386', 'THB', '606', '3.03', 'EUR', '36.941107'), ('40', '2022-01-04', '234270', 'UGX', '59.23', '0.3', 'EUR', '3955.735797'), ('38', '2022-01-05', '6138', 'NOK', '635.68', '3.18', 'EUR', '9.655857'), ('16', '2022-01-06', '954', 'JOD', '1220.81', '6.11', 'EUR', '0.781452'), ('5', '2022-01-06', '528', 'OMR', '1241.97', '6.21', 'EUR', '0.425132'), ('11', '2022-01-06', '594', 'SBD', '66.99', '0.34', 'EUR', '8.867908'), ('50', '2022-01-06', '9870', 'AMD', '18.39', '0.1', 'EUR', '536.92227'), ('16', '2022-01-08', '23190', 'SCR', '1460.2', '0.03', 'EUR', '15.881424'), ('14', '2022-01-08', '6834', 'SCR', '430.32', '2.16', 'EUR', '15.881424'), ('50', '2022-01-09', '20802', 'XPF', '174.49', '0.88', 'EUR', '119.221126'), ('3', '2022-01-09', '354', 'VES', '74.65', '0.38', 'EUR', '4.74232'), ('4', '2022-01-09', '3048', 'ERN', '184.43', '0.93', 'EUR', '16.526867'), ('27', '2022-01-10', '20196', 'CUP', '711.83', '3.56', 'EUR', '28.372254'), ('21', '2022-01-11', '7200', 'MUR', '148.86', '0.75', 'EUR', '48.369341'), ('31', '2022-01-11', '26052', 'LRD', '154.29', '0.78', 'EUR', '168.852191'), ('28', '2022-01-13', '27480', 'ISK', '193.3', '0.97', 'EUR', '142.166545'), ('48', '2022-01-13', '1362', 'DKK', '183.24', '0.92', 'EUR', '7.433242'), ('38', '2022-01-14', '1392', 'HKD', '161.42', '0.81', 'EUR', '8.623587'), ('34', '2022-01-14', '11094', 'MZN', '157.73', '0.79', 'EUR', '70.339138'), ('4', '2022-01-15', '19374', 'KPW', '19.54', '0.1', 'EUR', '991.624722'), ('30', '2022-01-15', '22686', 'CZK', '920.4', '4.61', 'EUR', '24.648029'), ('14', '2022-01-18', '21360', 'KRW', '16', '0.08', 'EUR', '1335.638728'), ('3', '2022-01-18', '15240', 'MWK', '16.98', '0.09', 'EUR', '897.95755'), ('33', '2022-01-20', '1410', 'ILS', '397.91', '1.99', 'EUR', '3.543533'), ('30', '2022-01-20', '642', 'JOD', '821.55', '4.11', 'EUR', '0.781452'), ('7', '2022-01-21', '1362', 'TTD', '182.45', '0.92', 'EUR', '7.465375'), ('9', '2022-01-22', '7248', 'XPF', '60.8', '0.04', 'EUR', '119.221126'), ('2', '2022-01-22', '108954', 'KHR', '24.54', '0.13', 'EUR', '4440.618647'), ('20', '2022-01-23', '1080', 'BAM', '552.63', '0.05', 'EUR', '1.954297'), ('34', '2022-01-23', '510', 'EUR', '510', '2.55', 'EUR', '1'), ('32', '2022-01-23', '220032', 'CDF', '100.09', '0.51', 'EUR', '2198.419411'), ('51', '2022-01-23', '8000', 'XCD', '2686.55', '13.44', 'EUR', '2.977802'), ('33', '2022-01-25', '20364', 'KPW', '20.54', '0.11', 'EUR', '991.624722'), ('7', '2022-01-25', '1086', 'TJS', '75.98', '0.38', 'EUR', '14.294667'), ('9', '2022-01-26', '186228', 'VND', '7.39', '0.04', 'EUR', '25207.144586'), ('33', '2022-01-27', '612', 'JEP', '737.55', '3.69', 'EUR', '0.82978'), ('38', '2022-01-27', '172740', 'STD', '7.32', '0.05', 'EUR', '23626.253177'), ('51', '2022-01-27', '30000', 'DZD', '190.83', '0.03', 'EUR', '157.210934'), ('12', '2022-01-28', '1356', 'BMD', '1229.42', '6.15', 'EUR', '1.102961'), ('45', '2022-01-28', '786', 'GHS', '95.35', '0.48', 'EUR', '8.24399'), ('49', '2022-01-28', '25404', 'JPY', '190.43', '0.96', 'EUR', '133.408405'), ('20', '2022-01-29', '22182', 'MRU', '552.86', '0.05', 'EUR', '40.122998'), ('1', '2022-01-30', '1020', 'HRK', '134.74', '0.68', 'EUR', '7.570559'), ('25', '2022-01-30', '1416', 'BGN', '725.24', '3.63', 'EUR', '1.95248'), ('46', '2022-01-30', '18906', 'STN', '766.03', '3.84', 'EUR', '24.680565'), ('14', '2022-01-30', '6612', 'HNL', '245.09', '1.23', 'EUR', '26.978393'), ('34', '2022-01-31', '12423', 'HKD', '1440.59', '7.21', 'EUR', '8.623587'), ('41', '2022-01-31', '106122', 'SLL', '8.24', '0.05', 'EUR', '12883.397186'), ('45', '2022-02-01', '25692', 'AOA', '51.38', '0.26', 'EUR', '500.075352'), ('18', '2022-02-01', '16824', 'LKR', '53.71', '0.27', 'EUR', '313.251717'), ('20', '2022-02-02', '1230', 'HRK', '162.48', '0.05', 'EUR', '7.570559'), ('5', '2022-02-02', '15312', 'MVR', '899.46', '4.5', 'EUR', '17.023729'), ('39', '2022-02-02', '318', 'BZD', '143.49', '0.72', 'EUR', '2.216262'), ('32', '2022-02-02', '1026', 'CUC', '930.9', '4.66', 'EUR', '1.102163'), ('19', '2022-02-02', '4560', 'NPR', '34.05', '0.18', 'EUR', '133.929141'), ('12', '2022-02-04', '684', 'AUD', '462.51', '2.32', 'EUR', '1.478916'), ('5', '2022-02-04', '984', 'PAB', '892.25', '4.47', 'EUR', '1.102838'), ('47', '2022-02-05', '132', 'BSD', '119.71', '0.6', 'EUR', '1.102693'), ('44', '2022-02-06', '20358', 'RUB', '174.32', '0.88', 'EUR', '116.791701'), ('50', '2022-02-06', '6228', 'DOP', '103.16', '0.52', 'EUR', '60.37657'), ('1', '2022-02-06', '3214', 'LYD', '628.42', '3.15', 'EUR', '5.114442'), ('17', '2022-02-07', '71664', 'BIF', '31.8', '0.16', 'EUR', '2254.103215'), ('20', '2022-02-08', '83670', 'SLL', '6.5', '0.05', 'EUR', '12883.397186'), ('13', '2022-02-10', '438', 'GBP', '527.61', '2.64', 'EUR', '0.830159'), ('40', '2022-02-11', '4.2', 'EUR', '4.2', '0.05', 'EUR', '1'), ('41', '2022-02-11', '228', 'PAB', '206.74', '1.04', 'EUR', '1.102838'), ('31', '2022-02-12', '972', 'EUR', '972', '4.86', 'EUR', '1'), ('28', '2022-02-14', '11580', 'SOS', '18.22', '0.1', 'EUR', '635.850516'), ('48', '2022-02-14', '1122', 'GEL', '316.22', '1.59', 'EUR', '3.548268'), ('14', '2022-02-14', '137724', 'SLL', '10.7', '0.06', 'EUR', '12883.397186'), </v>
      </c>
    </row>
    <row r="432" spans="2:22" ht="30" x14ac:dyDescent="0.25">
      <c r="B432">
        <f t="shared" si="60"/>
        <v>2022</v>
      </c>
      <c r="C432">
        <f t="shared" si="61"/>
        <v>2</v>
      </c>
      <c r="D432" t="str">
        <f t="shared" si="62"/>
        <v>2022 2</v>
      </c>
      <c r="E432">
        <v>28</v>
      </c>
      <c r="F432" s="2">
        <v>44606</v>
      </c>
      <c r="G432">
        <v>774</v>
      </c>
      <c r="H432" t="s">
        <v>189</v>
      </c>
      <c r="I432" s="3">
        <f t="shared" si="63"/>
        <v>932.83</v>
      </c>
      <c r="J432" s="3">
        <f t="shared" si="64"/>
        <v>4.67</v>
      </c>
      <c r="K432" t="s">
        <v>61</v>
      </c>
      <c r="L432" s="3">
        <f>VLOOKUP(H432,'fx rates'!$A:$B,2,0)</f>
        <v>0.82973600000000003</v>
      </c>
      <c r="M432">
        <f>SUMIFS($I$3:$I432,$E$3:$E432,$E432,$D$3:$D432,$D432)</f>
        <v>951.05000000000007</v>
      </c>
      <c r="N432" s="3">
        <f t="shared" si="65"/>
        <v>4.67</v>
      </c>
      <c r="O432" s="3" t="str">
        <f t="shared" si="66"/>
        <v/>
      </c>
      <c r="P432" t="str">
        <f>IFERROR(IF(VLOOKUP($E432,clients_special_commissions!$B:$E,3,0), "yes","no"),"no")</f>
        <v>no</v>
      </c>
      <c r="Q432" s="3" t="str">
        <f>IF($P432="yes", VLOOKUP($E432,clients_special_commissions!$B:$C,2,0),"")</f>
        <v/>
      </c>
      <c r="R432" t="str">
        <f t="shared" si="67"/>
        <v>no</v>
      </c>
      <c r="S432">
        <f>COUNTIFS($E$3:$E431,$E432,$D$3:$D431,$D432,$R$3:$R431,"yes")</f>
        <v>0</v>
      </c>
      <c r="U432" s="1" t="str">
        <f t="shared" si="68"/>
        <v xml:space="preserve">('28', '2022-02-14', '774', 'SHP', '932.83', '4.67', 'EUR', '0.829736'), </v>
      </c>
      <c r="V432" s="1" t="str">
        <f t="shared" si="69"/>
        <v xml:space="preserve">('42', '2021-06-09', '1338', 'ERN', '80.96', '0.05',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'0.04',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'0.05',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'0.05',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'0.05',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'0.04',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'0.04',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'0.05', 'EUR', '1954.4451'), ('17', '2021-08-25', '20292', 'CLP', '23.24', '0.12', 'EUR', '873.489326'), ('38', '2021-08-25', '174', 'GIP', '209.76', '1.05', 'EUR', '0.829546'), ('39', '2021-08-25', '366', 'MOP', '41.3', '0.21', 'EUR', '8.862674'), ('10', '2021-08-26', '229650', 'MMK', '117.51', '0.05',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'0.04', 'EUR', '1.874163'), ('11', '2021-09-09', '10206', 'UAH', '315.83', '1.58', 'EUR', '32.315341'), ('15', '2021-09-10', '300000', 'VND', '11.91', '0.06', 'EUR', '25207.144586'), ('42', '2021-09-11', '26370', 'XPF', '221.19', '0.05',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('13', '2021-09-27', '4638', 'ETB', '82.2', '0.42', 'EUR', '56.424061'), ('37', '2021-09-29', '612', 'BND', '409.96', '2.05', 'EUR', '1.492847'), ('51', '2021-10-01', '894', 'MOP', '100.88', '0.51', 'EUR', '8.862674'), ('45', '2021-10-02', '1254', 'SCR', '78.97', '0.4', 'EUR', '15.881424'), ('47', '2021-10-02', '212808', 'IRR', '4.57', '0.05', 'EUR', '46606.318821'), ('20', '2021-10-03', '209238', 'VND', '8.31', '0.05', 'EUR', '25207.144586'), ('17', '2021-10-04', '13416', 'AOA', '26.83', '0.14', 'EUR', '500.075352'), ('41', '2021-10-05', '4139', 'GHS', '502.07', '2.52', 'EUR', '8.24399'), ('44', '2021-10-05', '206706', 'CDF', '94.03', '0.48', 'EUR', '2198.419411'), ('50', '2021-10-06', '18666', 'SOS', '29.36', '0.15', 'EUR', '635.850516'), ('7', '2021-10-06', '1026', 'CUC', '930.9', '4.66', 'EUR', '1.102163'), ('21', '2021-10-08', '912', 'MYR', '196.11', '0.99', 'EUR', '4.650478'), ('6', '2021-10-08', '29940', 'HTG', '259.51', '1.3', 'EUR', '115.372538'), ('36', '2021-10-09', '1146', 'QAR', '285.64', '1.43', 'EUR', '4.012181'), ('6', '2021-10-09', '6678', 'ISK', '46.98', '0.24', 'EUR', '142.166545'), ('29', '2021-10-10', '270', 'GIP', '325.48', '1.63', 'EUR', '0.829546'), ('25', '2021-10-10', '14754', 'BDT', '155.68', '0.78', 'EUR', '94.772749'), ('48', '2021-10-12', '15936', 'DZD', '101.37', '0.51', 'EUR', '157.210934'), ('43', '2021-10-13', '10398', 'KMF', '21.11', '0.11', 'EUR', '492.671632'), ('36', '2021-10-15', '29034', 'INR', '346.16', '1.74', 'EUR', '83.874727'), ('45', '2021-10-15', '18042', 'KPW', '18.2', '0.1', 'EUR', '991.624722'), ('18', '2021-10-15', '1236', 'BAM', '632.46', '3.17', 'EUR', '1.954297'), ('30', '2021-10-16', '25494', 'CUP', '898.56', '4.5', 'EUR', '28.372254'), ('10', '2021-10-16', '924', 'BBD', '419.15', '0.05', 'EUR', '2.204495'), ('33', '2021-10-16', '12720', 'NPR', '94.98', '0.48', 'EUR', '133.929141'), ('46', '2021-10-17', '264', 'NZD', '166.49', '0.84', 'EUR', '1.585768'), ('40', '2021-10-17', '1284', 'BND', '860.11', '4.31', 'EUR', '1.492847'), ('6', '2021-10-18', '828', 'HRK', '109.38', '0.55', 'EUR', '7.570559'), ('22', '2021-10-18', '300', 'EUR', '300', '1.5', 'EUR', '1'), ('46', '2021-10-18', '23256', 'ISK', '163.59', '0.82', 'EUR', '142.166545'), ('51', '2021-10-18', '205488', 'UZS', '16.25', '0.09', 'EUR', '12650.208197'), ('5', '2021-10-19', '15168', 'MRU', '378.04', '1.9', 'EUR', '40.122998'), ('18', '2021-10-19', '1068', 'TOP', '428.65', '2.15', 'EUR', '2.491572'), ('14', '2021-10-19', '220', 'BHD', '529.16', '2.65', 'EUR', '0.415761'), ('48', '2021-10-19', '2351', 'MYR', '505.54', '2.53', 'EUR', '4.650478'), ('46', '2021-10-20', '7524', 'RUB', '64.43', '0.33', 'EUR', '116.791701'), ('16', '2021-10-21', '16854', 'VUV', '135.2', '0.68', 'EUR', '124.667135'), ('30', '2021-10-22', '26826', 'NPR', '200.3', '1.01', 'EUR', '133.929141'), ('2', '2021-10-22', '84', 'XDR', '106', '0.53', 'EUR', '0.792507'), ('42', '2021-10-22', '3000', 'BBD', '1360.86', '0.05', 'EUR', '2.204495'), ('42', '2021-10-23', '9000', 'ZMW', '463.25', '0.03', 'EUR', '19.428104'), ('28', '2021-10-23', '3.3', 'EUR', '3.3', '0.05', 'EUR', '1'), ('48', '2021-10-23', '5000', 'GHS', '606.51', '3.04', 'EUR', '8.24399'), ('25', '2021-10-23', '71472', 'TZS', '27.97', '0.14', 'EUR', '2556.186953'), ('3', '2021-10-23', '164184', 'IRR', '3.53', '0.05', 'EUR', '46606.318821'), ('14', '2021-10-24', '1482', 'MOP', '167.22', '0.84', 'EUR', '8.862674'), ('40', '2021-10-24', '800', 'BHD', '1924.19', '9.63', 'EUR', '0.415761'), ('9', '2021-10-24', '27090', 'SDG', '55.07', '0.04', 'EUR', '491.956154'), ('43', '2021-10-24', '18492', 'THB', '500.59', '2.51', 'EUR', '36.941107'), ('35', '2021-10-26', '27588', 'KPW', '27.83', '0.14', 'EUR', '991.624722'), ('25', '2021-10-26', '15246', 'NAD', '932.41', '4.67', 'EUR', '16.351249'), ('46', '2021-10-27', '8000', 'TTD', '1071.62', '5.36', 'EUR', '7.465375'), ('47', '2021-10-27', '154224', 'IQD', '96.14', '0.49', 'EUR', '1604.167841'), ('32', '2021-10-28', '1188', 'PAB', '1077.23', '5.39', 'EUR', '1.102838'), ('17', '2021-10-28', '648', 'CNH', '92.16', '0.47', 'EUR', '7.031894'), ('10', '2021-10-28', '5784', 'NPR', '43.19', '0.05', 'EUR', '133.929141'), ('32', '2021-10-29', '15504', 'MXN', '693.84', '0.03', 'EUR', '22.345389'), ('32', '2021-10-31', '666', 'EUR', '666', '0.03', 'EUR', '1'), ('22', '2021-11-02', '498', 'XDR', '628.39', '3.15', 'EUR', '0.792507'), ('44', '2021-11-02', '324', 'EUR', '324', '1.62', 'EUR', '1'), ('16', '2021-11-02', '430', 'FKP', '518.37', '2.6', 'EUR', '0.82953'), ('7', '2021-11-03', '248', 'BHD', '596.5', '2.99', 'EUR', '0.415761'), ('51', '2021-11-03', '292', 'KWD', '871.43', '4.36', 'EUR', '0.335084'), ('51', '2021-11-03', '6933', 'TWD', '220.35', '1.11', 'EUR', '31.464479'), ('27', '2021-11-03', '23214', 'CZK', '941.82', '4.71', 'EUR', '24.648029'), ('39', '2021-11-04', '492', 'GGP', '592.69', '2.97', 'EUR', '0.830114'), ('3', '2021-11-04', '17076', 'INR', '203.59', '1.02', 'EUR', '83.874727'), ('17', '2021-11-04', '21516', 'MZN', '305.89', '1.53', 'EUR', '70.339138'), ('33', '2021-11-05', '103458', 'BIF', '45.9', '0.23', 'EUR', '2254.103215'), ('31', '2021-11-05', '3876', 'ZAR', '237.6', '1.19', 'EUR', '16.313404'), ('9', '2021-11-06', '1410', 'BSD', '1278.69', '0.04', 'EUR', '1.102693'), ('16', '2021-11-06', '636', 'IMP', '766.7', '3.84', 'EUR', '0.829536'), ('48', '2021-11-07', '564', 'NZD', '355.67', '1.78', 'EUR', '1.585768'), ('13', '2021-11-07', '3246', 'PKR', '16.25', '0.09', 'EUR', '199.753961'), ('30', '2021-11-08', '8940', 'SZL', '547.16', '2.74', 'EUR', '16.339208'), ('41', '2021-11-08', '19338', 'DJF', '98.83', '0.5', 'EUR', '195.674933'), ('47', '2021-11-08', '1488', 'WST', '518.61', '2.6', 'EUR', '2.869237'), ('20', '2021-11-09', '13290', 'MXN', '594.76', '0.05', 'EUR', '22.345389'), ('27', '2021-11-09', '11151', 'GTQ', '1317.54', '6.59', 'EUR', '8.463558'), ('34', '2021-11-09', '19140', 'ETB', '339.22', '1.7', 'EUR', '56.424061'), ('45', '2021-11-10', '450', 'EUR', '450', '2.25', 'EUR', '1'), ('10', '2021-11-10', '1008', 'TND', '310.67', '0.05', 'EUR', '3.244663'), ('48', '2021-11-11', '1182', 'KYD', '1289.54', '6.45', 'EUR', '0.916606'), ('23', '2021-11-11', '210', 'JOD', '268.74', '1.35', 'EUR', '0.781452'), ('2', '2021-11-12', '426', 'BZD', '192.22', '0.97', 'EUR', '2.216262'), ('42', '2021-11-12', '13230', 'AFN', '137.19', '0.05', 'EUR', '96.442519'), ('20', '2021-11-12', '360000', 'STD', '15.24', '0.05', 'EUR', '23626.253177'), ('4', '2021-11-14', '96936', 'LBP', '58.32', '0.3', 'EUR', '1662.155418'), ('17', '2021-11-14', '618', 'MYR', '132.89', '0.67', 'EUR', '4.650478'), ('1', '2021-11-14', '210060', 'BIF', '93.2', '0.47', 'EUR', '2254.103215'), ('4', '2021-11-15', '11958', 'VUV', '95.92', '0.48', 'EUR', '124.667135'), ('38', '2021-11-15', '115626', 'IDR', '7.32', '0.05', 'EUR', '15813.590125'), ('9', '2021-11-17', '29526', 'MXN', '1321.35', '0.03', 'EUR', '22.345389'), ('13', '2021-11-20', '23394', 'CLP', '26.79', '0.14', 'EUR', '873.489326'), ('16', '2021-11-20', '12000', 'ZAR', '735.6', '0.03', 'EUR', '16.313404'), ('48', '2021-11-21', '179472', 'PYG', '23.43', '0.03', 'EUR', '7661.556068'), ('8', '2021-11-21', '840', 'MOP', '94.78', '0.48', 'EUR', '8.862674'), ('31', '2021-11-21', '18042', 'XOF', '27.54', '0.14', 'EUR', '655.347265'), ('18', '2021-11-23', '342', 'TMT', '88.67', '0.45', 'EUR', '3.857137'), ('29', '2021-11-23', '588', 'DKK', '79.11', '0.4', 'EUR', '7.433242'), ('37', '2021-11-23', '90', 'EUR', '90', '0.45', 'EUR', '1'), ('33', '2021-11-23', '858', 'AUD', '580.16', '2.91', 'EUR', '1.478916'), ('51', '2021-11-24', '60000', 'THB', '1624.21', '0.03', 'EUR', '36.941107'), ('8', '2021-11-25', '1176', 'NZD', '741.6', '3.71', 'EUR', '1.585768'), ('10', '2021-11-26', '29568', 'BIF', '13.12', '0.05', 'EUR', '2254.103215'), ('29', '2021-11-26', '708', 'BMD', '641.91', '3.21', 'EUR', '1.102961'), ('15', '2021-11-27', '1008', 'LSL', '61.7', '0.31', 'EUR', '16.337136'), ('12', '2021-11-27', '846', 'EUR', '846', '4.23', 'EUR', '1'), ('45', '2021-11-27', '828', 'SEK', '79.64', '0.4', 'EUR', '10.396958'), ('17', '2021-11-28', '591', 'BHD', '1421.49', '7.11', 'EUR', '0.415761'), ('27', '2021-11-29', '3000000', 'XAF', '4577.73', '0.03', 'EUR', '655.347543'), ('13', '2021-11-29', '470', 'JOD', '601.45', '3.01', 'EUR', '0.781452'), ('8', '2021-12-01', '15996', 'NGN', '34.95', '0.18', 'EUR', '457.789064'), ('9', '2021-12-01', '6690', 'JPY', '50.15', '0.04', 'EUR', '133.408405'), ('44', '2021-12-02', '18318', 'KPW', '18.48', '0.1', 'EUR', '991.624722'), ('28', '2021-12-03', '13752', 'ERN', '832.1', '4.17', 'EUR', '16.526867'), ('35', '2021-12-04', '15132', 'BTN', '180.78', '0.91', 'EUR', '83.704625'), ('40', '2021-12-04', '6702', 'HRK', '885.28', '4.43', 'EUR', '7.570559'), ('44', '2021-12-04', '26352', 'RSD', '224.03', '1.13', 'EUR', '117.629636'), ('33', '2021-12-06', '654', 'TND', '201.57', '1.01', 'EUR', '3.244663'), ('41', '2021-12-07', '1176', 'SCR', '74.05', '0.38', 'EUR', '15.881424'), ('11', '2021-12-08', '696', 'SAR', '168.37', '0.85', 'EUR', '4.133768'), ('30', '2021-12-08', '8730', 'GMD', '148.1', '0.75', 'EUR', '58.946785'), ('50', '2021-12-09', '1284', 'BND', '860.11', '4.31', 'EUR', '1.492847'), ('47', '2021-12-10', '1344', 'SBD', '151.56', '0.76', 'EUR', '8.867908'), ('28', '2021-12-10', '1134', 'BOB', '150.06', '0.76', 'EUR', '7.557202'), ('6', '2021-12-12', '450', 'SGD', '300.51', '1.51', 'EUR', '1.497464'), ('29', '2021-12-12', '330', 'ILS', '93.13', '0.47', 'EUR', '3.543533'), ('18', '2021-12-13', '462', 'IMP', '556.94', '2.79', 'EUR', '0.829536'), ('10', '2021-12-13', '152076', 'IQD', '94.81', '0.05', 'EUR', '1604.167841'), ('46', '2021-12-13', '6042', 'CVE', '54.57', '0.28', 'EUR', '110.731635'), ('15', '2021-12-15', '6114', 'SBD', '689.46', '3.45', 'EUR', '8.867908'), ('43', '2021-12-15', '29166', 'BDT', '307.75', '1.54', 'EUR', '94.772749'), ('31', '2021-12-16', '17778', 'ZWL', '50.11', '0.26', 'EUR', '354.780821'), ('45', '2021-12-18', '4477', 'HRK', '591.37', '2.96', 'EUR', '7.570559'), ('10', '2021-12-18', '930', 'XDR', '1173.5', '0.05', 'EUR', '0.792507'), ('44', '2021-12-19', '21504', 'DZD', '136.79', '0.69', 'EUR', '157.210934'), ('33', '2021-12-20', '6810', 'GHS', '826.06', '4.14', 'EUR', '8.24399'), ('46', '2021-12-20', '702', 'IMP', '846.26', '4.24', 'EUR', '0.829536'), ('39', '2021-12-20', '16002', 'GMD', '271.47', '1.36', 'EUR', '58.946785'), ('6', '2021-12-20', '13104', 'MDL', '647.93', '3.24', 'EUR', '20.224588'), ('28', '2021-12-21', '660', 'EUR', '660', '3.3', 'EUR', '1'), ('2', '2021-12-22', '930', 'CAD', '670.27', '3.36', 'EUR', '1.387511'), ('48', '2021-12-23', '23226', 'MKD', '377.23', '1.89', 'EUR', '61.570877'), ('47', '2021-12-24', '618', 'MOP', '69.74', '0.35', 'EUR', '8.862674'), ('29', '2021-12-25', '28566', 'RSD', '242.85', '1.22', 'EUR', '117.629636'), ('9', '2021-12-26', '28416', 'MDL', '1405.03', '0.04', 'EUR', '20.224588'), ('3', '2021-12-26', '23166', 'SOS', '36.44', '0.19', 'EUR', '635.850516'), ('18', '2021-12-26', '3500', 'MYR', '752.62', '3.77', 'EUR', '4.650478'), ('33', '2021-12-26', '690', 'SEK', '66.37', '0.03', 'EUR', '10.396958'), ('36', '2021-12-27', '66', 'OMR', '155.25', '0.78', 'EUR', '0.425132'), ('26', '2021-12-27', '460', 'GIP', '554.53', '2.78', 'EUR', '0.829546'), ('11', '2021-12-28', '1404', 'EUR', '1404', '7.02', 'EUR', '1'), ('36', '2021-12-29', '8622', 'HTG', '74.74', '0.38', 'EUR', '115.372538'), ('47', '2021-12-30', '28236', 'AMD', '52.59', '0.27', 'EUR', '536.92227'), ('30', '2021-12-30', '190284', 'MGA', '42.82', '0.22', 'EUR', '4443.86488'), ('22', '2021-12-30', '1302', 'EUR', '1302', '6.51', 'EUR', '1'), ('47', '2021-12-31', '1404', 'WST', '489.33', '2.45', 'EUR', '2.869237'), ('50', '2022-01-01', '4614', 'TWD', '146.65', '0.74', 'EUR', '31.464479'), ('45', '2022-01-01', '7798', 'TJS', '545.52', '2.73', 'EUR', '14.294667'), ('2', '2022-01-02', '6396', 'HTG', '55.44', '0.28', 'EUR', '115.372538'), ('43', '2022-01-03', '19044', 'LRD', '112.79', '0.57', 'EUR', '168.852191'), ('4', '2022-01-03', '606', 'MYR', '130.31', '0.66', 'EUR', '4.650478'), ('48', '2022-01-03', '462', 'JOD', '591.21', '2.96', 'EUR', '0.781452'), ('3', '2022-01-03', '22386', 'THB', '606', '3.03', 'EUR', '36.941107'), ('40', '2022-01-04', '234270', 'UGX', '59.23', '0.3', 'EUR', '3955.735797'), ('38', '2022-01-05', '6138', 'NOK', '635.68', '3.18', 'EUR', '9.655857'), ('16', '2022-01-06', '954', 'JOD', '1220.81', '6.11', 'EUR', '0.781452'), ('5', '2022-01-06', '528', 'OMR', '1241.97', '6.21', 'EUR', '0.425132'), ('11', '2022-01-06', '594', 'SBD', '66.99', '0.34', 'EUR', '8.867908'), ('50', '2022-01-06', '9870', 'AMD', '18.39', '0.1', 'EUR', '536.92227'), ('16', '2022-01-08', '23190', 'SCR', '1460.2', '0.03', 'EUR', '15.881424'), ('14', '2022-01-08', '6834', 'SCR', '430.32', '2.16', 'EUR', '15.881424'), ('50', '2022-01-09', '20802', 'XPF', '174.49', '0.88', 'EUR', '119.221126'), ('3', '2022-01-09', '354', 'VES', '74.65', '0.38', 'EUR', '4.74232'), ('4', '2022-01-09', '3048', 'ERN', '184.43', '0.93', 'EUR', '16.526867'), ('27', '2022-01-10', '20196', 'CUP', '711.83', '3.56', 'EUR', '28.372254'), ('21', '2022-01-11', '7200', 'MUR', '148.86', '0.75', 'EUR', '48.369341'), ('31', '2022-01-11', '26052', 'LRD', '154.29', '0.78', 'EUR', '168.852191'), ('28', '2022-01-13', '27480', 'ISK', '193.3', '0.97', 'EUR', '142.166545'), ('48', '2022-01-13', '1362', 'DKK', '183.24', '0.92', 'EUR', '7.433242'), ('38', '2022-01-14', '1392', 'HKD', '161.42', '0.81', 'EUR', '8.623587'), ('34', '2022-01-14', '11094', 'MZN', '157.73', '0.79', 'EUR', '70.339138'), ('4', '2022-01-15', '19374', 'KPW', '19.54', '0.1', 'EUR', '991.624722'), ('30', '2022-01-15', '22686', 'CZK', '920.4', '4.61', 'EUR', '24.648029'), ('14', '2022-01-18', '21360', 'KRW', '16', '0.08', 'EUR', '1335.638728'), ('3', '2022-01-18', '15240', 'MWK', '16.98', '0.09', 'EUR', '897.95755'), ('33', '2022-01-20', '1410', 'ILS', '397.91', '1.99', 'EUR', '3.543533'), ('30', '2022-01-20', '642', 'JOD', '821.55', '4.11', 'EUR', '0.781452'), ('7', '2022-01-21', '1362', 'TTD', '182.45', '0.92', 'EUR', '7.465375'), ('9', '2022-01-22', '7248', 'XPF', '60.8', '0.04', 'EUR', '119.221126'), ('2', '2022-01-22', '108954', 'KHR', '24.54', '0.13', 'EUR', '4440.618647'), ('20', '2022-01-23', '1080', 'BAM', '552.63', '0.05', 'EUR', '1.954297'), ('34', '2022-01-23', '510', 'EUR', '510', '2.55', 'EUR', '1'), ('32', '2022-01-23', '220032', 'CDF', '100.09', '0.51', 'EUR', '2198.419411'), ('51', '2022-01-23', '8000', 'XCD', '2686.55', '13.44', 'EUR', '2.977802'), ('33', '2022-01-25', '20364', 'KPW', '20.54', '0.11', 'EUR', '991.624722'), ('7', '2022-01-25', '1086', 'TJS', '75.98', '0.38', 'EUR', '14.294667'), ('9', '2022-01-26', '186228', 'VND', '7.39', '0.04', 'EUR', '25207.144586'), ('33', '2022-01-27', '612', 'JEP', '737.55', '3.69', 'EUR', '0.82978'), ('38', '2022-01-27', '172740', 'STD', '7.32', '0.05', 'EUR', '23626.253177'), ('51', '2022-01-27', '30000', 'DZD', '190.83', '0.03', 'EUR', '157.210934'), ('12', '2022-01-28', '1356', 'BMD', '1229.42', '6.15', 'EUR', '1.102961'), ('45', '2022-01-28', '786', 'GHS', '95.35', '0.48', 'EUR', '8.24399'), ('49', '2022-01-28', '25404', 'JPY', '190.43', '0.96', 'EUR', '133.408405'), ('20', '2022-01-29', '22182', 'MRU', '552.86', '0.05', 'EUR', '40.122998'), ('1', '2022-01-30', '1020', 'HRK', '134.74', '0.68', 'EUR', '7.570559'), ('25', '2022-01-30', '1416', 'BGN', '725.24', '3.63', 'EUR', '1.95248'), ('46', '2022-01-30', '18906', 'STN', '766.03', '3.84', 'EUR', '24.680565'), ('14', '2022-01-30', '6612', 'HNL', '245.09', '1.23', 'EUR', '26.978393'), ('34', '2022-01-31', '12423', 'HKD', '1440.59', '7.21', 'EUR', '8.623587'), ('41', '2022-01-31', '106122', 'SLL', '8.24', '0.05', 'EUR', '12883.397186'), ('45', '2022-02-01', '25692', 'AOA', '51.38', '0.26', 'EUR', '500.075352'), ('18', '2022-02-01', '16824', 'LKR', '53.71', '0.27', 'EUR', '313.251717'), ('20', '2022-02-02', '1230', 'HRK', '162.48', '0.05', 'EUR', '7.570559'), ('5', '2022-02-02', '15312', 'MVR', '899.46', '4.5', 'EUR', '17.023729'), ('39', '2022-02-02', '318', 'BZD', '143.49', '0.72', 'EUR', '2.216262'), ('32', '2022-02-02', '1026', 'CUC', '930.9', '4.66', 'EUR', '1.102163'), ('19', '2022-02-02', '4560', 'NPR', '34.05', '0.18', 'EUR', '133.929141'), ('12', '2022-02-04', '684', 'AUD', '462.51', '2.32', 'EUR', '1.478916'), ('5', '2022-02-04', '984', 'PAB', '892.25', '4.47', 'EUR', '1.102838'), ('47', '2022-02-05', '132', 'BSD', '119.71', '0.6', 'EUR', '1.102693'), ('44', '2022-02-06', '20358', 'RUB', '174.32', '0.88', 'EUR', '116.791701'), ('50', '2022-02-06', '6228', 'DOP', '103.16', '0.52', 'EUR', '60.37657'), ('1', '2022-02-06', '3214', 'LYD', '628.42', '3.15', 'EUR', '5.114442'), ('17', '2022-02-07', '71664', 'BIF', '31.8', '0.16', 'EUR', '2254.103215'), ('20', '2022-02-08', '83670', 'SLL', '6.5', '0.05', 'EUR', '12883.397186'), ('13', '2022-02-10', '438', 'GBP', '527.61', '2.64', 'EUR', '0.830159'), ('40', '2022-02-11', '4.2', 'EUR', '4.2', '0.05', 'EUR', '1'), ('41', '2022-02-11', '228', 'PAB', '206.74', '1.04', 'EUR', '1.102838'), ('31', '2022-02-12', '972', 'EUR', '972', '4.86', 'EUR', '1'), ('28', '2022-02-14', '11580', 'SOS', '18.22', '0.1', 'EUR', '635.850516'), ('48', '2022-02-14', '1122', 'GEL', '316.22', '1.59', 'EUR', '3.548268'), ('14', '2022-02-14', '137724', 'SLL', '10.7', '0.06', 'EUR', '12883.397186'), ('28', '2022-02-14', '774', 'SHP', '932.83', '4.67', 'EUR', '0.829736'), </v>
      </c>
    </row>
    <row r="433" spans="1:22" ht="30" x14ac:dyDescent="0.25">
      <c r="B433">
        <f t="shared" si="60"/>
        <v>2022</v>
      </c>
      <c r="C433">
        <f t="shared" si="61"/>
        <v>2</v>
      </c>
      <c r="D433" t="str">
        <f t="shared" si="62"/>
        <v>2022 2</v>
      </c>
      <c r="E433">
        <v>5</v>
      </c>
      <c r="F433" s="2">
        <v>44606</v>
      </c>
      <c r="G433">
        <v>474</v>
      </c>
      <c r="H433" t="s">
        <v>69</v>
      </c>
      <c r="I433" s="3">
        <f t="shared" si="63"/>
        <v>320.51</v>
      </c>
      <c r="J433" s="3">
        <f t="shared" si="64"/>
        <v>0.03</v>
      </c>
      <c r="K433" t="s">
        <v>61</v>
      </c>
      <c r="L433" s="3">
        <f>VLOOKUP(H433,'fx rates'!$A:$B,2,0)</f>
        <v>1.4789159999999999</v>
      </c>
      <c r="M433">
        <f>SUMIFS($I$3:$I433,$E$3:$E433,$E433,$D$3:$D433,$D433)</f>
        <v>2112.2200000000003</v>
      </c>
      <c r="N433" s="3">
        <f t="shared" si="65"/>
        <v>1.61</v>
      </c>
      <c r="O433" s="3">
        <f t="shared" si="66"/>
        <v>0.03</v>
      </c>
      <c r="P433" t="str">
        <f>IFERROR(IF(VLOOKUP($E433,clients_special_commissions!$B:$E,3,0), "yes","no"),"no")</f>
        <v>no</v>
      </c>
      <c r="Q433" s="3" t="str">
        <f>IF($P433="yes", VLOOKUP($E433,clients_special_commissions!$B:$C,2,0),"")</f>
        <v/>
      </c>
      <c r="R433" t="str">
        <f t="shared" si="67"/>
        <v>yes</v>
      </c>
      <c r="S433">
        <f>COUNTIFS($E$3:$E432,$E433,$D$3:$D432,$D433,$R$3:$R432,"yes")</f>
        <v>1</v>
      </c>
      <c r="U433" s="1" t="str">
        <f t="shared" si="68"/>
        <v xml:space="preserve">('5', '2022-02-14', '474', 'AUD', '320.51', '0.03', 'EUR', '1.478916'), </v>
      </c>
      <c r="V433" s="1" t="str">
        <f t="shared" si="69"/>
        <v xml:space="preserve">('42', '2021-06-09', '1338', 'ERN', '80.96', '0.05',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'0.04',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'0.05',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'0.05',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'0.05',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'0.04',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'0.04',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'0.05', 'EUR', '1954.4451'), ('17', '2021-08-25', '20292', 'CLP', '23.24', '0.12', 'EUR', '873.489326'), ('38', '2021-08-25', '174', 'GIP', '209.76', '1.05', 'EUR', '0.829546'), ('39', '2021-08-25', '366', 'MOP', '41.3', '0.21', 'EUR', '8.862674'), ('10', '2021-08-26', '229650', 'MMK', '117.51', '0.05',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'0.04', 'EUR', '1.874163'), ('11', '2021-09-09', '10206', 'UAH', '315.83', '1.58', 'EUR', '32.315341'), ('15', '2021-09-10', '300000', 'VND', '11.91', '0.06', 'EUR', '25207.144586'), ('42', '2021-09-11', '26370', 'XPF', '221.19', '0.05',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('13', '2021-09-27', '4638', 'ETB', '82.2', '0.42', 'EUR', '56.424061'), ('37', '2021-09-29', '612', 'BND', '409.96', '2.05', 'EUR', '1.492847'), ('51', '2021-10-01', '894', 'MOP', '100.88', '0.51', 'EUR', '8.862674'), ('45', '2021-10-02', '1254', 'SCR', '78.97', '0.4', 'EUR', '15.881424'), ('47', '2021-10-02', '212808', 'IRR', '4.57', '0.05', 'EUR', '46606.318821'), ('20', '2021-10-03', '209238', 'VND', '8.31', '0.05', 'EUR', '25207.144586'), ('17', '2021-10-04', '13416', 'AOA', '26.83', '0.14', 'EUR', '500.075352'), ('41', '2021-10-05', '4139', 'GHS', '502.07', '2.52', 'EUR', '8.24399'), ('44', '2021-10-05', '206706', 'CDF', '94.03', '0.48', 'EUR', '2198.419411'), ('50', '2021-10-06', '18666', 'SOS', '29.36', '0.15', 'EUR', '635.850516'), ('7', '2021-10-06', '1026', 'CUC', '930.9', '4.66', 'EUR', '1.102163'), ('21', '2021-10-08', '912', 'MYR', '196.11', '0.99', 'EUR', '4.650478'), ('6', '2021-10-08', '29940', 'HTG', '259.51', '1.3', 'EUR', '115.372538'), ('36', '2021-10-09', '1146', 'QAR', '285.64', '1.43', 'EUR', '4.012181'), ('6', '2021-10-09', '6678', 'ISK', '46.98', '0.24', 'EUR', '142.166545'), ('29', '2021-10-10', '270', 'GIP', '325.48', '1.63', 'EUR', '0.829546'), ('25', '2021-10-10', '14754', 'BDT', '155.68', '0.78', 'EUR', '94.772749'), ('48', '2021-10-12', '15936', 'DZD', '101.37', '0.51', 'EUR', '157.210934'), ('43', '2021-10-13', '10398', 'KMF', '21.11', '0.11', 'EUR', '492.671632'), ('36', '2021-10-15', '29034', 'INR', '346.16', '1.74', 'EUR', '83.874727'), ('45', '2021-10-15', '18042', 'KPW', '18.2', '0.1', 'EUR', '991.624722'), ('18', '2021-10-15', '1236', 'BAM', '632.46', '3.17', 'EUR', '1.954297'), ('30', '2021-10-16', '25494', 'CUP', '898.56', '4.5', 'EUR', '28.372254'), ('10', '2021-10-16', '924', 'BBD', '419.15', '0.05', 'EUR', '2.204495'), ('33', '2021-10-16', '12720', 'NPR', '94.98', '0.48', 'EUR', '133.929141'), ('46', '2021-10-17', '264', 'NZD', '166.49', '0.84', 'EUR', '1.585768'), ('40', '2021-10-17', '1284', 'BND', '860.11', '4.31', 'EUR', '1.492847'), ('6', '2021-10-18', '828', 'HRK', '109.38', '0.55', 'EUR', '7.570559'), ('22', '2021-10-18', '300', 'EUR', '300', '1.5', 'EUR', '1'), ('46', '2021-10-18', '23256', 'ISK', '163.59', '0.82', 'EUR', '142.166545'), ('51', '2021-10-18', '205488', 'UZS', '16.25', '0.09', 'EUR', '12650.208197'), ('5', '2021-10-19', '15168', 'MRU', '378.04', '1.9', 'EUR', '40.122998'), ('18', '2021-10-19', '1068', 'TOP', '428.65', '2.15', 'EUR', '2.491572'), ('14', '2021-10-19', '220', 'BHD', '529.16', '2.65', 'EUR', '0.415761'), ('48', '2021-10-19', '2351', 'MYR', '505.54', '2.53', 'EUR', '4.650478'), ('46', '2021-10-20', '7524', 'RUB', '64.43', '0.33', 'EUR', '116.791701'), ('16', '2021-10-21', '16854', 'VUV', '135.2', '0.68', 'EUR', '124.667135'), ('30', '2021-10-22', '26826', 'NPR', '200.3', '1.01', 'EUR', '133.929141'), ('2', '2021-10-22', '84', 'XDR', '106', '0.53', 'EUR', '0.792507'), ('42', '2021-10-22', '3000', 'BBD', '1360.86', '0.05', 'EUR', '2.204495'), ('42', '2021-10-23', '9000', 'ZMW', '463.25', '0.03', 'EUR', '19.428104'), ('28', '2021-10-23', '3.3', 'EUR', '3.3', '0.05', 'EUR', '1'), ('48', '2021-10-23', '5000', 'GHS', '606.51', '3.04', 'EUR', '8.24399'), ('25', '2021-10-23', '71472', 'TZS', '27.97', '0.14', 'EUR', '2556.186953'), ('3', '2021-10-23', '164184', 'IRR', '3.53', '0.05', 'EUR', '46606.318821'), ('14', '2021-10-24', '1482', 'MOP', '167.22', '0.84', 'EUR', '8.862674'), ('40', '2021-10-24', '800', 'BHD', '1924.19', '9.63', 'EUR', '0.415761'), ('9', '2021-10-24', '27090', 'SDG', '55.07', '0.04', 'EUR', '491.956154'), ('43', '2021-10-24', '18492', 'THB', '500.59', '2.51', 'EUR', '36.941107'), ('35', '2021-10-26', '27588', 'KPW', '27.83', '0.14', 'EUR', '991.624722'), ('25', '2021-10-26', '15246', 'NAD', '932.41', '4.67', 'EUR', '16.351249'), ('46', '2021-10-27', '8000', 'TTD', '1071.62', '5.36', 'EUR', '7.465375'), ('47', '2021-10-27', '154224', 'IQD', '96.14', '0.49', 'EUR', '1604.167841'), ('32', '2021-10-28', '1188', 'PAB', '1077.23', '5.39', 'EUR', '1.102838'), ('17', '2021-10-28', '648', 'CNH', '92.16', '0.47', 'EUR', '7.031894'), ('10', '2021-10-28', '5784', 'NPR', '43.19', '0.05', 'EUR', '133.929141'), ('32', '2021-10-29', '15504', 'MXN', '693.84', '0.03', 'EUR', '22.345389'), ('32', '2021-10-31', '666', 'EUR', '666', '0.03', 'EUR', '1'), ('22', '2021-11-02', '498', 'XDR', '628.39', '3.15', 'EUR', '0.792507'), ('44', '2021-11-02', '324', 'EUR', '324', '1.62', 'EUR', '1'), ('16', '2021-11-02', '430', 'FKP', '518.37', '2.6', 'EUR', '0.82953'), ('7', '2021-11-03', '248', 'BHD', '596.5', '2.99', 'EUR', '0.415761'), ('51', '2021-11-03', '292', 'KWD', '871.43', '4.36', 'EUR', '0.335084'), ('51', '2021-11-03', '6933', 'TWD', '220.35', '1.11', 'EUR', '31.464479'), ('27', '2021-11-03', '23214', 'CZK', '941.82', '4.71', 'EUR', '24.648029'), ('39', '2021-11-04', '492', 'GGP', '592.69', '2.97', 'EUR', '0.830114'), ('3', '2021-11-04', '17076', 'INR', '203.59', '1.02', 'EUR', '83.874727'), ('17', '2021-11-04', '21516', 'MZN', '305.89', '1.53', 'EUR', '70.339138'), ('33', '2021-11-05', '103458', 'BIF', '45.9', '0.23', 'EUR', '2254.103215'), ('31', '2021-11-05', '3876', 'ZAR', '237.6', '1.19', 'EUR', '16.313404'), ('9', '2021-11-06', '1410', 'BSD', '1278.69', '0.04', 'EUR', '1.102693'), ('16', '2021-11-06', '636', 'IMP', '766.7', '3.84', 'EUR', '0.829536'), ('48', '2021-11-07', '564', 'NZD', '355.67', '1.78', 'EUR', '1.585768'), ('13', '2021-11-07', '3246', 'PKR', '16.25', '0.09', 'EUR', '199.753961'), ('30', '2021-11-08', '8940', 'SZL', '547.16', '2.74', 'EUR', '16.339208'), ('41', '2021-11-08', '19338', 'DJF', '98.83', '0.5', 'EUR', '195.674933'), ('47', '2021-11-08', '1488', 'WST', '518.61', '2.6', 'EUR', '2.869237'), ('20', '2021-11-09', '13290', 'MXN', '594.76', '0.05', 'EUR', '22.345389'), ('27', '2021-11-09', '11151', 'GTQ', '1317.54', '6.59', 'EUR', '8.463558'), ('34', '2021-11-09', '19140', 'ETB', '339.22', '1.7', 'EUR', '56.424061'), ('45', '2021-11-10', '450', 'EUR', '450', '2.25', 'EUR', '1'), ('10', '2021-11-10', '1008', 'TND', '310.67', '0.05', 'EUR', '3.244663'), ('48', '2021-11-11', '1182', 'KYD', '1289.54', '6.45', 'EUR', '0.916606'), ('23', '2021-11-11', '210', 'JOD', '268.74', '1.35', 'EUR', '0.781452'), ('2', '2021-11-12', '426', 'BZD', '192.22', '0.97', 'EUR', '2.216262'), ('42', '2021-11-12', '13230', 'AFN', '137.19', '0.05', 'EUR', '96.442519'), ('20', '2021-11-12', '360000', 'STD', '15.24', '0.05', 'EUR', '23626.253177'), ('4', '2021-11-14', '96936', 'LBP', '58.32', '0.3', 'EUR', '1662.155418'), ('17', '2021-11-14', '618', 'MYR', '132.89', '0.67', 'EUR', '4.650478'), ('1', '2021-11-14', '210060', 'BIF', '93.2', '0.47', 'EUR', '2254.103215'), ('4', '2021-11-15', '11958', 'VUV', '95.92', '0.48', 'EUR', '124.667135'), ('38', '2021-11-15', '115626', 'IDR', '7.32', '0.05', 'EUR', '15813.590125'), ('9', '2021-11-17', '29526', 'MXN', '1321.35', '0.03', 'EUR', '22.345389'), ('13', '2021-11-20', '23394', 'CLP', '26.79', '0.14', 'EUR', '873.489326'), ('16', '2021-11-20', '12000', 'ZAR', '735.6', '0.03', 'EUR', '16.313404'), ('48', '2021-11-21', '179472', 'PYG', '23.43', '0.03', 'EUR', '7661.556068'), ('8', '2021-11-21', '840', 'MOP', '94.78', '0.48', 'EUR', '8.862674'), ('31', '2021-11-21', '18042', 'XOF', '27.54', '0.14', 'EUR', '655.347265'), ('18', '2021-11-23', '342', 'TMT', '88.67', '0.45', 'EUR', '3.857137'), ('29', '2021-11-23', '588', 'DKK', '79.11', '0.4', 'EUR', '7.433242'), ('37', '2021-11-23', '90', 'EUR', '90', '0.45', 'EUR', '1'), ('33', '2021-11-23', '858', 'AUD', '580.16', '2.91', 'EUR', '1.478916'), ('51', '2021-11-24', '60000', 'THB', '1624.21', '0.03', 'EUR', '36.941107'), ('8', '2021-11-25', '1176', 'NZD', '741.6', '3.71', 'EUR', '1.585768'), ('10', '2021-11-26', '29568', 'BIF', '13.12', '0.05', 'EUR', '2254.103215'), ('29', '2021-11-26', '708', 'BMD', '641.91', '3.21', 'EUR', '1.102961'), ('15', '2021-11-27', '1008', 'LSL', '61.7', '0.31', 'EUR', '16.337136'), ('12', '2021-11-27', '846', 'EUR', '846', '4.23', 'EUR', '1'), ('45', '2021-11-27', '828', 'SEK', '79.64', '0.4', 'EUR', '10.396958'), ('17', '2021-11-28', '591', 'BHD', '1421.49', '7.11', 'EUR', '0.415761'), ('27', '2021-11-29', '3000000', 'XAF', '4577.73', '0.03', 'EUR', '655.347543'), ('13', '2021-11-29', '470', 'JOD', '601.45', '3.01', 'EUR', '0.781452'), ('8', '2021-12-01', '15996', 'NGN', '34.95', '0.18', 'EUR', '457.789064'), ('9', '2021-12-01', '6690', 'JPY', '50.15', '0.04', 'EUR', '133.408405'), ('44', '2021-12-02', '18318', 'KPW', '18.48', '0.1', 'EUR', '991.624722'), ('28', '2021-12-03', '13752', 'ERN', '832.1', '4.17', 'EUR', '16.526867'), ('35', '2021-12-04', '15132', 'BTN', '180.78', '0.91', 'EUR', '83.704625'), ('40', '2021-12-04', '6702', 'HRK', '885.28', '4.43', 'EUR', '7.570559'), ('44', '2021-12-04', '26352', 'RSD', '224.03', '1.13', 'EUR', '117.629636'), ('33', '2021-12-06', '654', 'TND', '201.57', '1.01', 'EUR', '3.244663'), ('41', '2021-12-07', '1176', 'SCR', '74.05', '0.38', 'EUR', '15.881424'), ('11', '2021-12-08', '696', 'SAR', '168.37', '0.85', 'EUR', '4.133768'), ('30', '2021-12-08', '8730', 'GMD', '148.1', '0.75', 'EUR', '58.946785'), ('50', '2021-12-09', '1284', 'BND', '860.11', '4.31', 'EUR', '1.492847'), ('47', '2021-12-10', '1344', 'SBD', '151.56', '0.76', 'EUR', '8.867908'), ('28', '2021-12-10', '1134', 'BOB', '150.06', '0.76', 'EUR', '7.557202'), ('6', '2021-12-12', '450', 'SGD', '300.51', '1.51', 'EUR', '1.497464'), ('29', '2021-12-12', '330', 'ILS', '93.13', '0.47', 'EUR', '3.543533'), ('18', '2021-12-13', '462', 'IMP', '556.94', '2.79', 'EUR', '0.829536'), ('10', '2021-12-13', '152076', 'IQD', '94.81', '0.05', 'EUR', '1604.167841'), ('46', '2021-12-13', '6042', 'CVE', '54.57', '0.28', 'EUR', '110.731635'), ('15', '2021-12-15', '6114', 'SBD', '689.46', '3.45', 'EUR', '8.867908'), ('43', '2021-12-15', '29166', 'BDT', '307.75', '1.54', 'EUR', '94.772749'), ('31', '2021-12-16', '17778', 'ZWL', '50.11', '0.26', 'EUR', '354.780821'), ('45', '2021-12-18', '4477', 'HRK', '591.37', '2.96', 'EUR', '7.570559'), ('10', '2021-12-18', '930', 'XDR', '1173.5', '0.05', 'EUR', '0.792507'), ('44', '2021-12-19', '21504', 'DZD', '136.79', '0.69', 'EUR', '157.210934'), ('33', '2021-12-20', '6810', 'GHS', '826.06', '4.14', 'EUR', '8.24399'), ('46', '2021-12-20', '702', 'IMP', '846.26', '4.24', 'EUR', '0.829536'), ('39', '2021-12-20', '16002', 'GMD', '271.47', '1.36', 'EUR', '58.946785'), ('6', '2021-12-20', '13104', 'MDL', '647.93', '3.24', 'EUR', '20.224588'), ('28', '2021-12-21', '660', 'EUR', '660', '3.3', 'EUR', '1'), ('2', '2021-12-22', '930', 'CAD', '670.27', '3.36', 'EUR', '1.387511'), ('48', '2021-12-23', '23226', 'MKD', '377.23', '1.89', 'EUR', '61.570877'), ('47', '2021-12-24', '618', 'MOP', '69.74', '0.35', 'EUR', '8.862674'), ('29', '2021-12-25', '28566', 'RSD', '242.85', '1.22', 'EUR', '117.629636'), ('9', '2021-12-26', '28416', 'MDL', '1405.03', '0.04', 'EUR', '20.224588'), ('3', '2021-12-26', '23166', 'SOS', '36.44', '0.19', 'EUR', '635.850516'), ('18', '2021-12-26', '3500', 'MYR', '752.62', '3.77', 'EUR', '4.650478'), ('33', '2021-12-26', '690', 'SEK', '66.37', '0.03', 'EUR', '10.396958'), ('36', '2021-12-27', '66', 'OMR', '155.25', '0.78', 'EUR', '0.425132'), ('26', '2021-12-27', '460', 'GIP', '554.53', '2.78', 'EUR', '0.829546'), ('11', '2021-12-28', '1404', 'EUR', '1404', '7.02', 'EUR', '1'), ('36', '2021-12-29', '8622', 'HTG', '74.74', '0.38', 'EUR', '115.372538'), ('47', '2021-12-30', '28236', 'AMD', '52.59', '0.27', 'EUR', '536.92227'), ('30', '2021-12-30', '190284', 'MGA', '42.82', '0.22', 'EUR', '4443.86488'), ('22', '2021-12-30', '1302', 'EUR', '1302', '6.51', 'EUR', '1'), ('47', '2021-12-31', '1404', 'WST', '489.33', '2.45', 'EUR', '2.869237'), ('50', '2022-01-01', '4614', 'TWD', '146.65', '0.74', 'EUR', '31.464479'), ('45', '2022-01-01', '7798', 'TJS', '545.52', '2.73', 'EUR', '14.294667'), ('2', '2022-01-02', '6396', 'HTG', '55.44', '0.28', 'EUR', '115.372538'), ('43', '2022-01-03', '19044', 'LRD', '112.79', '0.57', 'EUR', '168.852191'), ('4', '2022-01-03', '606', 'MYR', '130.31', '0.66', 'EUR', '4.650478'), ('48', '2022-01-03', '462', 'JOD', '591.21', '2.96', 'EUR', '0.781452'), ('3', '2022-01-03', '22386', 'THB', '606', '3.03', 'EUR', '36.941107'), ('40', '2022-01-04', '234270', 'UGX', '59.23', '0.3', 'EUR', '3955.735797'), ('38', '2022-01-05', '6138', 'NOK', '635.68', '3.18', 'EUR', '9.655857'), ('16', '2022-01-06', '954', 'JOD', '1220.81', '6.11', 'EUR', '0.781452'), ('5', '2022-01-06', '528', 'OMR', '1241.97', '6.21', 'EUR', '0.425132'), ('11', '2022-01-06', '594', 'SBD', '66.99', '0.34', 'EUR', '8.867908'), ('50', '2022-01-06', '9870', 'AMD', '18.39', '0.1', 'EUR', '536.92227'), ('16', '2022-01-08', '23190', 'SCR', '1460.2', '0.03', 'EUR', '15.881424'), ('14', '2022-01-08', '6834', 'SCR', '430.32', '2.16', 'EUR', '15.881424'), ('50', '2022-01-09', '20802', 'XPF', '174.49', '0.88', 'EUR', '119.221126'), ('3', '2022-01-09', '354', 'VES', '74.65', '0.38', 'EUR', '4.74232'), ('4', '2022-01-09', '3048', 'ERN', '184.43', '0.93', 'EUR', '16.526867'), ('27', '2022-01-10', '20196', 'CUP', '711.83', '3.56', 'EUR', '28.372254'), ('21', '2022-01-11', '7200', 'MUR', '148.86', '0.75', 'EUR', '48.369341'), ('31', '2022-01-11', '26052', 'LRD', '154.29', '0.78', 'EUR', '168.852191'), ('28', '2022-01-13', '27480', 'ISK', '193.3', '0.97', 'EUR', '142.166545'), ('48', '2022-01-13', '1362', 'DKK', '183.24', '0.92', 'EUR', '7.433242'), ('38', '2022-01-14', '1392', 'HKD', '161.42', '0.81', 'EUR', '8.623587'), ('34', '2022-01-14', '11094', 'MZN', '157.73', '0.79', 'EUR', '70.339138'), ('4', '2022-01-15', '19374', 'KPW', '19.54', '0.1', 'EUR', '991.624722'), ('30', '2022-01-15', '22686', 'CZK', '920.4', '4.61', 'EUR', '24.648029'), ('14', '2022-01-18', '21360', 'KRW', '16', '0.08', 'EUR', '1335.638728'), ('3', '2022-01-18', '15240', 'MWK', '16.98', '0.09', 'EUR', '897.95755'), ('33', '2022-01-20', '1410', 'ILS', '397.91', '1.99', 'EUR', '3.543533'), ('30', '2022-01-20', '642', 'JOD', '821.55', '4.11', 'EUR', '0.781452'), ('7', '2022-01-21', '1362', 'TTD', '182.45', '0.92', 'EUR', '7.465375'), ('9', '2022-01-22', '7248', 'XPF', '60.8', '0.04', 'EUR', '119.221126'), ('2', '2022-01-22', '108954', 'KHR', '24.54', '0.13', 'EUR', '4440.618647'), ('20', '2022-01-23', '1080', 'BAM', '552.63', '0.05', 'EUR', '1.954297'), ('34', '2022-01-23', '510', 'EUR', '510', '2.55', 'EUR', '1'), ('32', '2022-01-23', '220032', 'CDF', '100.09', '0.51', 'EUR', '2198.419411'), ('51', '2022-01-23', '8000', 'XCD', '2686.55', '13.44', 'EUR', '2.977802'), ('33', '2022-01-25', '20364', 'KPW', '20.54', '0.11', 'EUR', '991.624722'), ('7', '2022-01-25', '1086', 'TJS', '75.98', '0.38', 'EUR', '14.294667'), ('9', '2022-01-26', '186228', 'VND', '7.39', '0.04', 'EUR', '25207.144586'), ('33', '2022-01-27', '612', 'JEP', '737.55', '3.69', 'EUR', '0.82978'), ('38', '2022-01-27', '172740', 'STD', '7.32', '0.05', 'EUR', '23626.253177'), ('51', '2022-01-27', '30000', 'DZD', '190.83', '0.03', 'EUR', '157.210934'), ('12', '2022-01-28', '1356', 'BMD', '1229.42', '6.15', 'EUR', '1.102961'), ('45', '2022-01-28', '786', 'GHS', '95.35', '0.48', 'EUR', '8.24399'), ('49', '2022-01-28', '25404', 'JPY', '190.43', '0.96', 'EUR', '133.408405'), ('20', '2022-01-29', '22182', 'MRU', '552.86', '0.05', 'EUR', '40.122998'), ('1', '2022-01-30', '1020', 'HRK', '134.74', '0.68', 'EUR', '7.570559'), ('25', '2022-01-30', '1416', 'BGN', '725.24', '3.63', 'EUR', '1.95248'), ('46', '2022-01-30', '18906', 'STN', '766.03', '3.84', 'EUR', '24.680565'), ('14', '2022-01-30', '6612', 'HNL', '245.09', '1.23', 'EUR', '26.978393'), ('34', '2022-01-31', '12423', 'HKD', '1440.59', '7.21', 'EUR', '8.623587'), ('41', '2022-01-31', '106122', 'SLL', '8.24', '0.05', 'EUR', '12883.397186'), ('45', '2022-02-01', '25692', 'AOA', '51.38', '0.26', 'EUR', '500.075352'), ('18', '2022-02-01', '16824', 'LKR', '53.71', '0.27', 'EUR', '313.251717'), ('20', '2022-02-02', '1230', 'HRK', '162.48', '0.05', 'EUR', '7.570559'), ('5', '2022-02-02', '15312', 'MVR', '899.46', '4.5', 'EUR', '17.023729'), ('39', '2022-02-02', '318', 'BZD', '143.49', '0.72', 'EUR', '2.216262'), ('32', '2022-02-02', '1026', 'CUC', '930.9', '4.66', 'EUR', '1.102163'), ('19', '2022-02-02', '4560', 'NPR', '34.05', '0.18', 'EUR', '133.929141'), ('12', '2022-02-04', '684', 'AUD', '462.51', '2.32', 'EUR', '1.478916'), ('5', '2022-02-04', '984', 'PAB', '892.25', '4.47', 'EUR', '1.102838'), ('47', '2022-02-05', '132', 'BSD', '119.71', '0.6', 'EUR', '1.102693'), ('44', '2022-02-06', '20358', 'RUB', '174.32', '0.88', 'EUR', '116.791701'), ('50', '2022-02-06', '6228', 'DOP', '103.16', '0.52', 'EUR', '60.37657'), ('1', '2022-02-06', '3214', 'LYD', '628.42', '3.15', 'EUR', '5.114442'), ('17', '2022-02-07', '71664', 'BIF', '31.8', '0.16', 'EUR', '2254.103215'), ('20', '2022-02-08', '83670', 'SLL', '6.5', '0.05', 'EUR', '12883.397186'), ('13', '2022-02-10', '438', 'GBP', '527.61', '2.64', 'EUR', '0.830159'), ('40', '2022-02-11', '4.2', 'EUR', '4.2', '0.05', 'EUR', '1'), ('41', '2022-02-11', '228', 'PAB', '206.74', '1.04', 'EUR', '1.102838'), ('31', '2022-02-12', '972', 'EUR', '972', '4.86', 'EUR', '1'), ('28', '2022-02-14', '11580', 'SOS', '18.22', '0.1', 'EUR', '635.850516'), ('48', '2022-02-14', '1122', 'GEL', '316.22', '1.59', 'EUR', '3.548268'), ('14', '2022-02-14', '137724', 'SLL', '10.7', '0.06', 'EUR', '12883.397186'), ('28', '2022-02-14', '774', 'SHP', '932.83', '4.67', 'EUR', '0.829736'), ('5', '2022-02-14', '474', 'AUD', '320.51', '0.03', 'EUR', '1.478916'), </v>
      </c>
    </row>
    <row r="434" spans="1:22" ht="30" x14ac:dyDescent="0.25">
      <c r="B434">
        <f t="shared" si="60"/>
        <v>2022</v>
      </c>
      <c r="C434">
        <f t="shared" si="61"/>
        <v>2</v>
      </c>
      <c r="D434" t="str">
        <f t="shared" si="62"/>
        <v>2022 2</v>
      </c>
      <c r="E434">
        <v>28</v>
      </c>
      <c r="F434" s="2">
        <v>44606</v>
      </c>
      <c r="G434">
        <v>154632</v>
      </c>
      <c r="H434" t="s">
        <v>92</v>
      </c>
      <c r="I434" s="3">
        <f t="shared" si="63"/>
        <v>177.03</v>
      </c>
      <c r="J434" s="3">
        <f t="shared" si="64"/>
        <v>0.89</v>
      </c>
      <c r="K434" t="s">
        <v>61</v>
      </c>
      <c r="L434" s="3">
        <f>VLOOKUP(H434,'fx rates'!$A:$B,2,0)</f>
        <v>873.48932600000001</v>
      </c>
      <c r="M434">
        <f>SUMIFS($I$3:$I434,$E$3:$E434,$E434,$D$3:$D434,$D434)</f>
        <v>1128.0800000000002</v>
      </c>
      <c r="N434" s="3">
        <f t="shared" si="65"/>
        <v>0.89</v>
      </c>
      <c r="O434" s="3" t="str">
        <f t="shared" si="66"/>
        <v/>
      </c>
      <c r="P434" t="str">
        <f>IFERROR(IF(VLOOKUP($E434,clients_special_commissions!$B:$E,3,0), "yes","no"),"no")</f>
        <v>no</v>
      </c>
      <c r="Q434" s="3" t="str">
        <f>IF($P434="yes", VLOOKUP($E434,clients_special_commissions!$B:$C,2,0),"")</f>
        <v/>
      </c>
      <c r="R434" t="str">
        <f t="shared" si="67"/>
        <v>yes</v>
      </c>
      <c r="S434">
        <f>COUNTIFS($E$3:$E433,$E434,$D$3:$D433,$D434,$R$3:$R433,"yes")</f>
        <v>0</v>
      </c>
      <c r="U434" s="1" t="str">
        <f t="shared" si="68"/>
        <v xml:space="preserve">('28', '2022-02-14', '154632', 'CLP', '177.03', '0.89', 'EUR', '873.489326'), </v>
      </c>
      <c r="V434" s="1" t="str">
        <f t="shared" si="69"/>
        <v xml:space="preserve">('42', '2021-06-09', '1338', 'ERN', '80.96', '0.05',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'0.04',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'0.05',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'0.05',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'0.05',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'0.04',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'0.04',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'0.05', 'EUR', '1954.4451'), ('17', '2021-08-25', '20292', 'CLP', '23.24', '0.12', 'EUR', '873.489326'), ('38', '2021-08-25', '174', 'GIP', '209.76', '1.05', 'EUR', '0.829546'), ('39', '2021-08-25', '366', 'MOP', '41.3', '0.21', 'EUR', '8.862674'), ('10', '2021-08-26', '229650', 'MMK', '117.51', '0.05',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'0.04', 'EUR', '1.874163'), ('11', '2021-09-09', '10206', 'UAH', '315.83', '1.58', 'EUR', '32.315341'), ('15', '2021-09-10', '300000', 'VND', '11.91', '0.06', 'EUR', '25207.144586'), ('42', '2021-09-11', '26370', 'XPF', '221.19', '0.05',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('13', '2021-09-27', '4638', 'ETB', '82.2', '0.42', 'EUR', '56.424061'), ('37', '2021-09-29', '612', 'BND', '409.96', '2.05', 'EUR', '1.492847'), ('51', '2021-10-01', '894', 'MOP', '100.88', '0.51', 'EUR', '8.862674'), ('45', '2021-10-02', '1254', 'SCR', '78.97', '0.4', 'EUR', '15.881424'), ('47', '2021-10-02', '212808', 'IRR', '4.57', '0.05', 'EUR', '46606.318821'), ('20', '2021-10-03', '209238', 'VND', '8.31', '0.05', 'EUR', '25207.144586'), ('17', '2021-10-04', '13416', 'AOA', '26.83', '0.14', 'EUR', '500.075352'), ('41', '2021-10-05', '4139', 'GHS', '502.07', '2.52', 'EUR', '8.24399'), ('44', '2021-10-05', '206706', 'CDF', '94.03', '0.48', 'EUR', '2198.419411'), ('50', '2021-10-06', '18666', 'SOS', '29.36', '0.15', 'EUR', '635.850516'), ('7', '2021-10-06', '1026', 'CUC', '930.9', '4.66', 'EUR', '1.102163'), ('21', '2021-10-08', '912', 'MYR', '196.11', '0.99', 'EUR', '4.650478'), ('6', '2021-10-08', '29940', 'HTG', '259.51', '1.3', 'EUR', '115.372538'), ('36', '2021-10-09', '1146', 'QAR', '285.64', '1.43', 'EUR', '4.012181'), ('6', '2021-10-09', '6678', 'ISK', '46.98', '0.24', 'EUR', '142.166545'), ('29', '2021-10-10', '270', 'GIP', '325.48', '1.63', 'EUR', '0.829546'), ('25', '2021-10-10', '14754', 'BDT', '155.68', '0.78', 'EUR', '94.772749'), ('48', '2021-10-12', '15936', 'DZD', '101.37', '0.51', 'EUR', '157.210934'), ('43', '2021-10-13', '10398', 'KMF', '21.11', '0.11', 'EUR', '492.671632'), ('36', '2021-10-15', '29034', 'INR', '346.16', '1.74', 'EUR', '83.874727'), ('45', '2021-10-15', '18042', 'KPW', '18.2', '0.1', 'EUR', '991.624722'), ('18', '2021-10-15', '1236', 'BAM', '632.46', '3.17', 'EUR', '1.954297'), ('30', '2021-10-16', '25494', 'CUP', '898.56', '4.5', 'EUR', '28.372254'), ('10', '2021-10-16', '924', 'BBD', '419.15', '0.05', 'EUR', '2.204495'), ('33', '2021-10-16', '12720', 'NPR', '94.98', '0.48', 'EUR', '133.929141'), ('46', '2021-10-17', '264', 'NZD', '166.49', '0.84', 'EUR', '1.585768'), ('40', '2021-10-17', '1284', 'BND', '860.11', '4.31', 'EUR', '1.492847'), ('6', '2021-10-18', '828', 'HRK', '109.38', '0.55', 'EUR', '7.570559'), ('22', '2021-10-18', '300', 'EUR', '300', '1.5', 'EUR', '1'), ('46', '2021-10-18', '23256', 'ISK', '163.59', '0.82', 'EUR', '142.166545'), ('51', '2021-10-18', '205488', 'UZS', '16.25', '0.09', 'EUR', '12650.208197'), ('5', '2021-10-19', '15168', 'MRU', '378.04', '1.9', 'EUR', '40.122998'), ('18', '2021-10-19', '1068', 'TOP', '428.65', '2.15', 'EUR', '2.491572'), ('14', '2021-10-19', '220', 'BHD', '529.16', '2.65', 'EUR', '0.415761'), ('48', '2021-10-19', '2351', 'MYR', '505.54', '2.53', 'EUR', '4.650478'), ('46', '2021-10-20', '7524', 'RUB', '64.43', '0.33', 'EUR', '116.791701'), ('16', '2021-10-21', '16854', 'VUV', '135.2', '0.68', 'EUR', '124.667135'), ('30', '2021-10-22', '26826', 'NPR', '200.3', '1.01', 'EUR', '133.929141'), ('2', '2021-10-22', '84', 'XDR', '106', '0.53', 'EUR', '0.792507'), ('42', '2021-10-22', '3000', 'BBD', '1360.86', '0.05', 'EUR', '2.204495'), ('42', '2021-10-23', '9000', 'ZMW', '463.25', '0.03', 'EUR', '19.428104'), ('28', '2021-10-23', '3.3', 'EUR', '3.3', '0.05', 'EUR', '1'), ('48', '2021-10-23', '5000', 'GHS', '606.51', '3.04', 'EUR', '8.24399'), ('25', '2021-10-23', '71472', 'TZS', '27.97', '0.14', 'EUR', '2556.186953'), ('3', '2021-10-23', '164184', 'IRR', '3.53', '0.05', 'EUR', '46606.318821'), ('14', '2021-10-24', '1482', 'MOP', '167.22', '0.84', 'EUR', '8.862674'), ('40', '2021-10-24', '800', 'BHD', '1924.19', '9.63', 'EUR', '0.415761'), ('9', '2021-10-24', '27090', 'SDG', '55.07', '0.04', 'EUR', '491.956154'), ('43', '2021-10-24', '18492', 'THB', '500.59', '2.51', 'EUR', '36.941107'), ('35', '2021-10-26', '27588', 'KPW', '27.83', '0.14', 'EUR', '991.624722'), ('25', '2021-10-26', '15246', 'NAD', '932.41', '4.67', 'EUR', '16.351249'), ('46', '2021-10-27', '8000', 'TTD', '1071.62', '5.36', 'EUR', '7.465375'), ('47', '2021-10-27', '154224', 'IQD', '96.14', '0.49', 'EUR', '1604.167841'), ('32', '2021-10-28', '1188', 'PAB', '1077.23', '5.39', 'EUR', '1.102838'), ('17', '2021-10-28', '648', 'CNH', '92.16', '0.47', 'EUR', '7.031894'), ('10', '2021-10-28', '5784', 'NPR', '43.19', '0.05', 'EUR', '133.929141'), ('32', '2021-10-29', '15504', 'MXN', '693.84', '0.03', 'EUR', '22.345389'), ('32', '2021-10-31', '666', 'EUR', '666', '0.03', 'EUR', '1'), ('22', '2021-11-02', '498', 'XDR', '628.39', '3.15', 'EUR', '0.792507'), ('44', '2021-11-02', '324', 'EUR', '324', '1.62', 'EUR', '1'), ('16', '2021-11-02', '430', 'FKP', '518.37', '2.6', 'EUR', '0.82953'), ('7', '2021-11-03', '248', 'BHD', '596.5', '2.99', 'EUR', '0.415761'), ('51', '2021-11-03', '292', 'KWD', '871.43', '4.36', 'EUR', '0.335084'), ('51', '2021-11-03', '6933', 'TWD', '220.35', '1.11', 'EUR', '31.464479'), ('27', '2021-11-03', '23214', 'CZK', '941.82', '4.71', 'EUR', '24.648029'), ('39', '2021-11-04', '492', 'GGP', '592.69', '2.97', 'EUR', '0.830114'), ('3', '2021-11-04', '17076', 'INR', '203.59', '1.02', 'EUR', '83.874727'), ('17', '2021-11-04', '21516', 'MZN', '305.89', '1.53', 'EUR', '70.339138'), ('33', '2021-11-05', '103458', 'BIF', '45.9', '0.23', 'EUR', '2254.103215'), ('31', '2021-11-05', '3876', 'ZAR', '237.6', '1.19', 'EUR', '16.313404'), ('9', '2021-11-06', '1410', 'BSD', '1278.69', '0.04', 'EUR', '1.102693'), ('16', '2021-11-06', '636', 'IMP', '766.7', '3.84', 'EUR', '0.829536'), ('48', '2021-11-07', '564', 'NZD', '355.67', '1.78', 'EUR', '1.585768'), ('13', '2021-11-07', '3246', 'PKR', '16.25', '0.09', 'EUR', '199.753961'), ('30', '2021-11-08', '8940', 'SZL', '547.16', '2.74', 'EUR', '16.339208'), ('41', '2021-11-08', '19338', 'DJF', '98.83', '0.5', 'EUR', '195.674933'), ('47', '2021-11-08', '1488', 'WST', '518.61', '2.6', 'EUR', '2.869237'), ('20', '2021-11-09', '13290', 'MXN', '594.76', '0.05', 'EUR', '22.345389'), ('27', '2021-11-09', '11151', 'GTQ', '1317.54', '6.59', 'EUR', '8.463558'), ('34', '2021-11-09', '19140', 'ETB', '339.22', '1.7', 'EUR', '56.424061'), ('45', '2021-11-10', '450', 'EUR', '450', '2.25', 'EUR', '1'), ('10', '2021-11-10', '1008', 'TND', '310.67', '0.05', 'EUR', '3.244663'), ('48', '2021-11-11', '1182', 'KYD', '1289.54', '6.45', 'EUR', '0.916606'), ('23', '2021-11-11', '210', 'JOD', '268.74', '1.35', 'EUR', '0.781452'), ('2', '2021-11-12', '426', 'BZD', '192.22', '0.97', 'EUR', '2.216262'), ('42', '2021-11-12', '13230', 'AFN', '137.19', '0.05', 'EUR', '96.442519'), ('20', '2021-11-12', '360000', 'STD', '15.24', '0.05', 'EUR', '23626.253177'), ('4', '2021-11-14', '96936', 'LBP', '58.32', '0.3', 'EUR', '1662.155418'), ('17', '2021-11-14', '618', 'MYR', '132.89', '0.67', 'EUR', '4.650478'), ('1', '2021-11-14', '210060', 'BIF', '93.2', '0.47', 'EUR', '2254.103215'), ('4', '2021-11-15', '11958', 'VUV', '95.92', '0.48', 'EUR', '124.667135'), ('38', '2021-11-15', '115626', 'IDR', '7.32', '0.05', 'EUR', '15813.590125'), ('9', '2021-11-17', '29526', 'MXN', '1321.35', '0.03', 'EUR', '22.345389'), ('13', '2021-11-20', '23394', 'CLP', '26.79', '0.14', 'EUR', '873.489326'), ('16', '2021-11-20', '12000', 'ZAR', '735.6', '0.03', 'EUR', '16.313404'), ('48', '2021-11-21', '179472', 'PYG', '23.43', '0.03', 'EUR', '7661.556068'), ('8', '2021-11-21', '840', 'MOP', '94.78', '0.48', 'EUR', '8.862674'), ('31', '2021-11-21', '18042', 'XOF', '27.54', '0.14', 'EUR', '655.347265'), ('18', '2021-11-23', '342', 'TMT', '88.67', '0.45', 'EUR', '3.857137'), ('29', '2021-11-23', '588', 'DKK', '79.11', '0.4', 'EUR', '7.433242'), ('37', '2021-11-23', '90', 'EUR', '90', '0.45', 'EUR', '1'), ('33', '2021-11-23', '858', 'AUD', '580.16', '2.91', 'EUR', '1.478916'), ('51', '2021-11-24', '60000', 'THB', '1624.21', '0.03', 'EUR', '36.941107'), ('8', '2021-11-25', '1176', 'NZD', '741.6', '3.71', 'EUR', '1.585768'), ('10', '2021-11-26', '29568', 'BIF', '13.12', '0.05', 'EUR', '2254.103215'), ('29', '2021-11-26', '708', 'BMD', '641.91', '3.21', 'EUR', '1.102961'), ('15', '2021-11-27', '1008', 'LSL', '61.7', '0.31', 'EUR', '16.337136'), ('12', '2021-11-27', '846', 'EUR', '846', '4.23', 'EUR', '1'), ('45', '2021-11-27', '828', 'SEK', '79.64', '0.4', 'EUR', '10.396958'), ('17', '2021-11-28', '591', 'BHD', '1421.49', '7.11', 'EUR', '0.415761'), ('27', '2021-11-29', '3000000', 'XAF', '4577.73', '0.03', 'EUR', '655.347543'), ('13', '2021-11-29', '470', 'JOD', '601.45', '3.01', 'EUR', '0.781452'), ('8', '2021-12-01', '15996', 'NGN', '34.95', '0.18', 'EUR', '457.789064'), ('9', '2021-12-01', '6690', 'JPY', '50.15', '0.04', 'EUR', '133.408405'), ('44', '2021-12-02', '18318', 'KPW', '18.48', '0.1', 'EUR', '991.624722'), ('28', '2021-12-03', '13752', 'ERN', '832.1', '4.17', 'EUR', '16.526867'), ('35', '2021-12-04', '15132', 'BTN', '180.78', '0.91', 'EUR', '83.704625'), ('40', '2021-12-04', '6702', 'HRK', '885.28', '4.43', 'EUR', '7.570559'), ('44', '2021-12-04', '26352', 'RSD', '224.03', '1.13', 'EUR', '117.629636'), ('33', '2021-12-06', '654', 'TND', '201.57', '1.01', 'EUR', '3.244663'), ('41', '2021-12-07', '1176', 'SCR', '74.05', '0.38', 'EUR', '15.881424'), ('11', '2021-12-08', '696', 'SAR', '168.37', '0.85', 'EUR', '4.133768'), ('30', '2021-12-08', '8730', 'GMD', '148.1', '0.75', 'EUR', '58.946785'), ('50', '2021-12-09', '1284', 'BND', '860.11', '4.31', 'EUR', '1.492847'), ('47', '2021-12-10', '1344', 'SBD', '151.56', '0.76', 'EUR', '8.867908'), ('28', '2021-12-10', '1134', 'BOB', '150.06', '0.76', 'EUR', '7.557202'), ('6', '2021-12-12', '450', 'SGD', '300.51', '1.51', 'EUR', '1.497464'), ('29', '2021-12-12', '330', 'ILS', '93.13', '0.47', 'EUR', '3.543533'), ('18', '2021-12-13', '462', 'IMP', '556.94', '2.79', 'EUR', '0.829536'), ('10', '2021-12-13', '152076', 'IQD', '94.81', '0.05', 'EUR', '1604.167841'), ('46', '2021-12-13', '6042', 'CVE', '54.57', '0.28', 'EUR', '110.731635'), ('15', '2021-12-15', '6114', 'SBD', '689.46', '3.45', 'EUR', '8.867908'), ('43', '2021-12-15', '29166', 'BDT', '307.75', '1.54', 'EUR', '94.772749'), ('31', '2021-12-16', '17778', 'ZWL', '50.11', '0.26', 'EUR', '354.780821'), ('45', '2021-12-18', '4477', 'HRK', '591.37', '2.96', 'EUR', '7.570559'), ('10', '2021-12-18', '930', 'XDR', '1173.5', '0.05', 'EUR', '0.792507'), ('44', '2021-12-19', '21504', 'DZD', '136.79', '0.69', 'EUR', '157.210934'), ('33', '2021-12-20', '6810', 'GHS', '826.06', '4.14', 'EUR', '8.24399'), ('46', '2021-12-20', '702', 'IMP', '846.26', '4.24', 'EUR', '0.829536'), ('39', '2021-12-20', '16002', 'GMD', '271.47', '1.36', 'EUR', '58.946785'), ('6', '2021-12-20', '13104', 'MDL', '647.93', '3.24', 'EUR', '20.224588'), ('28', '2021-12-21', '660', 'EUR', '660', '3.3', 'EUR', '1'), ('2', '2021-12-22', '930', 'CAD', '670.27', '3.36', 'EUR', '1.387511'), ('48', '2021-12-23', '23226', 'MKD', '377.23', '1.89', 'EUR', '61.570877'), ('47', '2021-12-24', '618', 'MOP', '69.74', '0.35', 'EUR', '8.862674'), ('29', '2021-12-25', '28566', 'RSD', '242.85', '1.22', 'EUR', '117.629636'), ('9', '2021-12-26', '28416', 'MDL', '1405.03', '0.04', 'EUR', '20.224588'), ('3', '2021-12-26', '23166', 'SOS', '36.44', '0.19', 'EUR', '635.850516'), ('18', '2021-12-26', '3500', 'MYR', '752.62', '3.77', 'EUR', '4.650478'), ('33', '2021-12-26', '690', 'SEK', '66.37', '0.03', 'EUR', '10.396958'), ('36', '2021-12-27', '66', 'OMR', '155.25', '0.78', 'EUR', '0.425132'), ('26', '2021-12-27', '460', 'GIP', '554.53', '2.78', 'EUR', '0.829546'), ('11', '2021-12-28', '1404', 'EUR', '1404', '7.02', 'EUR', '1'), ('36', '2021-12-29', '8622', 'HTG', '74.74', '0.38', 'EUR', '115.372538'), ('47', '2021-12-30', '28236', 'AMD', '52.59', '0.27', 'EUR', '536.92227'), ('30', '2021-12-30', '190284', 'MGA', '42.82', '0.22', 'EUR', '4443.86488'), ('22', '2021-12-30', '1302', 'EUR', '1302', '6.51', 'EUR', '1'), ('47', '2021-12-31', '1404', 'WST', '489.33', '2.45', 'EUR', '2.869237'), ('50', '2022-01-01', '4614', 'TWD', '146.65', '0.74', 'EUR', '31.464479'), ('45', '2022-01-01', '7798', 'TJS', '545.52', '2.73', 'EUR', '14.294667'), ('2', '2022-01-02', '6396', 'HTG', '55.44', '0.28', 'EUR', '115.372538'), ('43', '2022-01-03', '19044', 'LRD', '112.79', '0.57', 'EUR', '168.852191'), ('4', '2022-01-03', '606', 'MYR', '130.31', '0.66', 'EUR', '4.650478'), ('48', '2022-01-03', '462', 'JOD', '591.21', '2.96', 'EUR', '0.781452'), ('3', '2022-01-03', '22386', 'THB', '606', '3.03', 'EUR', '36.941107'), ('40', '2022-01-04', '234270', 'UGX', '59.23', '0.3', 'EUR', '3955.735797'), ('38', '2022-01-05', '6138', 'NOK', '635.68', '3.18', 'EUR', '9.655857'), ('16', '2022-01-06', '954', 'JOD', '1220.81', '6.11', 'EUR', '0.781452'), ('5', '2022-01-06', '528', 'OMR', '1241.97', '6.21', 'EUR', '0.425132'), ('11', '2022-01-06', '594', 'SBD', '66.99', '0.34', 'EUR', '8.867908'), ('50', '2022-01-06', '9870', 'AMD', '18.39', '0.1', 'EUR', '536.92227'), ('16', '2022-01-08', '23190', 'SCR', '1460.2', '0.03', 'EUR', '15.881424'), ('14', '2022-01-08', '6834', 'SCR', '430.32', '2.16', 'EUR', '15.881424'), ('50', '2022-01-09', '20802', 'XPF', '174.49', '0.88', 'EUR', '119.221126'), ('3', '2022-01-09', '354', 'VES', '74.65', '0.38', 'EUR', '4.74232'), ('4', '2022-01-09', '3048', 'ERN', '184.43', '0.93', 'EUR', '16.526867'), ('27', '2022-01-10', '20196', 'CUP', '711.83', '3.56', 'EUR', '28.372254'), ('21', '2022-01-11', '7200', 'MUR', '148.86', '0.75', 'EUR', '48.369341'), ('31', '2022-01-11', '26052', 'LRD', '154.29', '0.78', 'EUR', '168.852191'), ('28', '2022-01-13', '27480', 'ISK', '193.3', '0.97', 'EUR', '142.166545'), ('48', '2022-01-13', '1362', 'DKK', '183.24', '0.92', 'EUR', '7.433242'), ('38', '2022-01-14', '1392', 'HKD', '161.42', '0.81', 'EUR', '8.623587'), ('34', '2022-01-14', '11094', 'MZN', '157.73', '0.79', 'EUR', '70.339138'), ('4', '2022-01-15', '19374', 'KPW', '19.54', '0.1', 'EUR', '991.624722'), ('30', '2022-01-15', '22686', 'CZK', '920.4', '4.61', 'EUR', '24.648029'), ('14', '2022-01-18', '21360', 'KRW', '16', '0.08', 'EUR', '1335.638728'), ('3', '2022-01-18', '15240', 'MWK', '16.98', '0.09', 'EUR', '897.95755'), ('33', '2022-01-20', '1410', 'ILS', '397.91', '1.99', 'EUR', '3.543533'), ('30', '2022-01-20', '642', 'JOD', '821.55', '4.11', 'EUR', '0.781452'), ('7', '2022-01-21', '1362', 'TTD', '182.45', '0.92', 'EUR', '7.465375'), ('9', '2022-01-22', '7248', 'XPF', '60.8', '0.04', 'EUR', '119.221126'), ('2', '2022-01-22', '108954', 'KHR', '24.54', '0.13', 'EUR', '4440.618647'), ('20', '2022-01-23', '1080', 'BAM', '552.63', '0.05', 'EUR', '1.954297'), ('34', '2022-01-23', '510', 'EUR', '510', '2.55', 'EUR', '1'), ('32', '2022-01-23', '220032', 'CDF', '100.09', '0.51', 'EUR', '2198.419411'), ('51', '2022-01-23', '8000', 'XCD', '2686.55', '13.44', 'EUR', '2.977802'), ('33', '2022-01-25', '20364', 'KPW', '20.54', '0.11', 'EUR', '991.624722'), ('7', '2022-01-25', '1086', 'TJS', '75.98', '0.38', 'EUR', '14.294667'), ('9', '2022-01-26', '186228', 'VND', '7.39', '0.04', 'EUR', '25207.144586'), ('33', '2022-01-27', '612', 'JEP', '737.55', '3.69', 'EUR', '0.82978'), ('38', '2022-01-27', '172740', 'STD', '7.32', '0.05', 'EUR', '23626.253177'), ('51', '2022-01-27', '30000', 'DZD', '190.83', '0.03', 'EUR', '157.210934'), ('12', '2022-01-28', '1356', 'BMD', '1229.42', '6.15', 'EUR', '1.102961'), ('45', '2022-01-28', '786', 'GHS', '95.35', '0.48', 'EUR', '8.24399'), ('49', '2022-01-28', '25404', 'JPY', '190.43', '0.96', 'EUR', '133.408405'), ('20', '2022-01-29', '22182', 'MRU', '552.86', '0.05', 'EUR', '40.122998'), ('1', '2022-01-30', '1020', 'HRK', '134.74', '0.68', 'EUR', '7.570559'), ('25', '2022-01-30', '1416', 'BGN', '725.24', '3.63', 'EUR', '1.95248'), ('46', '2022-01-30', '18906', 'STN', '766.03', '3.84', 'EUR', '24.680565'), ('14', '2022-01-30', '6612', 'HNL', '245.09', '1.23', 'EUR', '26.978393'), ('34', '2022-01-31', '12423', 'HKD', '1440.59', '7.21', 'EUR', '8.623587'), ('41', '2022-01-31', '106122', 'SLL', '8.24', '0.05', 'EUR', '12883.397186'), ('45', '2022-02-01', '25692', 'AOA', '51.38', '0.26', 'EUR', '500.075352'), ('18', '2022-02-01', '16824', 'LKR', '53.71', '0.27', 'EUR', '313.251717'), ('20', '2022-02-02', '1230', 'HRK', '162.48', '0.05', 'EUR', '7.570559'), ('5', '2022-02-02', '15312', 'MVR', '899.46', '4.5', 'EUR', '17.023729'), ('39', '2022-02-02', '318', 'BZD', '143.49', '0.72', 'EUR', '2.216262'), ('32', '2022-02-02', '1026', 'CUC', '930.9', '4.66', 'EUR', '1.102163'), ('19', '2022-02-02', '4560', 'NPR', '34.05', '0.18', 'EUR', '133.929141'), ('12', '2022-02-04', '684', 'AUD', '462.51', '2.32', 'EUR', '1.478916'), ('5', '2022-02-04', '984', 'PAB', '892.25', '4.47', 'EUR', '1.102838'), ('47', '2022-02-05', '132', 'BSD', '119.71', '0.6', 'EUR', '1.102693'), ('44', '2022-02-06', '20358', 'RUB', '174.32', '0.88', 'EUR', '116.791701'), ('50', '2022-02-06', '6228', 'DOP', '103.16', '0.52', 'EUR', '60.37657'), ('1', '2022-02-06', '3214', 'LYD', '628.42', '3.15', 'EUR', '5.114442'), ('17', '2022-02-07', '71664', 'BIF', '31.8', '0.16', 'EUR', '2254.103215'), ('20', '2022-02-08', '83670', 'SLL', '6.5', '0.05', 'EUR', '12883.397186'), ('13', '2022-02-10', '438', 'GBP', '527.61', '2.64', 'EUR', '0.830159'), ('40', '2022-02-11', '4.2', 'EUR', '4.2', '0.05', 'EUR', '1'), ('41', '2022-02-11', '228', 'PAB', '206.74', '1.04', 'EUR', '1.102838'), ('31', '2022-02-12', '972', 'EUR', '972', '4.86', 'EUR', '1'), ('28', '2022-02-14', '11580', 'SOS', '18.22', '0.1', 'EUR', '635.850516'), ('48', '2022-02-14', '1122', 'GEL', '316.22', '1.59', 'EUR', '3.548268'), ('14', '2022-02-14', '137724', 'SLL', '10.7', '0.06', 'EUR', '12883.397186'), ('28', '2022-02-14', '774', 'SHP', '932.83', '4.67', 'EUR', '0.829736'), ('5', '2022-02-14', '474', 'AUD', '320.51', '0.03', 'EUR', '1.478916'), ('28', '2022-02-14', '154632', 'CLP', '177.03', '0.89', 'EUR', '873.489326'), </v>
      </c>
    </row>
    <row r="435" spans="1:22" ht="30" x14ac:dyDescent="0.25">
      <c r="B435">
        <f t="shared" si="60"/>
        <v>2022</v>
      </c>
      <c r="C435">
        <f t="shared" si="61"/>
        <v>2</v>
      </c>
      <c r="D435" t="str">
        <f t="shared" si="62"/>
        <v>2022 2</v>
      </c>
      <c r="E435">
        <v>37</v>
      </c>
      <c r="F435" s="2">
        <v>44607</v>
      </c>
      <c r="G435">
        <v>8288</v>
      </c>
      <c r="H435" t="s">
        <v>164</v>
      </c>
      <c r="I435" s="3">
        <f t="shared" si="63"/>
        <v>506.88</v>
      </c>
      <c r="J435" s="3">
        <f t="shared" si="64"/>
        <v>2.5399999999999996</v>
      </c>
      <c r="K435" t="s">
        <v>61</v>
      </c>
      <c r="L435" s="3">
        <f>VLOOKUP(H435,'fx rates'!$A:$B,2,0)</f>
        <v>16.351248999999999</v>
      </c>
      <c r="M435">
        <f>SUMIFS($I$3:$I435,$E$3:$E435,$E435,$D$3:$D435,$D435)</f>
        <v>506.88</v>
      </c>
      <c r="N435" s="3">
        <f t="shared" si="65"/>
        <v>2.5399999999999996</v>
      </c>
      <c r="O435" s="3" t="str">
        <f t="shared" si="66"/>
        <v/>
      </c>
      <c r="P435" t="str">
        <f>IFERROR(IF(VLOOKUP($E435,clients_special_commissions!$B:$E,3,0), "yes","no"),"no")</f>
        <v>no</v>
      </c>
      <c r="Q435" s="3" t="str">
        <f>IF($P435="yes", VLOOKUP($E435,clients_special_commissions!$B:$C,2,0),"")</f>
        <v/>
      </c>
      <c r="R435" t="str">
        <f t="shared" si="67"/>
        <v>no</v>
      </c>
      <c r="S435">
        <f>COUNTIFS($E$3:$E434,$E435,$D$3:$D434,$D435,$R$3:$R434,"yes")</f>
        <v>0</v>
      </c>
      <c r="U435" s="1" t="str">
        <f t="shared" si="68"/>
        <v xml:space="preserve">('37', '2022-02-15', '8288', 'NAD', '506.88', '2.54', 'EUR', '16.351249'), </v>
      </c>
      <c r="V435" s="1" t="str">
        <f t="shared" si="69"/>
        <v xml:space="preserve">('42', '2021-06-09', '1338', 'ERN', '80.96', '0.05',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'0.04',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'0.05',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'0.05',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'0.05',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'0.04',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'0.04',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'0.05', 'EUR', '1954.4451'), ('17', '2021-08-25', '20292', 'CLP', '23.24', '0.12', 'EUR', '873.489326'), ('38', '2021-08-25', '174', 'GIP', '209.76', '1.05', 'EUR', '0.829546'), ('39', '2021-08-25', '366', 'MOP', '41.3', '0.21', 'EUR', '8.862674'), ('10', '2021-08-26', '229650', 'MMK', '117.51', '0.05',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'0.04', 'EUR', '1.874163'), ('11', '2021-09-09', '10206', 'UAH', '315.83', '1.58', 'EUR', '32.315341'), ('15', '2021-09-10', '300000', 'VND', '11.91', '0.06', 'EUR', '25207.144586'), ('42', '2021-09-11', '26370', 'XPF', '221.19', '0.05',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('13', '2021-09-27', '4638', 'ETB', '82.2', '0.42', 'EUR', '56.424061'), ('37', '2021-09-29', '612', 'BND', '409.96', '2.05', 'EUR', '1.492847'), ('51', '2021-10-01', '894', 'MOP', '100.88', '0.51', 'EUR', '8.862674'), ('45', '2021-10-02', '1254', 'SCR', '78.97', '0.4', 'EUR', '15.881424'), ('47', '2021-10-02', '212808', 'IRR', '4.57', '0.05', 'EUR', '46606.318821'), ('20', '2021-10-03', '209238', 'VND', '8.31', '0.05', 'EUR', '25207.144586'), ('17', '2021-10-04', '13416', 'AOA', '26.83', '0.14', 'EUR', '500.075352'), ('41', '2021-10-05', '4139', 'GHS', '502.07', '2.52', 'EUR', '8.24399'), ('44', '2021-10-05', '206706', 'CDF', '94.03', '0.48', 'EUR', '2198.419411'), ('50', '2021-10-06', '18666', 'SOS', '29.36', '0.15', 'EUR', '635.850516'), ('7', '2021-10-06', '1026', 'CUC', '930.9', '4.66', 'EUR', '1.102163'), ('21', '2021-10-08', '912', 'MYR', '196.11', '0.99', 'EUR', '4.650478'), ('6', '2021-10-08', '29940', 'HTG', '259.51', '1.3', 'EUR', '115.372538'), ('36', '2021-10-09', '1146', 'QAR', '285.64', '1.43', 'EUR', '4.012181'), ('6', '2021-10-09', '6678', 'ISK', '46.98', '0.24', 'EUR', '142.166545'), ('29', '2021-10-10', '270', 'GIP', '325.48', '1.63', 'EUR', '0.829546'), ('25', '2021-10-10', '14754', 'BDT', '155.68', '0.78', 'EUR', '94.772749'), ('48', '2021-10-12', '15936', 'DZD', '101.37', '0.51', 'EUR', '157.210934'), ('43', '2021-10-13', '10398', 'KMF', '21.11', '0.11', 'EUR', '492.671632'), ('36', '2021-10-15', '29034', 'INR', '346.16', '1.74', 'EUR', '83.874727'), ('45', '2021-10-15', '18042', 'KPW', '18.2', '0.1', 'EUR', '991.624722'), ('18', '2021-10-15', '1236', 'BAM', '632.46', '3.17', 'EUR', '1.954297'), ('30', '2021-10-16', '25494', 'CUP', '898.56', '4.5', 'EUR', '28.372254'), ('10', '2021-10-16', '924', 'BBD', '419.15', '0.05', 'EUR', '2.204495'), ('33', '2021-10-16', '12720', 'NPR', '94.98', '0.48', 'EUR', '133.929141'), ('46', '2021-10-17', '264', 'NZD', '166.49', '0.84', 'EUR', '1.585768'), ('40', '2021-10-17', '1284', 'BND', '860.11', '4.31', 'EUR', '1.492847'), ('6', '2021-10-18', '828', 'HRK', '109.38', '0.55', 'EUR', '7.570559'), ('22', '2021-10-18', '300', 'EUR', '300', '1.5', 'EUR', '1'), ('46', '2021-10-18', '23256', 'ISK', '163.59', '0.82', 'EUR', '142.166545'), ('51', '2021-10-18', '205488', 'UZS', '16.25', '0.09', 'EUR', '12650.208197'), ('5', '2021-10-19', '15168', 'MRU', '378.04', '1.9', 'EUR', '40.122998'), ('18', '2021-10-19', '1068', 'TOP', '428.65', '2.15', 'EUR', '2.491572'), ('14', '2021-10-19', '220', 'BHD', '529.16', '2.65', 'EUR', '0.415761'), ('48', '2021-10-19', '2351', 'MYR', '505.54', '2.53', 'EUR', '4.650478'), ('46', '2021-10-20', '7524', 'RUB', '64.43', '0.33', 'EUR', '116.791701'), ('16', '2021-10-21', '16854', 'VUV', '135.2', '0.68', 'EUR', '124.667135'), ('30', '2021-10-22', '26826', 'NPR', '200.3', '1.01', 'EUR', '133.929141'), ('2', '2021-10-22', '84', 'XDR', '106', '0.53', 'EUR', '0.792507'), ('42', '2021-10-22', '3000', 'BBD', '1360.86', '0.05', 'EUR', '2.204495'), ('42', '2021-10-23', '9000', 'ZMW', '463.25', '0.03', 'EUR', '19.428104'), ('28', '2021-10-23', '3.3', 'EUR', '3.3', '0.05', 'EUR', '1'), ('48', '2021-10-23', '5000', 'GHS', '606.51', '3.04', 'EUR', '8.24399'), ('25', '2021-10-23', '71472', 'TZS', '27.97', '0.14', 'EUR', '2556.186953'), ('3', '2021-10-23', '164184', 'IRR', '3.53', '0.05', 'EUR', '46606.318821'), ('14', '2021-10-24', '1482', 'MOP', '167.22', '0.84', 'EUR', '8.862674'), ('40', '2021-10-24', '800', 'BHD', '1924.19', '9.63', 'EUR', '0.415761'), ('9', '2021-10-24', '27090', 'SDG', '55.07', '0.04', 'EUR', '491.956154'), ('43', '2021-10-24', '18492', 'THB', '500.59', '2.51', 'EUR', '36.941107'), ('35', '2021-10-26', '27588', 'KPW', '27.83', '0.14', 'EUR', '991.624722'), ('25', '2021-10-26', '15246', 'NAD', '932.41', '4.67', 'EUR', '16.351249'), ('46', '2021-10-27', '8000', 'TTD', '1071.62', '5.36', 'EUR', '7.465375'), ('47', '2021-10-27', '154224', 'IQD', '96.14', '0.49', 'EUR', '1604.167841'), ('32', '2021-10-28', '1188', 'PAB', '1077.23', '5.39', 'EUR', '1.102838'), ('17', '2021-10-28', '648', 'CNH', '92.16', '0.47', 'EUR', '7.031894'), ('10', '2021-10-28', '5784', 'NPR', '43.19', '0.05', 'EUR', '133.929141'), ('32', '2021-10-29', '15504', 'MXN', '693.84', '0.03', 'EUR', '22.345389'), ('32', '2021-10-31', '666', 'EUR', '666', '0.03', 'EUR', '1'), ('22', '2021-11-02', '498', 'XDR', '628.39', '3.15', 'EUR', '0.792507'), ('44', '2021-11-02', '324', 'EUR', '324', '1.62', 'EUR', '1'), ('16', '2021-11-02', '430', 'FKP', '518.37', '2.6', 'EUR', '0.82953'), ('7', '2021-11-03', '248', 'BHD', '596.5', '2.99', 'EUR', '0.415761'), ('51', '2021-11-03', '292', 'KWD', '871.43', '4.36', 'EUR', '0.335084'), ('51', '2021-11-03', '6933', 'TWD', '220.35', '1.11', 'EUR', '31.464479'), ('27', '2021-11-03', '23214', 'CZK', '941.82', '4.71', 'EUR', '24.648029'), ('39', '2021-11-04', '492', 'GGP', '592.69', '2.97', 'EUR', '0.830114'), ('3', '2021-11-04', '17076', 'INR', '203.59', '1.02', 'EUR', '83.874727'), ('17', '2021-11-04', '21516', 'MZN', '305.89', '1.53', 'EUR', '70.339138'), ('33', '2021-11-05', '103458', 'BIF', '45.9', '0.23', 'EUR', '2254.103215'), ('31', '2021-11-05', '3876', 'ZAR', '237.6', '1.19', 'EUR', '16.313404'), ('9', '2021-11-06', '1410', 'BSD', '1278.69', '0.04', 'EUR', '1.102693'), ('16', '2021-11-06', '636', 'IMP', '766.7', '3.84', 'EUR', '0.829536'), ('48', '2021-11-07', '564', 'NZD', '355.67', '1.78', 'EUR', '1.585768'), ('13', '2021-11-07', '3246', 'PKR', '16.25', '0.09', 'EUR', '199.753961'), ('30', '2021-11-08', '8940', 'SZL', '547.16', '2.74', 'EUR', '16.339208'), ('41', '2021-11-08', '19338', 'DJF', '98.83', '0.5', 'EUR', '195.674933'), ('47', '2021-11-08', '1488', 'WST', '518.61', '2.6', 'EUR', '2.869237'), ('20', '2021-11-09', '13290', 'MXN', '594.76', '0.05', 'EUR', '22.345389'), ('27', '2021-11-09', '11151', 'GTQ', '1317.54', '6.59', 'EUR', '8.463558'), ('34', '2021-11-09', '19140', 'ETB', '339.22', '1.7', 'EUR', '56.424061'), ('45', '2021-11-10', '450', 'EUR', '450', '2.25', 'EUR', '1'), ('10', '2021-11-10', '1008', 'TND', '310.67', '0.05', 'EUR', '3.244663'), ('48', '2021-11-11', '1182', 'KYD', '1289.54', '6.45', 'EUR', '0.916606'), ('23', '2021-11-11', '210', 'JOD', '268.74', '1.35', 'EUR', '0.781452'), ('2', '2021-11-12', '426', 'BZD', '192.22', '0.97', 'EUR', '2.216262'), ('42', '2021-11-12', '13230', 'AFN', '137.19', '0.05', 'EUR', '96.442519'), ('20', '2021-11-12', '360000', 'STD', '15.24', '0.05', 'EUR', '23626.253177'), ('4', '2021-11-14', '96936', 'LBP', '58.32', '0.3', 'EUR', '1662.155418'), ('17', '2021-11-14', '618', 'MYR', '132.89', '0.67', 'EUR', '4.650478'), ('1', '2021-11-14', '210060', 'BIF', '93.2', '0.47', 'EUR', '2254.103215'), ('4', '2021-11-15', '11958', 'VUV', '95.92', '0.48', 'EUR', '124.667135'), ('38', '2021-11-15', '115626', 'IDR', '7.32', '0.05', 'EUR', '15813.590125'), ('9', '2021-11-17', '29526', 'MXN', '1321.35', '0.03', 'EUR', '22.345389'), ('13', '2021-11-20', '23394', 'CLP', '26.79', '0.14', 'EUR', '873.489326'), ('16', '2021-11-20', '12000', 'ZAR', '735.6', '0.03', 'EUR', '16.313404'), ('48', '2021-11-21', '179472', 'PYG', '23.43', '0.03', 'EUR', '7661.556068'), ('8', '2021-11-21', '840', 'MOP', '94.78', '0.48', 'EUR', '8.862674'), ('31', '2021-11-21', '18042', 'XOF', '27.54', '0.14', 'EUR', '655.347265'), ('18', '2021-11-23', '342', 'TMT', '88.67', '0.45', 'EUR', '3.857137'), ('29', '2021-11-23', '588', 'DKK', '79.11', '0.4', 'EUR', '7.433242'), ('37', '2021-11-23', '90', 'EUR', '90', '0.45', 'EUR', '1'), ('33', '2021-11-23', '858', 'AUD', '580.16', '2.91', 'EUR', '1.478916'), ('51', '2021-11-24', '60000', 'THB', '1624.21', '0.03', 'EUR', '36.941107'), ('8', '2021-11-25', '1176', 'NZD', '741.6', '3.71', 'EUR', '1.585768'), ('10', '2021-11-26', '29568', 'BIF', '13.12', '0.05', 'EUR', '2254.103215'), ('29', '2021-11-26', '708', 'BMD', '641.91', '3.21', 'EUR', '1.102961'), ('15', '2021-11-27', '1008', 'LSL', '61.7', '0.31', 'EUR', '16.337136'), ('12', '2021-11-27', '846', 'EUR', '846', '4.23', 'EUR', '1'), ('45', '2021-11-27', '828', 'SEK', '79.64', '0.4', 'EUR', '10.396958'), ('17', '2021-11-28', '591', 'BHD', '1421.49', '7.11', 'EUR', '0.415761'), ('27', '2021-11-29', '3000000', 'XAF', '4577.73', '0.03', 'EUR', '655.347543'), ('13', '2021-11-29', '470', 'JOD', '601.45', '3.01', 'EUR', '0.781452'), ('8', '2021-12-01', '15996', 'NGN', '34.95', '0.18', 'EUR', '457.789064'), ('9', '2021-12-01', '6690', 'JPY', '50.15', '0.04', 'EUR', '133.408405'), ('44', '2021-12-02', '18318', 'KPW', '18.48', '0.1', 'EUR', '991.624722'), ('28', '2021-12-03', '13752', 'ERN', '832.1', '4.17', 'EUR', '16.526867'), ('35', '2021-12-04', '15132', 'BTN', '180.78', '0.91', 'EUR', '83.704625'), ('40', '2021-12-04', '6702', 'HRK', '885.28', '4.43', 'EUR', '7.570559'), ('44', '2021-12-04', '26352', 'RSD', '224.03', '1.13', 'EUR', '117.629636'), ('33', '2021-12-06', '654', 'TND', '201.57', '1.01', 'EUR', '3.244663'), ('41', '2021-12-07', '1176', 'SCR', '74.05', '0.38', 'EUR', '15.881424'), ('11', '2021-12-08', '696', 'SAR', '168.37', '0.85', 'EUR', '4.133768'), ('30', '2021-12-08', '8730', 'GMD', '148.1', '0.75', 'EUR', '58.946785'), ('50', '2021-12-09', '1284', 'BND', '860.11', '4.31', 'EUR', '1.492847'), ('47', '2021-12-10', '1344', 'SBD', '151.56', '0.76', 'EUR', '8.867908'), ('28', '2021-12-10', '1134', 'BOB', '150.06', '0.76', 'EUR', '7.557202'), ('6', '2021-12-12', '450', 'SGD', '300.51', '1.51', 'EUR', '1.497464'), ('29', '2021-12-12', '330', 'ILS', '93.13', '0.47', 'EUR', '3.543533'), ('18', '2021-12-13', '462', 'IMP', '556.94', '2.79', 'EUR', '0.829536'), ('10', '2021-12-13', '152076', 'IQD', '94.81', '0.05', 'EUR', '1604.167841'), ('46', '2021-12-13', '6042', 'CVE', '54.57', '0.28', 'EUR', '110.731635'), ('15', '2021-12-15', '6114', 'SBD', '689.46', '3.45', 'EUR', '8.867908'), ('43', '2021-12-15', '29166', 'BDT', '307.75', '1.54', 'EUR', '94.772749'), ('31', '2021-12-16', '17778', 'ZWL', '50.11', '0.26', 'EUR', '354.780821'), ('45', '2021-12-18', '4477', 'HRK', '591.37', '2.96', 'EUR', '7.570559'), ('10', '2021-12-18', '930', 'XDR', '1173.5', '0.05', 'EUR', '0.792507'), ('44', '2021-12-19', '21504', 'DZD', '136.79', '0.69', 'EUR', '157.210934'), ('33', '2021-12-20', '6810', 'GHS', '826.06', '4.14', 'EUR', '8.24399'), ('46', '2021-12-20', '702', 'IMP', '846.26', '4.24', 'EUR', '0.829536'), ('39', '2021-12-20', '16002', 'GMD', '271.47', '1.36', 'EUR', '58.946785'), ('6', '2021-12-20', '13104', 'MDL', '647.93', '3.24', 'EUR', '20.224588'), ('28', '2021-12-21', '660', 'EUR', '660', '3.3', 'EUR', '1'), ('2', '2021-12-22', '930', 'CAD', '670.27', '3.36', 'EUR', '1.387511'), ('48', '2021-12-23', '23226', 'MKD', '377.23', '1.89', 'EUR', '61.570877'), ('47', '2021-12-24', '618', 'MOP', '69.74', '0.35', 'EUR', '8.862674'), ('29', '2021-12-25', '28566', 'RSD', '242.85', '1.22', 'EUR', '117.629636'), ('9', '2021-12-26', '28416', 'MDL', '1405.03', '0.04', 'EUR', '20.224588'), ('3', '2021-12-26', '23166', 'SOS', '36.44', '0.19', 'EUR', '635.850516'), ('18', '2021-12-26', '3500', 'MYR', '752.62', '3.77', 'EUR', '4.650478'), ('33', '2021-12-26', '690', 'SEK', '66.37', '0.03', 'EUR', '10.396958'), ('36', '2021-12-27', '66', 'OMR', '155.25', '0.78', 'EUR', '0.425132'), ('26', '2021-12-27', '460', 'GIP', '554.53', '2.78', 'EUR', '0.829546'), ('11', '2021-12-28', '1404', 'EUR', '1404', '7.02', 'EUR', '1'), ('36', '2021-12-29', '8622', 'HTG', '74.74', '0.38', 'EUR', '115.372538'), ('47', '2021-12-30', '28236', 'AMD', '52.59', '0.27', 'EUR', '536.92227'), ('30', '2021-12-30', '190284', 'MGA', '42.82', '0.22', 'EUR', '4443.86488'), ('22', '2021-12-30', '1302', 'EUR', '1302', '6.51', 'EUR', '1'), ('47', '2021-12-31', '1404', 'WST', '489.33', '2.45', 'EUR', '2.869237'), ('50', '2022-01-01', '4614', 'TWD', '146.65', '0.74', 'EUR', '31.464479'), ('45', '2022-01-01', '7798', 'TJS', '545.52', '2.73', 'EUR', '14.294667'), ('2', '2022-01-02', '6396', 'HTG', '55.44', '0.28', 'EUR', '115.372538'), ('43', '2022-01-03', '19044', 'LRD', '112.79', '0.57', 'EUR', '168.852191'), ('4', '2022-01-03', '606', 'MYR', '130.31', '0.66', 'EUR', '4.650478'), ('48', '2022-01-03', '462', 'JOD', '591.21', '2.96', 'EUR', '0.781452'), ('3', '2022-01-03', '22386', 'THB', '606', '3.03', 'EUR', '36.941107'), ('40', '2022-01-04', '234270', 'UGX', '59.23', '0.3', 'EUR', '3955.735797'), ('38', '2022-01-05', '6138', 'NOK', '635.68', '3.18', 'EUR', '9.655857'), ('16', '2022-01-06', '954', 'JOD', '1220.81', '6.11', 'EUR', '0.781452'), ('5', '2022-01-06', '528', 'OMR', '1241.97', '6.21', 'EUR', '0.425132'), ('11', '2022-01-06', '594', 'SBD', '66.99', '0.34', 'EUR', '8.867908'), ('50', '2022-01-06', '9870', 'AMD', '18.39', '0.1', 'EUR', '536.92227'), ('16', '2022-01-08', '23190', 'SCR', '1460.2', '0.03', 'EUR', '15.881424'), ('14', '2022-01-08', '6834', 'SCR', '430.32', '2.16', 'EUR', '15.881424'), ('50', '2022-01-09', '20802', 'XPF', '174.49', '0.88', 'EUR', '119.221126'), ('3', '2022-01-09', '354', 'VES', '74.65', '0.38', 'EUR', '4.74232'), ('4', '2022-01-09', '3048', 'ERN', '184.43', '0.93', 'EUR', '16.526867'), ('27', '2022-01-10', '20196', 'CUP', '711.83', '3.56', 'EUR', '28.372254'), ('21', '2022-01-11', '7200', 'MUR', '148.86', '0.75', 'EUR', '48.369341'), ('31', '2022-01-11', '26052', 'LRD', '154.29', '0.78', 'EUR', '168.852191'), ('28', '2022-01-13', '27480', 'ISK', '193.3', '0.97', 'EUR', '142.166545'), ('48', '2022-01-13', '1362', 'DKK', '183.24', '0.92', 'EUR', '7.433242'), ('38', '2022-01-14', '1392', 'HKD', '161.42', '0.81', 'EUR', '8.623587'), ('34', '2022-01-14', '11094', 'MZN', '157.73', '0.79', 'EUR', '70.339138'), ('4', '2022-01-15', '19374', 'KPW', '19.54', '0.1', 'EUR', '991.624722'), ('30', '2022-01-15', '22686', 'CZK', '920.4', '4.61', 'EUR', '24.648029'), ('14', '2022-01-18', '21360', 'KRW', '16', '0.08', 'EUR', '1335.638728'), ('3', '2022-01-18', '15240', 'MWK', '16.98', '0.09', 'EUR', '897.95755'), ('33', '2022-01-20', '1410', 'ILS', '397.91', '1.99', 'EUR', '3.543533'), ('30', '2022-01-20', '642', 'JOD', '821.55', '4.11', 'EUR', '0.781452'), ('7', '2022-01-21', '1362', 'TTD', '182.45', '0.92', 'EUR', '7.465375'), ('9', '2022-01-22', '7248', 'XPF', '60.8', '0.04', 'EUR', '119.221126'), ('2', '2022-01-22', '108954', 'KHR', '24.54', '0.13', 'EUR', '4440.618647'), ('20', '2022-01-23', '1080', 'BAM', '552.63', '0.05', 'EUR', '1.954297'), ('34', '2022-01-23', '510', 'EUR', '510', '2.55', 'EUR', '1'), ('32', '2022-01-23', '220032', 'CDF', '100.09', '0.51', 'EUR', '2198.419411'), ('51', '2022-01-23', '8000', 'XCD', '2686.55', '13.44', 'EUR', '2.977802'), ('33', '2022-01-25', '20364', 'KPW', '20.54', '0.11', 'EUR', '991.624722'), ('7', '2022-01-25', '1086', 'TJS', '75.98', '0.38', 'EUR', '14.294667'), ('9', '2022-01-26', '186228', 'VND', '7.39', '0.04', 'EUR', '25207.144586'), ('33', '2022-01-27', '612', 'JEP', '737.55', '3.69', 'EUR', '0.82978'), ('38', '2022-01-27', '172740', 'STD', '7.32', '0.05', 'EUR', '23626.253177'), ('51', '2022-01-27', '30000', 'DZD', '190.83', '0.03', 'EUR', '157.210934'), ('12', '2022-01-28', '1356', 'BMD', '1229.42', '6.15', 'EUR', '1.102961'), ('45', '2022-01-28', '786', 'GHS', '95.35', '0.48', 'EUR', '8.24399'), ('49', '2022-01-28', '25404', 'JPY', '190.43', '0.96', 'EUR', '133.408405'), ('20', '2022-01-29', '22182', 'MRU', '552.86', '0.05', 'EUR', '40.122998'), ('1', '2022-01-30', '1020', 'HRK', '134.74', '0.68', 'EUR', '7.570559'), ('25', '2022-01-30', '1416', 'BGN', '725.24', '3.63', 'EUR', '1.95248'), ('46', '2022-01-30', '18906', 'STN', '766.03', '3.84', 'EUR', '24.680565'), ('14', '2022-01-30', '6612', 'HNL', '245.09', '1.23', 'EUR', '26.978393'), ('34', '2022-01-31', '12423', 'HKD', '1440.59', '7.21', 'EUR', '8.623587'), ('41', '2022-01-31', '106122', 'SLL', '8.24', '0.05', 'EUR', '12883.397186'), ('45', '2022-02-01', '25692', 'AOA', '51.38', '0.26', 'EUR', '500.075352'), ('18', '2022-02-01', '16824', 'LKR', '53.71', '0.27', 'EUR', '313.251717'), ('20', '2022-02-02', '1230', 'HRK', '162.48', '0.05', 'EUR', '7.570559'), ('5', '2022-02-02', '15312', 'MVR', '899.46', '4.5', 'EUR', '17.023729'), ('39', '2022-02-02', '318', 'BZD', '143.49', '0.72', 'EUR', '2.216262'), ('32', '2022-02-02', '1026', 'CUC', '930.9', '4.66', 'EUR', '1.102163'), ('19', '2022-02-02', '4560', 'NPR', '34.05', '0.18', 'EUR', '133.929141'), ('12', '2022-02-04', '684', 'AUD', '462.51', '2.32', 'EUR', '1.478916'), ('5', '2022-02-04', '984', 'PAB', '892.25', '4.47', 'EUR', '1.102838'), ('47', '2022-02-05', '132', 'BSD', '119.71', '0.6', 'EUR', '1.102693'), ('44', '2022-02-06', '20358', 'RUB', '174.32', '0.88', 'EUR', '116.791701'), ('50', '2022-02-06', '6228', 'DOP', '103.16', '0.52', 'EUR', '60.37657'), ('1', '2022-02-06', '3214', 'LYD', '628.42', '3.15', 'EUR', '5.114442'), ('17', '2022-02-07', '71664', 'BIF', '31.8', '0.16', 'EUR', '2254.103215'), ('20', '2022-02-08', '83670', 'SLL', '6.5', '0.05', 'EUR', '12883.397186'), ('13', '2022-02-10', '438', 'GBP', '527.61', '2.64', 'EUR', '0.830159'), ('40', '2022-02-11', '4.2', 'EUR', '4.2', '0.05', 'EUR', '1'), ('41', '2022-02-11', '228', 'PAB', '206.74', '1.04', 'EUR', '1.102838'), ('31', '2022-02-12', '972', 'EUR', '972', '4.86', 'EUR', '1'), ('28', '2022-02-14', '11580', 'SOS', '18.22', '0.1', 'EUR', '635.850516'), ('48', '2022-02-14', '1122', 'GEL', '316.22', '1.59', 'EUR', '3.548268'), ('14', '2022-02-14', '137724', 'SLL', '10.7', '0.06', 'EUR', '12883.397186'), ('28', '2022-02-14', '774', 'SHP', '932.83', '4.67', 'EUR', '0.829736'), ('5', '2022-02-14', '474', 'AUD', '320.51', '0.03', 'EUR', '1.478916'), ('28', '2022-02-14', '154632', 'CLP', '177.03', '0.89', 'EUR', '873.489326'), ('37', '2022-02-15', '8288', 'NAD', '506.88', '2.54', 'EUR', '16.351249'), </v>
      </c>
    </row>
    <row r="436" spans="1:22" ht="30" x14ac:dyDescent="0.25">
      <c r="B436">
        <f t="shared" si="60"/>
        <v>2022</v>
      </c>
      <c r="C436">
        <f t="shared" si="61"/>
        <v>2</v>
      </c>
      <c r="D436" t="str">
        <f t="shared" si="62"/>
        <v>2022 2</v>
      </c>
      <c r="E436">
        <v>39</v>
      </c>
      <c r="F436" s="2">
        <v>44608</v>
      </c>
      <c r="G436">
        <v>237906</v>
      </c>
      <c r="H436" t="s">
        <v>207</v>
      </c>
      <c r="I436" s="3">
        <f t="shared" si="63"/>
        <v>93.08</v>
      </c>
      <c r="J436" s="3">
        <f t="shared" si="64"/>
        <v>0.47000000000000003</v>
      </c>
      <c r="K436" t="s">
        <v>61</v>
      </c>
      <c r="L436" s="3">
        <f>VLOOKUP(H436,'fx rates'!$A:$B,2,0)</f>
        <v>2556.1869529999999</v>
      </c>
      <c r="M436">
        <f>SUMIFS($I$3:$I436,$E$3:$E436,$E436,$D$3:$D436,$D436)</f>
        <v>236.57</v>
      </c>
      <c r="N436" s="3">
        <f t="shared" si="65"/>
        <v>0.47000000000000003</v>
      </c>
      <c r="O436" s="3" t="str">
        <f t="shared" si="66"/>
        <v/>
      </c>
      <c r="P436" t="str">
        <f>IFERROR(IF(VLOOKUP($E436,clients_special_commissions!$B:$E,3,0), "yes","no"),"no")</f>
        <v>no</v>
      </c>
      <c r="Q436" s="3" t="str">
        <f>IF($P436="yes", VLOOKUP($E436,clients_special_commissions!$B:$C,2,0),"")</f>
        <v/>
      </c>
      <c r="R436" t="str">
        <f t="shared" si="67"/>
        <v>no</v>
      </c>
      <c r="S436">
        <f>COUNTIFS($E$3:$E435,$E436,$D$3:$D435,$D436,$R$3:$R435,"yes")</f>
        <v>0</v>
      </c>
      <c r="U436" s="1" t="str">
        <f t="shared" si="68"/>
        <v xml:space="preserve">('39', '2022-02-16', '237906', 'TZS', '93.08', '0.47', 'EUR', '2556.186953'), </v>
      </c>
      <c r="V436" s="1" t="str">
        <f t="shared" si="69"/>
        <v xml:space="preserve">('42', '2021-06-09', '1338', 'ERN', '80.96', '0.05',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'0.04',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'0.05',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'0.05',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'0.05',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'0.04',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'0.04',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'0.05', 'EUR', '1954.4451'), ('17', '2021-08-25', '20292', 'CLP', '23.24', '0.12', 'EUR', '873.489326'), ('38', '2021-08-25', '174', 'GIP', '209.76', '1.05', 'EUR', '0.829546'), ('39', '2021-08-25', '366', 'MOP', '41.3', '0.21', 'EUR', '8.862674'), ('10', '2021-08-26', '229650', 'MMK', '117.51', '0.05',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'0.04', 'EUR', '1.874163'), ('11', '2021-09-09', '10206', 'UAH', '315.83', '1.58', 'EUR', '32.315341'), ('15', '2021-09-10', '300000', 'VND', '11.91', '0.06', 'EUR', '25207.144586'), ('42', '2021-09-11', '26370', 'XPF', '221.19', '0.05',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('13', '2021-09-27', '4638', 'ETB', '82.2', '0.42', 'EUR', '56.424061'), ('37', '2021-09-29', '612', 'BND', '409.96', '2.05', 'EUR', '1.492847'), ('51', '2021-10-01', '894', 'MOP', '100.88', '0.51', 'EUR', '8.862674'), ('45', '2021-10-02', '1254', 'SCR', '78.97', '0.4', 'EUR', '15.881424'), ('47', '2021-10-02', '212808', 'IRR', '4.57', '0.05', 'EUR', '46606.318821'), ('20', '2021-10-03', '209238', 'VND', '8.31', '0.05', 'EUR', '25207.144586'), ('17', '2021-10-04', '13416', 'AOA', '26.83', '0.14', 'EUR', '500.075352'), ('41', '2021-10-05', '4139', 'GHS', '502.07', '2.52', 'EUR', '8.24399'), ('44', '2021-10-05', '206706', 'CDF', '94.03', '0.48', 'EUR', '2198.419411'), ('50', '2021-10-06', '18666', 'SOS', '29.36', '0.15', 'EUR', '635.850516'), ('7', '2021-10-06', '1026', 'CUC', '930.9', '4.66', 'EUR', '1.102163'), ('21', '2021-10-08', '912', 'MYR', '196.11', '0.99', 'EUR', '4.650478'), ('6', '2021-10-08', '29940', 'HTG', '259.51', '1.3', 'EUR', '115.372538'), ('36', '2021-10-09', '1146', 'QAR', '285.64', '1.43', 'EUR', '4.012181'), ('6', '2021-10-09', '6678', 'ISK', '46.98', '0.24', 'EUR', '142.166545'), ('29', '2021-10-10', '270', 'GIP', '325.48', '1.63', 'EUR', '0.829546'), ('25', '2021-10-10', '14754', 'BDT', '155.68', '0.78', 'EUR', '94.772749'), ('48', '2021-10-12', '15936', 'DZD', '101.37', '0.51', 'EUR', '157.210934'), ('43', '2021-10-13', '10398', 'KMF', '21.11', '0.11', 'EUR', '492.671632'), ('36', '2021-10-15', '29034', 'INR', '346.16', '1.74', 'EUR', '83.874727'), ('45', '2021-10-15', '18042', 'KPW', '18.2', '0.1', 'EUR', '991.624722'), ('18', '2021-10-15', '1236', 'BAM', '632.46', '3.17', 'EUR', '1.954297'), ('30', '2021-10-16', '25494', 'CUP', '898.56', '4.5', 'EUR', '28.372254'), ('10', '2021-10-16', '924', 'BBD', '419.15', '0.05', 'EUR', '2.204495'), ('33', '2021-10-16', '12720', 'NPR', '94.98', '0.48', 'EUR', '133.929141'), ('46', '2021-10-17', '264', 'NZD', '166.49', '0.84', 'EUR', '1.585768'), ('40', '2021-10-17', '1284', 'BND', '860.11', '4.31', 'EUR', '1.492847'), ('6', '2021-10-18', '828', 'HRK', '109.38', '0.55', 'EUR', '7.570559'), ('22', '2021-10-18', '300', 'EUR', '300', '1.5', 'EUR', '1'), ('46', '2021-10-18', '23256', 'ISK', '163.59', '0.82', 'EUR', '142.166545'), ('51', '2021-10-18', '205488', 'UZS', '16.25', '0.09', 'EUR', '12650.208197'), ('5', '2021-10-19', '15168', 'MRU', '378.04', '1.9', 'EUR', '40.122998'), ('18', '2021-10-19', '1068', 'TOP', '428.65', '2.15', 'EUR', '2.491572'), ('14', '2021-10-19', '220', 'BHD', '529.16', '2.65', 'EUR', '0.415761'), ('48', '2021-10-19', '2351', 'MYR', '505.54', '2.53', 'EUR', '4.650478'), ('46', '2021-10-20', '7524', 'RUB', '64.43', '0.33', 'EUR', '116.791701'), ('16', '2021-10-21', '16854', 'VUV', '135.2', '0.68', 'EUR', '124.667135'), ('30', '2021-10-22', '26826', 'NPR', '200.3', '1.01', 'EUR', '133.929141'), ('2', '2021-10-22', '84', 'XDR', '106', '0.53', 'EUR', '0.792507'), ('42', '2021-10-22', '3000', 'BBD', '1360.86', '0.05', 'EUR', '2.204495'), ('42', '2021-10-23', '9000', 'ZMW', '463.25', '0.03', 'EUR', '19.428104'), ('28', '2021-10-23', '3.3', 'EUR', '3.3', '0.05', 'EUR', '1'), ('48', '2021-10-23', '5000', 'GHS', '606.51', '3.04', 'EUR', '8.24399'), ('25', '2021-10-23', '71472', 'TZS', '27.97', '0.14', 'EUR', '2556.186953'), ('3', '2021-10-23', '164184', 'IRR', '3.53', '0.05', 'EUR', '46606.318821'), ('14', '2021-10-24', '1482', 'MOP', '167.22', '0.84', 'EUR', '8.862674'), ('40', '2021-10-24', '800', 'BHD', '1924.19', '9.63', 'EUR', '0.415761'), ('9', '2021-10-24', '27090', 'SDG', '55.07', '0.04', 'EUR', '491.956154'), ('43', '2021-10-24', '18492', 'THB', '500.59', '2.51', 'EUR', '36.941107'), ('35', '2021-10-26', '27588', 'KPW', '27.83', '0.14', 'EUR', '991.624722'), ('25', '2021-10-26', '15246', 'NAD', '932.41', '4.67', 'EUR', '16.351249'), ('46', '2021-10-27', '8000', 'TTD', '1071.62', '5.36', 'EUR', '7.465375'), ('47', '2021-10-27', '154224', 'IQD', '96.14', '0.49', 'EUR', '1604.167841'), ('32', '2021-10-28', '1188', 'PAB', '1077.23', '5.39', 'EUR', '1.102838'), ('17', '2021-10-28', '648', 'CNH', '92.16', '0.47', 'EUR', '7.031894'), ('10', '2021-10-28', '5784', 'NPR', '43.19', '0.05', 'EUR', '133.929141'), ('32', '2021-10-29', '15504', 'MXN', '693.84', '0.03', 'EUR', '22.345389'), ('32', '2021-10-31', '666', 'EUR', '666', '0.03', 'EUR', '1'), ('22', '2021-11-02', '498', 'XDR', '628.39', '3.15', 'EUR', '0.792507'), ('44', '2021-11-02', '324', 'EUR', '324', '1.62', 'EUR', '1'), ('16', '2021-11-02', '430', 'FKP', '518.37', '2.6', 'EUR', '0.82953'), ('7', '2021-11-03', '248', 'BHD', '596.5', '2.99', 'EUR', '0.415761'), ('51', '2021-11-03', '292', 'KWD', '871.43', '4.36', 'EUR', '0.335084'), ('51', '2021-11-03', '6933', 'TWD', '220.35', '1.11', 'EUR', '31.464479'), ('27', '2021-11-03', '23214', 'CZK', '941.82', '4.71', 'EUR', '24.648029'), ('39', '2021-11-04', '492', 'GGP', '592.69', '2.97', 'EUR', '0.830114'), ('3', '2021-11-04', '17076', 'INR', '203.59', '1.02', 'EUR', '83.874727'), ('17', '2021-11-04', '21516', 'MZN', '305.89', '1.53', 'EUR', '70.339138'), ('33', '2021-11-05', '103458', 'BIF', '45.9', '0.23', 'EUR', '2254.103215'), ('31', '2021-11-05', '3876', 'ZAR', '237.6', '1.19', 'EUR', '16.313404'), ('9', '2021-11-06', '1410', 'BSD', '1278.69', '0.04', 'EUR', '1.102693'), ('16', '2021-11-06', '636', 'IMP', '766.7', '3.84', 'EUR', '0.829536'), ('48', '2021-11-07', '564', 'NZD', '355.67', '1.78', 'EUR', '1.585768'), ('13', '2021-11-07', '3246', 'PKR', '16.25', '0.09', 'EUR', '199.753961'), ('30', '2021-11-08', '8940', 'SZL', '547.16', '2.74', 'EUR', '16.339208'), ('41', '2021-11-08', '19338', 'DJF', '98.83', '0.5', 'EUR', '195.674933'), ('47', '2021-11-08', '1488', 'WST', '518.61', '2.6', 'EUR', '2.869237'), ('20', '2021-11-09', '13290', 'MXN', '594.76', '0.05', 'EUR', '22.345389'), ('27', '2021-11-09', '11151', 'GTQ', '1317.54', '6.59', 'EUR', '8.463558'), ('34', '2021-11-09', '19140', 'ETB', '339.22', '1.7', 'EUR', '56.424061'), ('45', '2021-11-10', '450', 'EUR', '450', '2.25', 'EUR', '1'), ('10', '2021-11-10', '1008', 'TND', '310.67', '0.05', 'EUR', '3.244663'), ('48', '2021-11-11', '1182', 'KYD', '1289.54', '6.45', 'EUR', '0.916606'), ('23', '2021-11-11', '210', 'JOD', '268.74', '1.35', 'EUR', '0.781452'), ('2', '2021-11-12', '426', 'BZD', '192.22', '0.97', 'EUR', '2.216262'), ('42', '2021-11-12', '13230', 'AFN', '137.19', '0.05', 'EUR', '96.442519'), ('20', '2021-11-12', '360000', 'STD', '15.24', '0.05', 'EUR', '23626.253177'), ('4', '2021-11-14', '96936', 'LBP', '58.32', '0.3', 'EUR', '1662.155418'), ('17', '2021-11-14', '618', 'MYR', '132.89', '0.67', 'EUR', '4.650478'), ('1', '2021-11-14', '210060', 'BIF', '93.2', '0.47', 'EUR', '2254.103215'), ('4', '2021-11-15', '11958', 'VUV', '95.92', '0.48', 'EUR', '124.667135'), ('38', '2021-11-15', '115626', 'IDR', '7.32', '0.05', 'EUR', '15813.590125'), ('9', '2021-11-17', '29526', 'MXN', '1321.35', '0.03', 'EUR', '22.345389'), ('13', '2021-11-20', '23394', 'CLP', '26.79', '0.14', 'EUR', '873.489326'), ('16', '2021-11-20', '12000', 'ZAR', '735.6', '0.03', 'EUR', '16.313404'), ('48', '2021-11-21', '179472', 'PYG', '23.43', '0.03', 'EUR', '7661.556068'), ('8', '2021-11-21', '840', 'MOP', '94.78', '0.48', 'EUR', '8.862674'), ('31', '2021-11-21', '18042', 'XOF', '27.54', '0.14', 'EUR', '655.347265'), ('18', '2021-11-23', '342', 'TMT', '88.67', '0.45', 'EUR', '3.857137'), ('29', '2021-11-23', '588', 'DKK', '79.11', '0.4', 'EUR', '7.433242'), ('37', '2021-11-23', '90', 'EUR', '90', '0.45', 'EUR', '1'), ('33', '2021-11-23', '858', 'AUD', '580.16', '2.91', 'EUR', '1.478916'), ('51', '2021-11-24', '60000', 'THB', '1624.21', '0.03', 'EUR', '36.941107'), ('8', '2021-11-25', '1176', 'NZD', '741.6', '3.71', 'EUR', '1.585768'), ('10', '2021-11-26', '29568', 'BIF', '13.12', '0.05', 'EUR', '2254.103215'), ('29', '2021-11-26', '708', 'BMD', '641.91', '3.21', 'EUR', '1.102961'), ('15', '2021-11-27', '1008', 'LSL', '61.7', '0.31', 'EUR', '16.337136'), ('12', '2021-11-27', '846', 'EUR', '846', '4.23', 'EUR', '1'), ('45', '2021-11-27', '828', 'SEK', '79.64', '0.4', 'EUR', '10.396958'), ('17', '2021-11-28', '591', 'BHD', '1421.49', '7.11', 'EUR', '0.415761'), ('27', '2021-11-29', '3000000', 'XAF', '4577.73', '0.03', 'EUR', '655.347543'), ('13', '2021-11-29', '470', 'JOD', '601.45', '3.01', 'EUR', '0.781452'), ('8', '2021-12-01', '15996', 'NGN', '34.95', '0.18', 'EUR', '457.789064'), ('9', '2021-12-01', '6690', 'JPY', '50.15', '0.04', 'EUR', '133.408405'), ('44', '2021-12-02', '18318', 'KPW', '18.48', '0.1', 'EUR', '991.624722'), ('28', '2021-12-03', '13752', 'ERN', '832.1', '4.17', 'EUR', '16.526867'), ('35', '2021-12-04', '15132', 'BTN', '180.78', '0.91', 'EUR', '83.704625'), ('40', '2021-12-04', '6702', 'HRK', '885.28', '4.43', 'EUR', '7.570559'), ('44', '2021-12-04', '26352', 'RSD', '224.03', '1.13', 'EUR', '117.629636'), ('33', '2021-12-06', '654', 'TND', '201.57', '1.01', 'EUR', '3.244663'), ('41', '2021-12-07', '1176', 'SCR', '74.05', '0.38', 'EUR', '15.881424'), ('11', '2021-12-08', '696', 'SAR', '168.37', '0.85', 'EUR', '4.133768'), ('30', '2021-12-08', '8730', 'GMD', '148.1', '0.75', 'EUR', '58.946785'), ('50', '2021-12-09', '1284', 'BND', '860.11', '4.31', 'EUR', '1.492847'), ('47', '2021-12-10', '1344', 'SBD', '151.56', '0.76', 'EUR', '8.867908'), ('28', '2021-12-10', '1134', 'BOB', '150.06', '0.76', 'EUR', '7.557202'), ('6', '2021-12-12', '450', 'SGD', '300.51', '1.51', 'EUR', '1.497464'), ('29', '2021-12-12', '330', 'ILS', '93.13', '0.47', 'EUR', '3.543533'), ('18', '2021-12-13', '462', 'IMP', '556.94', '2.79', 'EUR', '0.829536'), ('10', '2021-12-13', '152076', 'IQD', '94.81', '0.05', 'EUR', '1604.167841'), ('46', '2021-12-13', '6042', 'CVE', '54.57', '0.28', 'EUR', '110.731635'), ('15', '2021-12-15', '6114', 'SBD', '689.46', '3.45', 'EUR', '8.867908'), ('43', '2021-12-15', '29166', 'BDT', '307.75', '1.54', 'EUR', '94.772749'), ('31', '2021-12-16', '17778', 'ZWL', '50.11', '0.26', 'EUR', '354.780821'), ('45', '2021-12-18', '4477', 'HRK', '591.37', '2.96', 'EUR', '7.570559'), ('10', '2021-12-18', '930', 'XDR', '1173.5', '0.05', 'EUR', '0.792507'), ('44', '2021-12-19', '21504', 'DZD', '136.79', '0.69', 'EUR', '157.210934'), ('33', '2021-12-20', '6810', 'GHS', '826.06', '4.14', 'EUR', '8.24399'), ('46', '2021-12-20', '702', 'IMP', '846.26', '4.24', 'EUR', '0.829536'), ('39', '2021-12-20', '16002', 'GMD', '271.47', '1.36', 'EUR', '58.946785'), ('6', '2021-12-20', '13104', 'MDL', '647.93', '3.24', 'EUR', '20.224588'), ('28', '2021-12-21', '660', 'EUR', '660', '3.3', 'EUR', '1'), ('2', '2021-12-22', '930', 'CAD', '670.27', '3.36', 'EUR', '1.387511'), ('48', '2021-12-23', '23226', 'MKD', '377.23', '1.89', 'EUR', '61.570877'), ('47', '2021-12-24', '618', 'MOP', '69.74', '0.35', 'EUR', '8.862674'), ('29', '2021-12-25', '28566', 'RSD', '242.85', '1.22', 'EUR', '117.629636'), ('9', '2021-12-26', '28416', 'MDL', '1405.03', '0.04', 'EUR', '20.224588'), ('3', '2021-12-26', '23166', 'SOS', '36.44', '0.19', 'EUR', '635.850516'), ('18', '2021-12-26', '3500', 'MYR', '752.62', '3.77', 'EUR', '4.650478'), ('33', '2021-12-26', '690', 'SEK', '66.37', '0.03', 'EUR', '10.396958'), ('36', '2021-12-27', '66', 'OMR', '155.25', '0.78', 'EUR', '0.425132'), ('26', '2021-12-27', '460', 'GIP', '554.53', '2.78', 'EUR', '0.829546'), ('11', '2021-12-28', '1404', 'EUR', '1404', '7.02', 'EUR', '1'), ('36', '2021-12-29', '8622', 'HTG', '74.74', '0.38', 'EUR', '115.372538'), ('47', '2021-12-30', '28236', 'AMD', '52.59', '0.27', 'EUR', '536.92227'), ('30', '2021-12-30', '190284', 'MGA', '42.82', '0.22', 'EUR', '4443.86488'), ('22', '2021-12-30', '1302', 'EUR', '1302', '6.51', 'EUR', '1'), ('47', '2021-12-31', '1404', 'WST', '489.33', '2.45', 'EUR', '2.869237'), ('50', '2022-01-01', '4614', 'TWD', '146.65', '0.74', 'EUR', '31.464479'), ('45', '2022-01-01', '7798', 'TJS', '545.52', '2.73', 'EUR', '14.294667'), ('2', '2022-01-02', '6396', 'HTG', '55.44', '0.28', 'EUR', '115.372538'), ('43', '2022-01-03', '19044', 'LRD', '112.79', '0.57', 'EUR', '168.852191'), ('4', '2022-01-03', '606', 'MYR', '130.31', '0.66', 'EUR', '4.650478'), ('48', '2022-01-03', '462', 'JOD', '591.21', '2.96', 'EUR', '0.781452'), ('3', '2022-01-03', '22386', 'THB', '606', '3.03', 'EUR', '36.941107'), ('40', '2022-01-04', '234270', 'UGX', '59.23', '0.3', 'EUR', '3955.735797'), ('38', '2022-01-05', '6138', 'NOK', '635.68', '3.18', 'EUR', '9.655857'), ('16', '2022-01-06', '954', 'JOD', '1220.81', '6.11', 'EUR', '0.781452'), ('5', '2022-01-06', '528', 'OMR', '1241.97', '6.21', 'EUR', '0.425132'), ('11', '2022-01-06', '594', 'SBD', '66.99', '0.34', 'EUR', '8.867908'), ('50', '2022-01-06', '9870', 'AMD', '18.39', '0.1', 'EUR', '536.92227'), ('16', '2022-01-08', '23190', 'SCR', '1460.2', '0.03', 'EUR', '15.881424'), ('14', '2022-01-08', '6834', 'SCR', '430.32', '2.16', 'EUR', '15.881424'), ('50', '2022-01-09', '20802', 'XPF', '174.49', '0.88', 'EUR', '119.221126'), ('3', '2022-01-09', '354', 'VES', '74.65', '0.38', 'EUR', '4.74232'), ('4', '2022-01-09', '3048', 'ERN', '184.43', '0.93', 'EUR', '16.526867'), ('27', '2022-01-10', '20196', 'CUP', '711.83', '3.56', 'EUR', '28.372254'), ('21', '2022-01-11', '7200', 'MUR', '148.86', '0.75', 'EUR', '48.369341'), ('31', '2022-01-11', '26052', 'LRD', '154.29', '0.78', 'EUR', '168.852191'), ('28', '2022-01-13', '27480', 'ISK', '193.3', '0.97', 'EUR', '142.166545'), ('48', '2022-01-13', '1362', 'DKK', '183.24', '0.92', 'EUR', '7.433242'), ('38', '2022-01-14', '1392', 'HKD', '161.42', '0.81', 'EUR', '8.623587'), ('34', '2022-01-14', '11094', 'MZN', '157.73', '0.79', 'EUR', '70.339138'), ('4', '2022-01-15', '19374', 'KPW', '19.54', '0.1', 'EUR', '991.624722'), ('30', '2022-01-15', '22686', 'CZK', '920.4', '4.61', 'EUR', '24.648029'), ('14', '2022-01-18', '21360', 'KRW', '16', '0.08', 'EUR', '1335.638728'), ('3', '2022-01-18', '15240', 'MWK', '16.98', '0.09', 'EUR', '897.95755'), ('33', '2022-01-20', '1410', 'ILS', '397.91', '1.99', 'EUR', '3.543533'), ('30', '2022-01-20', '642', 'JOD', '821.55', '4.11', 'EUR', '0.781452'), ('7', '2022-01-21', '1362', 'TTD', '182.45', '0.92', 'EUR', '7.465375'), ('9', '2022-01-22', '7248', 'XPF', '60.8', '0.04', 'EUR', '119.221126'), ('2', '2022-01-22', '108954', 'KHR', '24.54', '0.13', 'EUR', '4440.618647'), ('20', '2022-01-23', '1080', 'BAM', '552.63', '0.05', 'EUR', '1.954297'), ('34', '2022-01-23', '510', 'EUR', '510', '2.55', 'EUR', '1'), ('32', '2022-01-23', '220032', 'CDF', '100.09', '0.51', 'EUR', '2198.419411'), ('51', '2022-01-23', '8000', 'XCD', '2686.55', '13.44', 'EUR', '2.977802'), ('33', '2022-01-25', '20364', 'KPW', '20.54', '0.11', 'EUR', '991.624722'), ('7', '2022-01-25', '1086', 'TJS', '75.98', '0.38', 'EUR', '14.294667'), ('9', '2022-01-26', '186228', 'VND', '7.39', '0.04', 'EUR', '25207.144586'), ('33', '2022-01-27', '612', 'JEP', '737.55', '3.69', 'EUR', '0.82978'), ('38', '2022-01-27', '172740', 'STD', '7.32', '0.05', 'EUR', '23626.253177'), ('51', '2022-01-27', '30000', 'DZD', '190.83', '0.03', 'EUR', '157.210934'), ('12', '2022-01-28', '1356', 'BMD', '1229.42', '6.15', 'EUR', '1.102961'), ('45', '2022-01-28', '786', 'GHS', '95.35', '0.48', 'EUR', '8.24399'), ('49', '2022-01-28', '25404', 'JPY', '190.43', '0.96', 'EUR', '133.408405'), ('20', '2022-01-29', '22182', 'MRU', '552.86', '0.05', 'EUR', '40.122998'), ('1', '2022-01-30', '1020', 'HRK', '134.74', '0.68', 'EUR', '7.570559'), ('25', '2022-01-30', '1416', 'BGN', '725.24', '3.63', 'EUR', '1.95248'), ('46', '2022-01-30', '18906', 'STN', '766.03', '3.84', 'EUR', '24.680565'), ('14', '2022-01-30', '6612', 'HNL', '245.09', '1.23', 'EUR', '26.978393'), ('34', '2022-01-31', '12423', 'HKD', '1440.59', '7.21', 'EUR', '8.623587'), ('41', '2022-01-31', '106122', 'SLL', '8.24', '0.05', 'EUR', '12883.397186'), ('45', '2022-02-01', '25692', 'AOA', '51.38', '0.26', 'EUR', '500.075352'), ('18', '2022-02-01', '16824', 'LKR', '53.71', '0.27', 'EUR', '313.251717'), ('20', '2022-02-02', '1230', 'HRK', '162.48', '0.05', 'EUR', '7.570559'), ('5', '2022-02-02', '15312', 'MVR', '899.46', '4.5', 'EUR', '17.023729'), ('39', '2022-02-02', '318', 'BZD', '143.49', '0.72', 'EUR', '2.216262'), ('32', '2022-02-02', '1026', 'CUC', '930.9', '4.66', 'EUR', '1.102163'), ('19', '2022-02-02', '4560', 'NPR', '34.05', '0.18', 'EUR', '133.929141'), ('12', '2022-02-04', '684', 'AUD', '462.51', '2.32', 'EUR', '1.478916'), ('5', '2022-02-04', '984', 'PAB', '892.25', '4.47', 'EUR', '1.102838'), ('47', '2022-02-05', '132', 'BSD', '119.71', '0.6', 'EUR', '1.102693'), ('44', '2022-02-06', '20358', 'RUB', '174.32', '0.88', 'EUR', '116.791701'), ('50', '2022-02-06', '6228', 'DOP', '103.16', '0.52', 'EUR', '60.37657'), ('1', '2022-02-06', '3214', 'LYD', '628.42', '3.15', 'EUR', '5.114442'), ('17', '2022-02-07', '71664', 'BIF', '31.8', '0.16', 'EUR', '2254.103215'), ('20', '2022-02-08', '83670', 'SLL', '6.5', '0.05', 'EUR', '12883.397186'), ('13', '2022-02-10', '438', 'GBP', '527.61', '2.64', 'EUR', '0.830159'), ('40', '2022-02-11', '4.2', 'EUR', '4.2', '0.05', 'EUR', '1'), ('41', '2022-02-11', '228', 'PAB', '206.74', '1.04', 'EUR', '1.102838'), ('31', '2022-02-12', '972', 'EUR', '972', '4.86', 'EUR', '1'), ('28', '2022-02-14', '11580', 'SOS', '18.22', '0.1', 'EUR', '635.850516'), ('48', '2022-02-14', '1122', 'GEL', '316.22', '1.59', 'EUR', '3.548268'), ('14', '2022-02-14', '137724', 'SLL', '10.7', '0.06', 'EUR', '12883.397186'), ('28', '2022-02-14', '774', 'SHP', '932.83', '4.67', 'EUR', '0.829736'), ('5', '2022-02-14', '474', 'AUD', '320.51', '0.03', 'EUR', '1.478916'), ('28', '2022-02-14', '154632', 'CLP', '177.03', '0.89', 'EUR', '873.489326'), ('37', '2022-02-15', '8288', 'NAD', '506.88', '2.54', 'EUR', '16.351249'), ('39', '2022-02-16', '237906', 'TZS', '93.08', '0.47', 'EUR', '2556.186953'), </v>
      </c>
    </row>
    <row r="437" spans="1:22" ht="30" x14ac:dyDescent="0.25">
      <c r="A437" s="7"/>
      <c r="B437" s="7">
        <f t="shared" si="60"/>
        <v>2022</v>
      </c>
      <c r="C437" s="7">
        <f t="shared" si="61"/>
        <v>2</v>
      </c>
      <c r="D437" s="7" t="str">
        <f t="shared" si="62"/>
        <v>2022 2</v>
      </c>
      <c r="E437" s="7">
        <v>22</v>
      </c>
      <c r="F437" s="9">
        <v>44608</v>
      </c>
      <c r="G437" s="7">
        <v>9420</v>
      </c>
      <c r="H437" s="7" t="s">
        <v>150</v>
      </c>
      <c r="I437" s="8">
        <f t="shared" si="63"/>
        <v>880.34</v>
      </c>
      <c r="J437" s="8">
        <f t="shared" si="64"/>
        <v>4.41</v>
      </c>
      <c r="K437" s="7" t="s">
        <v>61</v>
      </c>
      <c r="L437" s="8">
        <f>VLOOKUP(H437,'fx rates'!$A:$B,2,0)</f>
        <v>10.700435000000001</v>
      </c>
      <c r="M437" s="7">
        <f>SUMIFS($I$3:$I437,$E$3:$E437,$E437,$D$3:$D437,$D437)</f>
        <v>880.34</v>
      </c>
      <c r="N437" s="8">
        <f t="shared" si="65"/>
        <v>4.41</v>
      </c>
      <c r="O437" s="8" t="str">
        <f t="shared" si="66"/>
        <v/>
      </c>
      <c r="P437" s="7" t="str">
        <f>IFERROR(IF(VLOOKUP($E437,clients_special_commissions!$B:$E,3,0), "yes","no"),"no")</f>
        <v>no</v>
      </c>
      <c r="Q437" s="8" t="str">
        <f>IF($P437="yes", VLOOKUP($E437,clients_special_commissions!$B:$C,2,0),"")</f>
        <v/>
      </c>
      <c r="R437" s="7" t="str">
        <f t="shared" si="67"/>
        <v>no</v>
      </c>
      <c r="S437" s="7">
        <f>COUNTIFS($E$3:$E436,$E437,$D$3:$D436,$D437,$R$3:$R436,"yes")</f>
        <v>0</v>
      </c>
      <c r="T437" s="7"/>
      <c r="U437" s="10" t="str">
        <f t="shared" si="68"/>
        <v xml:space="preserve">('22', '2022-02-16', '9420', 'MAD', '880.34', '4.41', 'EUR', '10.700435'), </v>
      </c>
      <c r="V437" s="10" t="str">
        <f t="shared" si="69"/>
        <v xml:space="preserve">('42', '2021-06-09', '1338', 'ERN', '80.96', '0.05', 'EUR', '16.526867'), ('12', '2021-06-09', '103092', 'KHR', '23.22', '0.12', 'EUR', '4440.618647'), ('18', '2021-06-10', '17796', 'JPY', '133.4', '0.67', 'EUR', '133.408405'), ('33', '2021-06-10', '576', 'EUR', '576', '2.88', 'EUR', '1'), ('39', '2021-06-11', '222486', 'IRR', '4.78', '0.05', 'EUR', '46606.318821'), ('13', '2021-06-11', '9932', 'BWP', '782.04', '3.92', 'EUR', '12.700142'), ('51', '2021-06-12', '1050', 'MVR', '61.68', '0.31', 'EUR', '17.023729'), ('43', '2021-06-13', '18294', 'KRW', '13.7', '0.07', 'EUR', '1335.638728'), ('34', '2021-06-14', '13530', 'JPY', '101.42', '0.51', 'EUR', '133.408405'), ('11', '2021-06-15', '8604', 'SRD', '377.24', '1.89', 'EUR', '22.807945'), ('2', '2021-06-17', '234996', 'KPW', '236.99', '1.19', 'EUR', '991.624722'), ('26', '2021-06-17', '100', 'CLF', '3060.64', '15.31', 'EUR', '0.032673'), ('41', '2021-06-17', '9312', 'ZWL', '26.25', '0.14', 'EUR', '354.780821'), ('9', '2021-06-18', '1206', 'ZMW', '62.08', '0.04', 'EUR', '19.428104'), ('41', '2021-06-18', '9272', 'ERN', '561.03', '2.81', 'EUR', '16.526867'), ('12', '2021-06-18', '1344', 'CHF', '1303.79', '6.52', 'EUR', '1.030846'), ('25', '2021-06-19', '24558', 'KZT', '43.92', '0.22', 'EUR', '559.206784'), ('34', '2021-06-19', '178566', 'GNF', '18.18', '0.1', 'EUR', '9824.258582'), ('38', '2021-06-19', '1374', 'QAR', '342.46', '1.72', 'EUR', '4.012181'), ('17', '2021-06-20', '80076', 'SLL', '6.22', '0.05', 'EUR', '12883.397186'), ('51', '2021-06-22', '1116', 'BAM', '571.05', '2.86', 'EUR', '1.954297'), ('48', '2021-06-22', '446', 'GGP', '537.28', '2.69', 'EUR', '0.830114'), ('38', '2021-06-22', '224130', 'TZS', '87.69', '0.44', 'EUR', '2556.186953'), ('5', '2021-06-22', '438', 'SHP', '527.88', '2.64', 'EUR', '0.829736'), ('23', '2021-06-23', '9642', 'DOP', '159.7', '0.8', 'EUR', '60.37657'), ('28', '2021-06-26', '8604', 'SDG', '17.49', '0.09', 'EUR', '491.956154'), ('15', '2021-06-26', '14946', 'STN', '605.58', '3.03', 'EUR', '24.680565'), ('22', '2021-06-27', '3414', 'SEK', '328.37', '1.65', 'EUR', '10.396958'), ('38', '2021-06-29', '29784', 'NIO', '757.64', '3.79', 'EUR', '39.311923'), ('18', '2021-06-30', '12546', 'NAD', '767.29', '3.84', 'EUR', '16.351249'), ('44', '2021-06-30', '13470', 'MXN', '602.81', '3.02', 'EUR', '22.345389'), ('26', '2021-07-01', '1392', 'BOB', '184.2', '0.93', 'EUR', '7.557202'), ('28', '2021-07-02', '23040', 'ARS', '189.98', '0.95', 'EUR', '121.279723'), ('15', '2021-07-02', '1254', 'PEN', '301.33', '1.51', 'EUR', '4.16163'), ('51', '2021-07-02', '23784', 'ISK', '167.3', '0.84', 'EUR', '142.166545'), ('30', '2021-07-03', '504', 'VES', '106.28', '0.54', 'EUR', '4.74232'), ('46', '2021-07-03', '11574', 'MZN', '164.55', '0.83', 'EUR', '70.339138'), ('1', '2021-07-03', '376', 'BHD', '904.37', '4.53', 'EUR', '0.415761'), ('3', '2021-07-04', '900', 'HRK', '118.89', '0.6', 'EUR', '7.570559'), ('13', '2021-07-04', '18750', 'MVR', '1101.41', '5.51', 'EUR', '17.023729'), ('41', '2021-07-06', '212250', 'LAK', '16.81', '0.09', 'EUR', '12632.366717'), ('7', '2021-07-06', '21180', 'PHP', '366.99', '1.84', 'EUR', '57.712771'), ('41', '2021-07-06', '1320', 'EUR', '1320', '6.6', 'EUR', '1'), ('1', '2021-07-06', '14988', 'DOP', '248.25', '1.25', 'EUR', '60.37657'), ('15', '2021-07-07', '4650', 'JMD', '27.73', '0.14', 'EUR', '167.696688'), ('23', '2021-07-07', '1446', 'GTQ', '170.86', '0.86', 'EUR', '8.463558'), ('51', '2021-07-08', '3198', 'RUB', '27.39', '0.14', 'EUR', '116.791701'), ('8', '2021-07-09', '24870', 'GYD', '108.16', '0.55', 'EUR', '229.954813'), ('25', '2021-07-09', '113508', 'KPW', '114.47', '0.58', 'EUR', '991.624722'), ('1', '2021-07-09', '12195', 'ETB', '216.14', '0.03', 'EUR', '56.424061'), ('19', '2021-07-10', '18684', 'ZAR', '1145.32', '5.73', 'EUR', '16.313404'), ('4', '2021-07-11', '1332', 'BAM', '681.58', '3.41', 'EUR', '1.954297'), ('35', '2021-07-11', '15996', 'CLP', '18.32', '0.1', 'EUR', '873.489326'), ('21', '2021-07-11', '9960', 'ETB', '176.53', '0.89', 'EUR', '56.424061'), ('19', '2021-07-11', '12894', 'GMD', '218.74', '0.03', 'EUR', '58.946785'), ('48', '2021-07-12', '23382', 'ETB', '414.4', '2.08', 'EUR', '56.424061'), ('32', '2021-07-12', '13860', 'SSP', '96.58', '0.49', 'EUR', '143.52237'), ('48', '2021-07-13', '88878', 'MWK', '98.98', '0.5', 'EUR', '897.95755'), ('43', '2021-07-13', '912', 'SBD', '102.85', '0.52', 'EUR', '8.867908'), ('4', '2021-07-14', '426', 'RON', '86.24', '0.44', 'EUR', '4.940055'), ('39', '2021-07-14', '666', 'VES', '140.44', '0.71', 'EUR', '4.74232'), ('2', '2021-07-14', '384', 'EUR', '384', '1.92', 'EUR', '1'), ('16', '2021-07-14', '282', 'KYD', '307.66', '1.54', 'EUR', '0.916606'), ('35', '2021-07-15', '24906', 'ETB', '441.41', '2.21', 'EUR', '56.424061'), ('35', '2021-07-15', '189360', 'IDR', '11.98', '0.06', 'EUR', '15813.590125'), ('29', '2021-07-16', '29910', 'DOP', '495.4', '2.48', 'EUR', '60.37657'), ('6', '2021-07-16', '6834', 'HRK', '902.71', '4.52', 'EUR', '7.570559'), ('50', '2021-07-16', '6876', 'DZD', '43.74', '0.22', 'EUR', '157.210934'), ('48', '2021-07-17', '178470', 'CDF', '81.19', '0.41', 'EUR', '2198.419411'), ('22', '2021-07-17', '27972', 'DZD', '177.93', '0.89', 'EUR', '157.210934'), ('31', '2021-07-18', '228', 'BSD', '206.77', '1.04', 'EUR', '1.102693'), ('7', '2021-07-18', '534', 'HKD', '61.93', '0.31', 'EUR', '8.623587'), ('36', '2021-07-19', '17406', 'CRC', '24.47', '0.13', 'EUR', '711.446405'), ('16', '2021-07-20', '174', 'ANG', '87.81', '0.44', 'EUR', '1.981556'), ('28', '2021-07-20', '20178', 'AMD', '37.59', '0.19', 'EUR', '536.92227'), ('22', '2021-07-21', '229554', 'MWK', '255.65', '1.28', 'EUR', '897.95755'), ('42', '2021-07-21', '15870', 'MWK', '17.68', '0.05', 'EUR', '897.95755'), ('13', '2021-07-22', '29424', 'KMF', '59.73', '0.03', 'EUR', '492.671632'), ('40', '2021-07-22', '25182', 'MKD', '409', '2.05', 'EUR', '61.570877'), ('19', '2021-07-23', '510', 'BND', '341.63', '0.03', 'EUR', '1.492847'), ('3', '2021-07-24', '144576', 'MNT', '45.29', '0.23', 'EUR', '3192.755288'), ('7', '2021-07-25', '8730', 'SVC', '907.74', '4.54', 'EUR', '9.61739'), ('19', '2021-07-25', '13302', 'ERN', '804.88', '0.03', 'EUR', '16.526867'), ('50', '2021-07-26', '240', 'CHF', '232.82', '1.17', 'EUR', '1.030846'), ('41', '2021-07-26', '26286', 'LBP', '15.82', '0.03', 'EUR', '1662.155418'), ('14', '2021-07-27', '1416', 'TMT', '367.12', '1.84', 'EUR', '3.857137'), ('50', '2021-07-27', '762', 'PLN', '162.96', '0.82', 'EUR', '4.676119'), ('4', '2021-07-27', '17502', 'PHP', '303.27', '1.52', 'EUR', '57.712771'), ('30', '2021-07-27', '1068', 'EUR', '1068', '5.34', 'EUR', '1'), ('17', '2021-07-28', '948', 'SVC', '98.58', '0.5', 'EUR', '9.61739'), ('1', '2021-07-29', '387', 'SVC', '40.24', '0.03', 'EUR', '9.61739'), ('12', '2021-07-30', '22764', 'LBP', '13.7', '0.07', 'EUR', '1662.155418'), ('47', '2021-07-30', '69702', 'MMK', '35.67', '0.18', 'EUR', '1954.4451'), ('20', '2021-07-30', '966', 'IMP', '1164.51', '0.05', 'EUR', '0.829536'), ('49', '2021-07-31', '936', 'GEL', '263.8', '1.32', 'EUR', '3.548268'), ('18', '2021-08-01', '24636', 'MRU', '614.02', '3.08', 'EUR', '40.122998'), ('6', '2021-08-02', '18240', 'LKR', '58.23', '0.3', 'EUR', '313.251717'), ('15', '2021-08-02', '60666', 'RWF', '54.32', '0.28', 'EUR', '1116.919707'), ('19', '2021-08-02', '4692', 'LKR', '14.98', '0.08', 'EUR', '313.251717'), ('23', '2021-08-03', '28020', 'CZK', '1136.81', '5.69', 'EUR', '24.648029'), ('43', '2021-08-04', '1212', 'PEN', '291.24', '1.46', 'EUR', '4.16163'), ('12', '2021-08-04', '1368', 'BZD', '617.26', '3.09', 'EUR', '2.216262'), ('16', '2021-08-05', '6810', 'SVC', '708.1', '3.55', 'EUR', '9.61739'), ('28', '2021-08-05', '23370', 'ZAR', '1432.57', '7.17', 'EUR', '16.313404'), ('20', '2021-08-05', '7970', 'SCR', '501.85', '0.05', 'EUR', '15.881424'), ('24', '2021-08-06', '882', 'GIP', '1063.24', '5.32', 'EUR', '0.829546'), ('50', '2021-08-07', '23730', 'KZT', '42.44', '0.22', 'EUR', '559.206784'), ('14', '2021-08-08', '9930', 'DZD', '63.17', '0.32', 'EUR', '157.210934'), ('26', '2021-08-09', '300', 'USD', '272.1', '1.37', 'EUR', '1.102541'), ('48', '2021-08-10', '13242', 'SDG', '26.92', '0.14', 'EUR', '491.956154'), ('40', '2021-08-10', '222', 'BSD', '201.33', '1.01', 'EUR', '1.102693'), ('3', '2021-08-10', '10314', 'DZD', '65.61', '0.33', 'EUR', '157.210934'), ('33', '2021-08-11', '1709', 'PAB', '1549.64', '7.75', 'EUR', '1.102838'), ('35', '2021-08-11', '6828', 'DKK', '918.58', '4.6', 'EUR', '7.433242'), ('40', '2021-08-12', '774', 'ANG', '390.61', '1.96', 'EUR', '1.981556'), ('48', '2021-08-14', '6244', 'GTQ', '737.76', '3.69', 'EUR', '8.463558'), ('22', '2021-08-15', '1206', 'BRL', '222.87', '1.12', 'EUR', '5.411435'), ('7', '2021-08-15', '26928', 'ETB', '477.25', '2.39', 'EUR', '56.424061'), ('24', '2021-08-16', '11940', 'SDG', '24.28', '0.03', 'EUR', '491.956154'), ('23', '2021-08-17', '27768', 'CDF', '12.64', '0.03', 'EUR', '2198.419411'), ('9', '2021-08-17', '954', 'XCD', '320.38', '0.04', 'EUR', '2.977802'), ('34', '2021-08-17', '18846', 'GYD', '81.96', '0.41', 'EUR', '229.954813'), ('36', '2021-08-18', '1446', 'EUR', '1446', '7.23', 'EUR', '1'), ('37', '2021-08-18', '9126', 'MDL', '451.24', '2.26', 'EUR', '20.224588'), ('23', '2021-08-18', '21120', 'RUB', '180.84', '0.03', 'EUR', '116.791701'), ('22', '2021-08-19', '642', 'CUC', '582.5', '2.92', 'EUR', '1.102163'), ('16', '2021-08-19', '984', 'EUR', '984', '4.92', 'EUR', '1'), ('33', '2021-08-20', '4146', 'AOA', '8.3', '0.03', 'EUR', '500.075352'), ('9', '2021-08-20', '36000000', 'VND', '1428.17', '0.04', 'EUR', '25207.144586'), ('1', '2021-08-20', '10284', 'CZK', '417.24', '2.09', 'EUR', '24.648029'), ('39', '2021-08-21', '4132', 'PEN', '992.89', '4.97', 'EUR', '4.16163'), ('11', '2021-08-21', '438', 'FKP', '528.01', '2.65', 'EUR', '0.82953'), ('45', '2021-08-21', '282', 'PGK', '72.8', '0.37', 'EUR', '3.873878'), ('14', '2021-08-21', '25128', 'NPR', '187.63', '0.94', 'EUR', '133.929141'), ('17', '2021-08-21', '144888', 'SYP', '52.35', '0.27', 'EUR', '2767.732812'), ('3', '2021-08-22', '936', 'BND', '626.99', '3.14', 'EUR', '1.492847'), ('5', '2021-08-22', '26004', 'AMD', '48.44', '0.25', 'EUR', '536.92227'), ('5', '2021-08-24', '86820', 'UGX', '21.95', '0.11', 'EUR', '3955.735797'), ('45', '2021-08-25', '6354', 'HNL', '235.53', '1.18', 'EUR', '26.978393'), ('20', '2021-08-25', '29148', 'MMK', '14.92', '0.05', 'EUR', '1954.4451'), ('17', '2021-08-25', '20292', 'CLP', '23.24', '0.12', 'EUR', '873.489326'), ('38', '2021-08-25', '174', 'GIP', '209.76', '1.05', 'EUR', '0.829546'), ('39', '2021-08-25', '366', 'MOP', '41.3', '0.21', 'EUR', '8.862674'), ('10', '2021-08-26', '229650', 'MMK', '117.51', '0.05', 'EUR', '1954.4451'), ('6', '2021-08-26', '15336', 'SOS', '24.12', '0.13', 'EUR', '635.850516'), ('36', '2021-08-27', '89418', 'VND', '3.55', '0.03', 'EUR', '25207.144586'), ('32', '2021-08-29', '280', 'KWD', '835.62', '4.18', 'EUR', '0.335084'), ('24', '2021-08-29', '179532', 'VND', '7.13', '0.03', 'EUR', '25207.144586'), ('43', '2021-08-30', '16686', 'CZK', '676.98', '3.39', 'EUR', '24.648029'), ('19', '2021-08-30', '666', 'NOK', '68.98', '0.35', 'EUR', '9.655857'), ('2', '2021-09-01', '918', 'SBD', '103.52', '0.52', 'EUR', '8.867908'), ('46', '2021-09-02', '17454', 'ETB', '309.34', '1.55', 'EUR', '56.424061'), ('50', '2021-09-02', '4248', 'MXN', '190.11', '0.96', 'EUR', '22.345389'), ('49', '2021-09-02', '1440', 'CNH', '204.79', '1.03', 'EUR', '7.031894'), ('3', '2021-09-03', '77', 'CLF', '2356.69', '11.79', 'EUR', '0.032673'), ('38', '2021-09-04', '149772', 'SLL', '11.63', '0.06', 'EUR', '12883.397186'), ('29', '2021-09-05', '684', 'BAM', '350', '1.75', 'EUR', '1.954297'), ('34', '2021-09-05', '15942', 'CLP', '18.26', '0.1', 'EUR', '873.489326'), ('12', '2021-09-06', '1116', 'MAD', '104.3', '0.53', 'EUR', '10.700435'), ('24', '2021-09-07', '22182', 'GMD', '376.31', '1.89', 'EUR', '58.946785'), ('14', '2021-09-08', '1014', 'USD', '919.7', '4.6', 'EUR', '1.102541'), ('31', '2021-09-08', '1008', 'CNH', '143.35', '0.72', 'EUR', '7.031894'), ('48', '2021-09-08', '120', 'GGP', '144.56', '0.73', 'EUR', '0.830114'), ('6', '2021-09-09', '496', 'GGP', '597.51', '2.99', 'EUR', '0.830114'), ('32', '2021-09-09', '10734', 'BDT', '113.27', '0.57', 'EUR', '94.772749'), ('9', '2021-09-09', '1182', 'AZN', '630.69', '0.04', 'EUR', '1.874163'), ('11', '2021-09-09', '10206', 'UAH', '315.83', '1.58', 'EUR', '32.315341'), ('15', '2021-09-10', '300000', 'VND', '11.91', '0.06', 'EUR', '25207.144586'), ('42', '2021-09-11', '26370', 'XPF', '221.19', '0.05', 'EUR', '119.221126'), ('48', '2021-09-11', '1452', 'QAR', '361.9', '1.81', 'EUR', '4.012181'), ('16', '2021-09-12', '2001', 'GEL', '563.94', '2.82', 'EUR', '3.548268'), ('5', '2021-09-12', '17376', 'DJF', '88.81', '0.45', 'EUR', '195.674933'), ('31', '2021-09-12', '648', 'NOK', '67.11', '0.34', 'EUR', '9.655857'), ('32', '2021-09-13', '29496', 'NGN', '64.44', '0.33', 'EUR', '457.789064'), ('13', '2021-09-13', '1188', 'ZAR', '72.83', '0.37', 'EUR', '16.313404'), ('1', '2021-09-13', '27492', 'UAH', '850.75', '4.26', 'EUR', '32.315341'), ('33', '2021-09-14', '27246', 'SSP', '189.84', '0.95', 'EUR', '143.52237'), ('5', '2021-09-14', '25542', 'AMD', '47.58', '0.24', 'EUR', '536.92227'), ('50', '2021-09-14', '27138', 'GMD', '460.39', '2.31', 'EUR', '58.946785'), ('46', '2021-09-15', '84786', 'COP', '20.31', '0.11', 'EUR', '4175.916905'), ('51', '2021-09-16', '196176', 'STD', '8.31', '0.05', 'EUR', '23626.253177'), ('36', '2021-09-17', '78930', 'KHR', '17.78', '0.09', 'EUR', '4440.618647'), ('46', '2021-09-18', '948', 'GBP', '1141.95', '5.71', 'EUR', '0.830159'), ('16', '2021-09-19', '624', 'HKD', '72.36', '0.37', 'EUR', '8.623587'), ('2', '2021-09-20', '6096', 'ZWL', '17.19', '0.09', 'EUR', '354.780821'), ('28', '2021-09-20', '984', 'CAD', '709.19', '3.55', 'EUR', '1.387511'), ('3', '2021-09-20', '726', 'XCD', '243.81', '0.03', 'EUR', '2.977802'), ('18', '2021-09-20', '864', 'BWP', '68.04', '0.35', 'EUR', '12.700142'), ('31', '2021-09-21', '1302', 'ZAR', '79.82', '0.4', 'EUR', '16.313404'), ('31', '2021-09-21', '20916', 'ZMW', '1076.59', '5.39', 'EUR', '19.428104'), ('39', '2021-09-22', '810', 'LYD', '158.38', '0.8', 'EUR', '5.114442'), ('31', '2021-09-23', '4800', 'BYN', '1338.02', '0.03', 'EUR', '3.587415'), ('21', '2021-09-24', '10980', 'AFN', '113.86', '0.57', 'EUR', '96.442519'), ('18', '2021-09-25', '198858', 'SLL', '15.44', '0.08', 'EUR', '12883.397186'), ('33', '2021-09-26', '24996', 'UYU', '533.28', '2.67', 'EUR', '46.872829'), ('13', '2021-09-27', '4638', 'ETB', '82.2', '0.42', 'EUR', '56.424061'), ('37', '2021-09-29', '612', 'BND', '409.96', '2.05', 'EUR', '1.492847'), ('51', '2021-10-01', '894', 'MOP', '100.88', '0.51', 'EUR', '8.862674'), ('45', '2021-10-02', '1254', 'SCR', '78.97', '0.4', 'EUR', '15.881424'), ('47', '2021-10-02', '212808', 'IRR', '4.57', '0.05', 'EUR', '46606.318821'), ('20', '2021-10-03', '209238', 'VND', '8.31', '0.05', 'EUR', '25207.144586'), ('17', '2021-10-04', '13416', 'AOA', '26.83', '0.14', 'EUR', '500.075352'), ('41', '2021-10-05', '4139', 'GHS', '502.07', '2.52', 'EUR', '8.24399'), ('44', '2021-10-05', '206706', 'CDF', '94.03', '0.48', 'EUR', '2198.419411'), ('50', '2021-10-06', '18666', 'SOS', '29.36', '0.15', 'EUR', '635.850516'), ('7', '2021-10-06', '1026', 'CUC', '930.9', '4.66', 'EUR', '1.102163'), ('21', '2021-10-08', '912', 'MYR', '196.11', '0.99', 'EUR', '4.650478'), ('6', '2021-10-08', '29940', 'HTG', '259.51', '1.3', 'EUR', '115.372538'), ('36', '2021-10-09', '1146', 'QAR', '285.64', '1.43', 'EUR', '4.012181'), ('6', '2021-10-09', '6678', 'ISK', '46.98', '0.24', 'EUR', '142.166545'), ('29', '2021-10-10', '270', 'GIP', '325.48', '1.63', 'EUR', '0.829546'), ('25', '2021-10-10', '14754', 'BDT', '155.68', '0.78', 'EUR', '94.772749'), ('48', '2021-10-12', '15936', 'DZD', '101.37', '0.51', 'EUR', '157.210934'), ('43', '2021-10-13', '10398', 'KMF', '21.11', '0.11', 'EUR', '492.671632'), ('36', '2021-10-15', '29034', 'INR', '346.16', '1.74', 'EUR', '83.874727'), ('45', '2021-10-15', '18042', 'KPW', '18.2', '0.1', 'EUR', '991.624722'), ('18', '2021-10-15', '1236', 'BAM', '632.46', '3.17', 'EUR', '1.954297'), ('30', '2021-10-16', '25494', 'CUP', '898.56', '4.5', 'EUR', '28.372254'), ('10', '2021-10-16', '924', 'BBD', '419.15', '0.05', 'EUR', '2.204495'), ('33', '2021-10-16', '12720', 'NPR', '94.98', '0.48', 'EUR', '133.929141'), ('46', '2021-10-17', '264', 'NZD', '166.49', '0.84', 'EUR', '1.585768'), ('40', '2021-10-17', '1284', 'BND', '860.11', '4.31', 'EUR', '1.492847'), ('6', '2021-10-18', '828', 'HRK', '109.38', '0.55', 'EUR', '7.570559'), ('22', '2021-10-18', '300', 'EUR', '300', '1.5', 'EUR', '1'), ('46', '2021-10-18', '23256', 'ISK', '163.59', '0.82', 'EUR', '142.166545'), ('51', '2021-10-18', '205488', 'UZS', '16.25', '0.09', 'EUR', '12650.208197'), ('5', '2021-10-19', '15168', 'MRU', '378.04', '1.9', 'EUR', '40.122998'), ('18', '2021-10-19', '1068', 'TOP', '428.65', '2.15', 'EUR', '2.491572'), ('14', '2021-10-19', '220', 'BHD', '529.16', '2.65', 'EUR', '0.415761'), ('48', '2021-10-19', '2351', 'MYR', '505.54', '2.53', 'EUR', '4.650478'), ('46', '2021-10-20', '7524', 'RUB', '64.43', '0.33', 'EUR', '116.791701'), ('16', '2021-10-21', '16854', 'VUV', '135.2', '0.68', 'EUR', '124.667135'), ('30', '2021-10-22', '26826', 'NPR', '200.3', '1.01', 'EUR', '133.929141'), ('2', '2021-10-22', '84', 'XDR', '106', '0.53', 'EUR', '0.792507'), ('42', '2021-10-22', '3000', 'BBD', '1360.86', '0.05', 'EUR', '2.204495'), ('42', '2021-10-23', '9000', 'ZMW', '463.25', '0.03', 'EUR', '19.428104'), ('28', '2021-10-23', '3.3', 'EUR', '3.3', '0.05', 'EUR', '1'), ('48', '2021-10-23', '5000', 'GHS', '606.51', '3.04', 'EUR', '8.24399'), ('25', '2021-10-23', '71472', 'TZS', '27.97', '0.14', 'EUR', '2556.186953'), ('3', '2021-10-23', '164184', 'IRR', '3.53', '0.05', 'EUR', '46606.318821'), ('14', '2021-10-24', '1482', 'MOP', '167.22', '0.84', 'EUR', '8.862674'), ('40', '2021-10-24', '800', 'BHD', '1924.19', '9.63', 'EUR', '0.415761'), ('9', '2021-10-24', '27090', 'SDG', '55.07', '0.04', 'EUR', '491.956154'), ('43', '2021-10-24', '18492', 'THB', '500.59', '2.51', 'EUR', '36.941107'), ('35', '2021-10-26', '27588', 'KPW', '27.83', '0.14', 'EUR', '991.624722'), ('25', '2021-10-26', '15246', 'NAD', '932.41', '4.67', 'EUR', '16.351249'), ('46', '2021-10-27', '8000', 'TTD', '1071.62', '5.36', 'EUR', '7.465375'), ('47', '2021-10-27', '154224', 'IQD', '96.14', '0.49', 'EUR', '1604.167841'), ('32', '2021-10-28', '1188', 'PAB', '1077.23', '5.39', 'EUR', '1.102838'), ('17', '2021-10-28', '648', 'CNH', '92.16', '0.47', 'EUR', '7.031894'), ('10', '2021-10-28', '5784', 'NPR', '43.19', '0.05', 'EUR', '133.929141'), ('32', '2021-10-29', '15504', 'MXN', '693.84', '0.03', 'EUR', '22.345389'), ('32', '2021-10-31', '666', 'EUR', '666', '0.03', 'EUR', '1'), ('22', '2021-11-02', '498', 'XDR', '628.39', '3.15', 'EUR', '0.792507'), ('44', '2021-11-02', '324', 'EUR', '324', '1.62', 'EUR', '1'), ('16', '2021-11-02', '430', 'FKP', '518.37', '2.6', 'EUR', '0.82953'), ('7', '2021-11-03', '248', 'BHD', '596.5', '2.99', 'EUR', '0.415761'), ('51', '2021-11-03', '292', 'KWD', '871.43', '4.36', 'EUR', '0.335084'), ('51', '2021-11-03', '6933', 'TWD', '220.35', '1.11', 'EUR', '31.464479'), ('27', '2021-11-03', '23214', 'CZK', '941.82', '4.71', 'EUR', '24.648029'), ('39', '2021-11-04', '492', 'GGP', '592.69', '2.97', 'EUR', '0.830114'), ('3', '2021-11-04', '17076', 'INR', '203.59', '1.02', 'EUR', '83.874727'), ('17', '2021-11-04', '21516', 'MZN', '305.89', '1.53', 'EUR', '70.339138'), ('33', '2021-11-05', '103458', 'BIF', '45.9', '0.23', 'EUR', '2254.103215'), ('31', '2021-11-05', '3876', 'ZAR', '237.6', '1.19', 'EUR', '16.313404'), ('9', '2021-11-06', '1410', 'BSD', '1278.69', '0.04', 'EUR', '1.102693'), ('16', '2021-11-06', '636', 'IMP', '766.7', '3.84', 'EUR', '0.829536'), ('48', '2021-11-07', '564', 'NZD', '355.67', '1.78', 'EUR', '1.585768'), ('13', '2021-11-07', '3246', 'PKR', '16.25', '0.09', 'EUR', '199.753961'), ('30', '2021-11-08', '8940', 'SZL', '547.16', '2.74', 'EUR', '16.339208'), ('41', '2021-11-08', '19338', 'DJF', '98.83', '0.5', 'EUR', '195.674933'), ('47', '2021-11-08', '1488', 'WST', '518.61', '2.6', 'EUR', '2.869237'), ('20', '2021-11-09', '13290', 'MXN', '594.76', '0.05', 'EUR', '22.345389'), ('27', '2021-11-09', '11151', 'GTQ', '1317.54', '6.59', 'EUR', '8.463558'), ('34', '2021-11-09', '19140', 'ETB', '339.22', '1.7', 'EUR', '56.424061'), ('45', '2021-11-10', '450', 'EUR', '450', '2.25', 'EUR', '1'), ('10', '2021-11-10', '1008', 'TND', '310.67', '0.05', 'EUR', '3.244663'), ('48', '2021-11-11', '1182', 'KYD', '1289.54', '6.45', 'EUR', '0.916606'), ('23', '2021-11-11', '210', 'JOD', '268.74', '1.35', 'EUR', '0.781452'), ('2', '2021-11-12', '426', 'BZD', '192.22', '0.97', 'EUR', '2.216262'), ('42', '2021-11-12', '13230', 'AFN', '137.19', '0.05', 'EUR', '96.442519'), ('20', '2021-11-12', '360000', 'STD', '15.24', '0.05', 'EUR', '23626.253177'), ('4', '2021-11-14', '96936', 'LBP', '58.32', '0.3', 'EUR', '1662.155418'), ('17', '2021-11-14', '618', 'MYR', '132.89', '0.67', 'EUR', '4.650478'), ('1', '2021-11-14', '210060', 'BIF', '93.2', '0.47', 'EUR', '2254.103215'), ('4', '2021-11-15', '11958', 'VUV', '95.92', '0.48', 'EUR', '124.667135'), ('38', '2021-11-15', '115626', 'IDR', '7.32', '0.05', 'EUR', '15813.590125'), ('9', '2021-11-17', '29526', 'MXN', '1321.35', '0.03', 'EUR', '22.345389'), ('13', '2021-11-20', '23394', 'CLP', '26.79', '0.14', 'EUR', '873.489326'), ('16', '2021-11-20', '12000', 'ZAR', '735.6', '0.03', 'EUR', '16.313404'), ('48', '2021-11-21', '179472', 'PYG', '23.43', '0.03', 'EUR', '7661.556068'), ('8', '2021-11-21', '840', 'MOP', '94.78', '0.48', 'EUR', '8.862674'), ('31', '2021-11-21', '18042', 'XOF', '27.54', '0.14', 'EUR', '655.347265'), ('18', '2021-11-23', '342', 'TMT', '88.67', '0.45', 'EUR', '3.857137'), ('29', '2021-11-23', '588', 'DKK', '79.11', '0.4', 'EUR', '7.433242'), ('37', '2021-11-23', '90', 'EUR', '90', '0.45', 'EUR', '1'), ('33', '2021-11-23', '858', 'AUD', '580.16', '2.91', 'EUR', '1.478916'), ('51', '2021-11-24', '60000', 'THB', '1624.21', '0.03', 'EUR', '36.941107'), ('8', '2021-11-25', '1176', 'NZD', '741.6', '3.71', 'EUR', '1.585768'), ('10', '2021-11-26', '29568', 'BIF', '13.12', '0.05', 'EUR', '2254.103215'), ('29', '2021-11-26', '708', 'BMD', '641.91', '3.21', 'EUR', '1.102961'), ('15', '2021-11-27', '1008', 'LSL', '61.7', '0.31', 'EUR', '16.337136'), ('12', '2021-11-27', '846', 'EUR', '846', '4.23', 'EUR', '1'), ('45', '2021-11-27', '828', 'SEK', '79.64', '0.4', 'EUR', '10.396958'), ('17', '2021-11-28', '591', 'BHD', '1421.49', '7.11', 'EUR', '0.415761'), ('27', '2021-11-29', '3000000', 'XAF', '4577.73', '0.03', 'EUR', '655.347543'), ('13', '2021-11-29', '470', 'JOD', '601.45', '3.01', 'EUR', '0.781452'), ('8', '2021-12-01', '15996', 'NGN', '34.95', '0.18', 'EUR', '457.789064'), ('9', '2021-12-01', '6690', 'JPY', '50.15', '0.04', 'EUR', '133.408405'), ('44', '2021-12-02', '18318', 'KPW', '18.48', '0.1', 'EUR', '991.624722'), ('28', '2021-12-03', '13752', 'ERN', '832.1', '4.17', 'EUR', '16.526867'), ('35', '2021-12-04', '15132', 'BTN', '180.78', '0.91', 'EUR', '83.704625'), ('40', '2021-12-04', '6702', 'HRK', '885.28', '4.43', 'EUR', '7.570559'), ('44', '2021-12-04', '26352', 'RSD', '224.03', '1.13', 'EUR', '117.629636'), ('33', '2021-12-06', '654', 'TND', '201.57', '1.01', 'EUR', '3.244663'), ('41', '2021-12-07', '1176', 'SCR', '74.05', '0.38', 'EUR', '15.881424'), ('11', '2021-12-08', '696', 'SAR', '168.37', '0.85', 'EUR', '4.133768'), ('30', '2021-12-08', '8730', 'GMD', '148.1', '0.75', 'EUR', '58.946785'), ('50', '2021-12-09', '1284', 'BND', '860.11', '4.31', 'EUR', '1.492847'), ('47', '2021-12-10', '1344', 'SBD', '151.56', '0.76', 'EUR', '8.867908'), ('28', '2021-12-10', '1134', 'BOB', '150.06', '0.76', 'EUR', '7.557202'), ('6', '2021-12-12', '450', 'SGD', '300.51', '1.51', 'EUR', '1.497464'), ('29', '2021-12-12', '330', 'ILS', '93.13', '0.47', 'EUR', '3.543533'), ('18', '2021-12-13', '462', 'IMP', '556.94', '2.79', 'EUR', '0.829536'), ('10', '2021-12-13', '152076', 'IQD', '94.81', '0.05', 'EUR', '1604.167841'), ('46', '2021-12-13', '6042', 'CVE', '54.57', '0.28', 'EUR', '110.731635'), ('15', '2021-12-15', '6114', 'SBD', '689.46', '3.45', 'EUR', '8.867908'), ('43', '2021-12-15', '29166', 'BDT', '307.75', '1.54', 'EUR', '94.772749'), ('31', '2021-12-16', '17778', 'ZWL', '50.11', '0.26', 'EUR', '354.780821'), ('45', '2021-12-18', '4477', 'HRK', '591.37', '2.96', 'EUR', '7.570559'), ('10', '2021-12-18', '930', 'XDR', '1173.5', '0.05', 'EUR', '0.792507'), ('44', '2021-12-19', '21504', 'DZD', '136.79', '0.69', 'EUR', '157.210934'), ('33', '2021-12-20', '6810', 'GHS', '826.06', '4.14', 'EUR', '8.24399'), ('46', '2021-12-20', '702', 'IMP', '846.26', '4.24', 'EUR', '0.829536'), ('39', '2021-12-20', '16002', 'GMD', '271.47', '1.36', 'EUR', '58.946785'), ('6', '2021-12-20', '13104', 'MDL', '647.93', '3.24', 'EUR', '20.224588'), ('28', '2021-12-21', '660', 'EUR', '660', '3.3', 'EUR', '1'), ('2', '2021-12-22', '930', 'CAD', '670.27', '3.36', 'EUR', '1.387511'), ('48', '2021-12-23', '23226', 'MKD', '377.23', '1.89', 'EUR', '61.570877'), ('47', '2021-12-24', '618', 'MOP', '69.74', '0.35', 'EUR', '8.862674'), ('29', '2021-12-25', '28566', 'RSD', '242.85', '1.22', 'EUR', '117.629636'), ('9', '2021-12-26', '28416', 'MDL', '1405.03', '0.04', 'EUR', '20.224588'), ('3', '2021-12-26', '23166', 'SOS', '36.44', '0.19', 'EUR', '635.850516'), ('18', '2021-12-26', '3500', 'MYR', '752.62', '3.77', 'EUR', '4.650478'), ('33', '2021-12-26', '690', 'SEK', '66.37', '0.03', 'EUR', '10.396958'), ('36', '2021-12-27', '66', 'OMR', '155.25', '0.78', 'EUR', '0.425132'), ('26', '2021-12-27', '460', 'GIP', '554.53', '2.78', 'EUR', '0.829546'), ('11', '2021-12-28', '1404', 'EUR', '1404', '7.02', 'EUR', '1'), ('36', '2021-12-29', '8622', 'HTG', '74.74', '0.38', 'EUR', '115.372538'), ('47', '2021-12-30', '28236', 'AMD', '52.59', '0.27', 'EUR', '536.92227'), ('30', '2021-12-30', '190284', 'MGA', '42.82', '0.22', 'EUR', '4443.86488'), ('22', '2021-12-30', '1302', 'EUR', '1302', '6.51', 'EUR', '1'), ('47', '2021-12-31', '1404', 'WST', '489.33', '2.45', 'EUR', '2.869237'), ('50', '2022-01-01', '4614', 'TWD', '146.65', '0.74', 'EUR', '31.464479'), ('45', '2022-01-01', '7798', 'TJS', '545.52', '2.73', 'EUR', '14.294667'), ('2', '2022-01-02', '6396', 'HTG', '55.44', '0.28', 'EUR', '115.372538'), ('43', '2022-01-03', '19044', 'LRD', '112.79', '0.57', 'EUR', '168.852191'), ('4', '2022-01-03', '606', 'MYR', '130.31', '0.66', 'EUR', '4.650478'), ('48', '2022-01-03', '462', 'JOD', '591.21', '2.96', 'EUR', '0.781452'), ('3', '2022-01-03', '22386', 'THB', '606', '3.03', 'EUR', '36.941107'), ('40', '2022-01-04', '234270', 'UGX', '59.23', '0.3', 'EUR', '3955.735797'), ('38', '2022-01-05', '6138', 'NOK', '635.68', '3.18', 'EUR', '9.655857'), ('16', '2022-01-06', '954', 'JOD', '1220.81', '6.11', 'EUR', '0.781452'), ('5', '2022-01-06', '528', 'OMR', '1241.97', '6.21', 'EUR', '0.425132'), ('11', '2022-01-06', '594', 'SBD', '66.99', '0.34', 'EUR', '8.867908'), ('50', '2022-01-06', '9870', 'AMD', '18.39', '0.1', 'EUR', '536.92227'), ('16', '2022-01-08', '23190', 'SCR', '1460.2', '0.03', 'EUR', '15.881424'), ('14', '2022-01-08', '6834', 'SCR', '430.32', '2.16', 'EUR', '15.881424'), ('50', '2022-01-09', '20802', 'XPF', '174.49', '0.88', 'EUR', '119.221126'), ('3', '2022-01-09', '354', 'VES', '74.65', '0.38', 'EUR', '4.74232'), ('4', '2022-01-09', '3048', 'ERN', '184.43', '0.93', 'EUR', '16.526867'), ('27', '2022-01-10', '20196', 'CUP', '711.83', '3.56', 'EUR', '28.372254'), ('21', '2022-01-11', '7200', 'MUR', '148.86', '0.75', 'EUR', '48.369341'), ('31', '2022-01-11', '26052', 'LRD', '154.29', '0.78', 'EUR', '168.852191'), ('28', '2022-01-13', '27480', 'ISK', '193.3', '0.97', 'EUR', '142.166545'), ('48', '2022-01-13', '1362', 'DKK', '183.24', '0.92', 'EUR', '7.433242'), ('38', '2022-01-14', '1392', 'HKD', '161.42', '0.81', 'EUR', '8.623587'), ('34', '2022-01-14', '11094', 'MZN', '157.73', '0.79', 'EUR', '70.339138'), ('4', '2022-01-15', '19374', 'KPW', '19.54', '0.1', 'EUR', '991.624722'), ('30', '2022-01-15', '22686', 'CZK', '920.4', '4.61', 'EUR', '24.648029'), ('14', '2022-01-18', '21360', 'KRW', '16', '0.08', 'EUR', '1335.638728'), ('3', '2022-01-18', '15240', 'MWK', '16.98', '0.09', 'EUR', '897.95755'), ('33', '2022-01-20', '1410', 'ILS', '397.91', '1.99', 'EUR', '3.543533'), ('30', '2022-01-20', '642', 'JOD', '821.55', '4.11', 'EUR', '0.781452'), ('7', '2022-01-21', '1362', 'TTD', '182.45', '0.92', 'EUR', '7.465375'), ('9', '2022-01-22', '7248', 'XPF', '60.8', '0.04', 'EUR', '119.221126'), ('2', '2022-01-22', '108954', 'KHR', '24.54', '0.13', 'EUR', '4440.618647'), ('20', '2022-01-23', '1080', 'BAM', '552.63', '0.05', 'EUR', '1.954297'), ('34', '2022-01-23', '510', 'EUR', '510', '2.55', 'EUR', '1'), ('32', '2022-01-23', '220032', 'CDF', '100.09', '0.51', 'EUR', '2198.419411'), ('51', '2022-01-23', '8000', 'XCD', '2686.55', '13.44', 'EUR', '2.977802'), ('33', '2022-01-25', '20364', 'KPW', '20.54', '0.11', 'EUR', '991.624722'), ('7', '2022-01-25', '1086', 'TJS', '75.98', '0.38', 'EUR', '14.294667'), ('9', '2022-01-26', '186228', 'VND', '7.39', '0.04', 'EUR', '25207.144586'), ('33', '2022-01-27', '612', 'JEP', '737.55', '3.69', 'EUR', '0.82978'), ('38', '2022-01-27', '172740', 'STD', '7.32', '0.05', 'EUR', '23626.253177'), ('51', '2022-01-27', '30000', 'DZD', '190.83', '0.03', 'EUR', '157.210934'), ('12', '2022-01-28', '1356', 'BMD', '1229.42', '6.15', 'EUR', '1.102961'), ('45', '2022-01-28', '786', 'GHS', '95.35', '0.48', 'EUR', '8.24399'), ('49', '2022-01-28', '25404', 'JPY', '190.43', '0.96', 'EUR', '133.408405'), ('20', '2022-01-29', '22182', 'MRU', '552.86', '0.05', 'EUR', '40.122998'), ('1', '2022-01-30', '1020', 'HRK', '134.74', '0.68', 'EUR', '7.570559'), ('25', '2022-01-30', '1416', 'BGN', '725.24', '3.63', 'EUR', '1.95248'), ('46', '2022-01-30', '18906', 'STN', '766.03', '3.84', 'EUR', '24.680565'), ('14', '2022-01-30', '6612', 'HNL', '245.09', '1.23', 'EUR', '26.978393'), ('34', '2022-01-31', '12423', 'HKD', '1440.59', '7.21', 'EUR', '8.623587'), ('41', '2022-01-31', '106122', 'SLL', '8.24', '0.05', 'EUR', '12883.397186'), ('45', '2022-02-01', '25692', 'AOA', '51.38', '0.26', 'EUR', '500.075352'), ('18', '2022-02-01', '16824', 'LKR', '53.71', '0.27', 'EUR', '313.251717'), ('20', '2022-02-02', '1230', 'HRK', '162.48', '0.05', 'EUR', '7.570559'), ('5', '2022-02-02', '15312', 'MVR', '899.46', '4.5', 'EUR', '17.023729'), ('39', '2022-02-02', '318', 'BZD', '143.49', '0.72', 'EUR', '2.216262'), ('32', '2022-02-02', '1026', 'CUC', '930.9', '4.66', 'EUR', '1.102163'), ('19', '2022-02-02', '4560', 'NPR', '34.05', '0.18', 'EUR', '133.929141'), ('12', '2022-02-04', '684', 'AUD', '462.51', '2.32', 'EUR', '1.478916'), ('5', '2022-02-04', '984', 'PAB', '892.25', '4.47', 'EUR', '1.102838'), ('47', '2022-02-05', '132', 'BSD', '119.71', '0.6', 'EUR', '1.102693'), ('44', '2022-02-06', '20358', 'RUB', '174.32', '0.88', 'EUR', '116.791701'), ('50', '2022-02-06', '6228', 'DOP', '103.16', '0.52', 'EUR', '60.37657'), ('1', '2022-02-06', '3214', 'LYD', '628.42', '3.15', 'EUR', '5.114442'), ('17', '2022-02-07', '71664', 'BIF', '31.8', '0.16', 'EUR', '2254.103215'), ('20', '2022-02-08', '83670', 'SLL', '6.5', '0.05', 'EUR', '12883.397186'), ('13', '2022-02-10', '438', 'GBP', '527.61', '2.64', 'EUR', '0.830159'), ('40', '2022-02-11', '4.2', 'EUR', '4.2', '0.05', 'EUR', '1'), ('41', '2022-02-11', '228', 'PAB', '206.74', '1.04', 'EUR', '1.102838'), ('31', '2022-02-12', '972', 'EUR', '972', '4.86', 'EUR', '1'), ('28', '2022-02-14', '11580', 'SOS', '18.22', '0.1', 'EUR', '635.850516'), ('48', '2022-02-14', '1122', 'GEL', '316.22', '1.59', 'EUR', '3.548268'), ('14', '2022-02-14', '137724', 'SLL', '10.7', '0.06', 'EUR', '12883.397186'), ('28', '2022-02-14', '774', 'SHP', '932.83', '4.67', 'EUR', '0.829736'), ('5', '2022-02-14', '474', 'AUD', '320.51', '0.03', 'EUR', '1.478916'), ('28', '2022-02-14', '154632', 'CLP', '177.03', '0.89', 'EUR', '873.489326'), ('37', '2022-02-15', '8288', 'NAD', '506.88', '2.54', 'EUR', '16.351249'), ('39', '2022-02-16', '237906', 'TZS', '93.08', '0.47', 'EUR', '2556.186953'), ('22', '2022-02-16', '9420', 'MAD', '880.34', '4.41', 'EUR', '10.700435'), </v>
      </c>
    </row>
    <row r="438" spans="1:22" ht="30" x14ac:dyDescent="0.25">
      <c r="B438">
        <f t="shared" si="60"/>
        <v>2022</v>
      </c>
      <c r="C438">
        <f t="shared" si="61"/>
        <v>2</v>
      </c>
      <c r="D438" t="str">
        <f t="shared" si="62"/>
        <v>2022 2</v>
      </c>
      <c r="E438">
        <v>4</v>
      </c>
      <c r="F438" s="2">
        <v>44608</v>
      </c>
      <c r="G438">
        <v>274</v>
      </c>
      <c r="H438" t="s">
        <v>170</v>
      </c>
      <c r="I438" s="3">
        <f t="shared" si="63"/>
        <v>644.51</v>
      </c>
      <c r="J438" s="3">
        <f t="shared" si="64"/>
        <v>3.23</v>
      </c>
      <c r="K438" t="s">
        <v>61</v>
      </c>
      <c r="L438" s="3">
        <f>VLOOKUP(H438,'fx rates'!$A:$B,2,0)</f>
        <v>0.42513200000000001</v>
      </c>
      <c r="M438">
        <f>SUMIFS($I$3:$I438,$E$3:$E438,$E438,$D$3:$D438,$D438)</f>
        <v>644.51</v>
      </c>
      <c r="N438" s="3">
        <f t="shared" si="65"/>
        <v>3.23</v>
      </c>
      <c r="O438" s="3" t="str">
        <f t="shared" si="66"/>
        <v/>
      </c>
      <c r="P438" t="str">
        <f>IFERROR(IF(VLOOKUP($E438,clients_special_commissions!$B:$E,3,0), "yes","no"),"no")</f>
        <v>no</v>
      </c>
      <c r="Q438" s="3" t="str">
        <f>IF($P438="yes", VLOOKUP($E438,clients_special_commissions!$B:$C,2,0),"")</f>
        <v/>
      </c>
      <c r="R438" t="str">
        <f t="shared" si="67"/>
        <v>no</v>
      </c>
      <c r="S438">
        <f>COUNTIFS($E$3:$E437,$E438,$D$3:$D437,$D438,$R$3:$R437,"yes")</f>
        <v>0</v>
      </c>
      <c r="U438" s="1" t="str">
        <f>_xlfn.CONCAT("('", E438, "', '", TEXT(F438,"yyyy-mm-dd"), "', '", G438, "', '", H438, "', '", I438, "', '", J438, "', '", K438, "', '", L438, "'), ")</f>
        <v xml:space="preserve">('4', '2022-02-16', '274', 'OMR', '644.51', '3.23', 'EUR', '0.425132'), </v>
      </c>
      <c r="V438" s="1" t="str">
        <f>U438</f>
        <v xml:space="preserve">('4', '2022-02-16', '274', 'OMR', '644.51', '3.23', 'EUR', '0.425132'), </v>
      </c>
    </row>
    <row r="439" spans="1:22" ht="30" x14ac:dyDescent="0.25">
      <c r="B439">
        <f t="shared" si="60"/>
        <v>2022</v>
      </c>
      <c r="C439">
        <f t="shared" si="61"/>
        <v>2</v>
      </c>
      <c r="D439" t="str">
        <f t="shared" si="62"/>
        <v>2022 2</v>
      </c>
      <c r="E439">
        <v>29</v>
      </c>
      <c r="F439" s="2">
        <v>44608</v>
      </c>
      <c r="G439">
        <v>162738</v>
      </c>
      <c r="H439" t="s">
        <v>212</v>
      </c>
      <c r="I439" s="3">
        <f t="shared" si="63"/>
        <v>12.87</v>
      </c>
      <c r="J439" s="3">
        <f t="shared" si="64"/>
        <v>6.9999999999999993E-2</v>
      </c>
      <c r="K439" t="s">
        <v>61</v>
      </c>
      <c r="L439" s="3">
        <f>VLOOKUP(H439,'fx rates'!$A:$B,2,0)</f>
        <v>12650.208197</v>
      </c>
      <c r="M439">
        <f>SUMIFS($I$3:$I439,$E$3:$E439,$E439,$D$3:$D439,$D439)</f>
        <v>12.87</v>
      </c>
      <c r="N439" s="3">
        <f t="shared" si="65"/>
        <v>6.9999999999999993E-2</v>
      </c>
      <c r="O439" s="3" t="str">
        <f t="shared" si="66"/>
        <v/>
      </c>
      <c r="P439" t="str">
        <f>IFERROR(IF(VLOOKUP($E439,clients_special_commissions!$B:$E,3,0), "yes","no"),"no")</f>
        <v>no</v>
      </c>
      <c r="Q439" s="3" t="str">
        <f>IF($P439="yes", VLOOKUP($E439,clients_special_commissions!$B:$C,2,0),"")</f>
        <v/>
      </c>
      <c r="R439" t="str">
        <f t="shared" si="67"/>
        <v>no</v>
      </c>
      <c r="S439">
        <f>COUNTIFS($E$3:$E438,$E439,$D$3:$D438,$D439,$R$3:$R438,"yes")</f>
        <v>0</v>
      </c>
      <c r="U439" s="1" t="str">
        <f>_xlfn.CONCAT("('", E439, "', '", TEXT(F439,"yyyy-mm-dd"), "', '", G439, "', '", H439, "', '", I439, "', '", J439, "', '", K439, "', '", L439, "'), ")</f>
        <v xml:space="preserve">('29', '2022-02-16', '162738', 'UZS', '12.87', '0.07', 'EUR', '12650.208197'), </v>
      </c>
      <c r="V439" s="1" t="str">
        <f>_xlfn.CONCAT(V438,U439)</f>
        <v xml:space="preserve">('4', '2022-02-16', '274', 'OMR', '644.51', '3.23', 'EUR', '0.425132'), ('29', '2022-02-16', '162738', 'UZS', '12.87', '0.07', 'EUR', '12650.208197'), </v>
      </c>
    </row>
    <row r="440" spans="1:22" ht="30" x14ac:dyDescent="0.25">
      <c r="B440">
        <f t="shared" si="60"/>
        <v>2022</v>
      </c>
      <c r="C440">
        <f t="shared" si="61"/>
        <v>2</v>
      </c>
      <c r="D440" t="str">
        <f t="shared" si="62"/>
        <v>2022 2</v>
      </c>
      <c r="E440">
        <v>22</v>
      </c>
      <c r="F440" s="2">
        <v>44609</v>
      </c>
      <c r="G440">
        <v>1140</v>
      </c>
      <c r="H440" t="s">
        <v>198</v>
      </c>
      <c r="I440" s="3">
        <f t="shared" si="63"/>
        <v>69.78</v>
      </c>
      <c r="J440" s="3">
        <f t="shared" si="64"/>
        <v>0.35000000000000003</v>
      </c>
      <c r="K440" t="s">
        <v>61</v>
      </c>
      <c r="L440" s="3">
        <f>VLOOKUP(H440,'fx rates'!$A:$B,2,0)</f>
        <v>16.339207999999999</v>
      </c>
      <c r="M440">
        <f>SUMIFS($I$3:$I440,$E$3:$E440,$E440,$D$3:$D440,$D440)</f>
        <v>950.12</v>
      </c>
      <c r="N440" s="3">
        <f t="shared" si="65"/>
        <v>0.35000000000000003</v>
      </c>
      <c r="O440" s="3" t="str">
        <f t="shared" si="66"/>
        <v/>
      </c>
      <c r="P440" t="str">
        <f>IFERROR(IF(VLOOKUP($E440,clients_special_commissions!$B:$E,3,0), "yes","no"),"no")</f>
        <v>no</v>
      </c>
      <c r="Q440" s="3" t="str">
        <f>IF($P440="yes", VLOOKUP($E440,clients_special_commissions!$B:$C,2,0),"")</f>
        <v/>
      </c>
      <c r="R440" t="str">
        <f t="shared" si="67"/>
        <v>no</v>
      </c>
      <c r="S440">
        <f>COUNTIFS($E$3:$E439,$E440,$D$3:$D439,$D440,$R$3:$R439,"yes")</f>
        <v>0</v>
      </c>
      <c r="U440" s="1" t="str">
        <f t="shared" ref="U440:U502" si="70">_xlfn.CONCAT("('", E440, "', '", TEXT(F440,"yyyy-mm-dd"), "', '", G440, "', '", H440, "', '", I440, "', '", J440, "', '", K440, "', '", L440, "'), ")</f>
        <v xml:space="preserve">('22', '2022-02-17', '1140', 'SZL', '69.78', '0.35', 'EUR', '16.339208'), </v>
      </c>
      <c r="V440" s="1" t="str">
        <f t="shared" ref="V440:V502" si="71">_xlfn.CONCAT(V439,U440)</f>
        <v xml:space="preserve">('4', '2022-02-16', '274', 'OMR', '644.51', '3.23', 'EUR', '0.425132'), ('29', '2022-02-16', '162738', 'UZS', '12.87', '0.07', 'EUR', '12650.208197'), ('22', '2022-02-17', '1140', 'SZL', '69.78', '0.35', 'EUR', '16.339208'), </v>
      </c>
    </row>
    <row r="441" spans="1:22" ht="30" x14ac:dyDescent="0.25">
      <c r="B441">
        <f t="shared" si="60"/>
        <v>2022</v>
      </c>
      <c r="C441">
        <f t="shared" si="61"/>
        <v>2</v>
      </c>
      <c r="D441" t="str">
        <f t="shared" si="62"/>
        <v>2022 2</v>
      </c>
      <c r="E441">
        <v>42</v>
      </c>
      <c r="F441" s="2">
        <v>44610</v>
      </c>
      <c r="G441">
        <v>702</v>
      </c>
      <c r="H441" t="s">
        <v>150</v>
      </c>
      <c r="I441" s="3">
        <f t="shared" si="63"/>
        <v>65.61</v>
      </c>
      <c r="J441" s="3">
        <f t="shared" si="64"/>
        <v>0.05</v>
      </c>
      <c r="K441" t="s">
        <v>61</v>
      </c>
      <c r="L441" s="3">
        <f>VLOOKUP(H441,'fx rates'!$A:$B,2,0)</f>
        <v>10.700435000000001</v>
      </c>
      <c r="M441">
        <f>SUMIFS($I$3:$I441,$E$3:$E441,$E441,$D$3:$D441,$D441)</f>
        <v>65.61</v>
      </c>
      <c r="N441" s="3">
        <f t="shared" si="65"/>
        <v>0.33</v>
      </c>
      <c r="O441" s="3" t="str">
        <f t="shared" si="66"/>
        <v/>
      </c>
      <c r="P441" t="str">
        <f>IFERROR(IF(VLOOKUP($E441,clients_special_commissions!$B:$E,3,0), "yes","no"),"no")</f>
        <v>yes</v>
      </c>
      <c r="Q441" s="3">
        <f>IF($P441="yes", VLOOKUP($E441,clients_special_commissions!$B:$C,2,0),"")</f>
        <v>0.05</v>
      </c>
      <c r="R441" t="str">
        <f t="shared" si="67"/>
        <v>no</v>
      </c>
      <c r="S441">
        <f>COUNTIFS($E$3:$E440,$E441,$D$3:$D440,$D441,$R$3:$R440,"yes")</f>
        <v>0</v>
      </c>
      <c r="U441" s="1" t="str">
        <f t="shared" si="70"/>
        <v xml:space="preserve">('42', '2022-02-18', '702', 'MAD', '65.61', '0.05', 'EUR', '10.700435'), </v>
      </c>
      <c r="V441" s="1" t="str">
        <f t="shared" si="71"/>
        <v xml:space="preserve">('4', '2022-02-16', '274', 'OMR', '644.51', '3.23', 'EUR', '0.425132'), ('29', '2022-02-16', '162738', 'UZS', '12.87', '0.07', 'EUR', '12650.208197'), ('22', '2022-02-17', '1140', 'SZL', '69.78', '0.35', 'EUR', '16.339208'), ('42', '2022-02-18', '702', 'MAD', '65.61', '0.05', 'EUR', '10.700435'), </v>
      </c>
    </row>
    <row r="442" spans="1:22" ht="30" x14ac:dyDescent="0.25">
      <c r="B442">
        <f t="shared" si="60"/>
        <v>2022</v>
      </c>
      <c r="C442">
        <f t="shared" si="61"/>
        <v>2</v>
      </c>
      <c r="D442" t="str">
        <f t="shared" si="62"/>
        <v>2022 2</v>
      </c>
      <c r="E442">
        <v>28</v>
      </c>
      <c r="F442" s="2">
        <v>44610</v>
      </c>
      <c r="G442">
        <v>228222</v>
      </c>
      <c r="H442" t="s">
        <v>212</v>
      </c>
      <c r="I442" s="3">
        <f t="shared" si="63"/>
        <v>18.05</v>
      </c>
      <c r="J442" s="3">
        <f t="shared" si="64"/>
        <v>0.03</v>
      </c>
      <c r="K442" t="s">
        <v>61</v>
      </c>
      <c r="L442" s="3">
        <f>VLOOKUP(H442,'fx rates'!$A:$B,2,0)</f>
        <v>12650.208197</v>
      </c>
      <c r="M442">
        <f>SUMIFS($I$3:$I442,$E$3:$E442,$E442,$D$3:$D442,$D442)</f>
        <v>1146.1300000000001</v>
      </c>
      <c r="N442" s="3">
        <f t="shared" si="65"/>
        <v>9.9999999999999992E-2</v>
      </c>
      <c r="O442" s="3">
        <f t="shared" si="66"/>
        <v>0.03</v>
      </c>
      <c r="P442" t="str">
        <f>IFERROR(IF(VLOOKUP($E442,clients_special_commissions!$B:$E,3,0), "yes","no"),"no")</f>
        <v>no</v>
      </c>
      <c r="Q442" s="3" t="str">
        <f>IF($P442="yes", VLOOKUP($E442,clients_special_commissions!$B:$C,2,0),"")</f>
        <v/>
      </c>
      <c r="R442" t="str">
        <f t="shared" si="67"/>
        <v>yes</v>
      </c>
      <c r="S442">
        <f>COUNTIFS($E$3:$E441,$E442,$D$3:$D441,$D442,$R$3:$R441,"yes")</f>
        <v>1</v>
      </c>
      <c r="U442" s="1" t="str">
        <f t="shared" si="70"/>
        <v xml:space="preserve">('28', '2022-02-18', '228222', 'UZS', '18.05', '0.03', 'EUR', '12650.208197'), </v>
      </c>
      <c r="V442" s="1" t="str">
        <f t="shared" si="71"/>
        <v xml:space="preserve">('4', '2022-02-16', '274', 'OMR', '644.51', '3.23', 'EUR', '0.425132'), ('29', '2022-02-16', '162738', 'UZS', '12.87', '0.07', 'EUR', '12650.208197'), ('22', '2022-02-17', '1140', 'SZL', '69.78', '0.35', 'EUR', '16.339208'), ('42', '2022-02-18', '702', 'MAD', '65.61', '0.05', 'EUR', '10.700435'), ('28', '2022-02-18', '228222', 'UZS', '18.05', '0.03', 'EUR', '12650.208197'), </v>
      </c>
    </row>
    <row r="443" spans="1:22" ht="30" x14ac:dyDescent="0.25">
      <c r="B443">
        <f t="shared" si="60"/>
        <v>2022</v>
      </c>
      <c r="C443">
        <f t="shared" si="61"/>
        <v>2</v>
      </c>
      <c r="D443" t="str">
        <f t="shared" si="62"/>
        <v>2022 2</v>
      </c>
      <c r="E443">
        <v>39</v>
      </c>
      <c r="F443" s="2">
        <v>44610</v>
      </c>
      <c r="G443">
        <v>11130</v>
      </c>
      <c r="H443" t="s">
        <v>103</v>
      </c>
      <c r="I443" s="3">
        <f t="shared" si="63"/>
        <v>184.35</v>
      </c>
      <c r="J443" s="3">
        <f t="shared" si="64"/>
        <v>0.93</v>
      </c>
      <c r="K443" t="s">
        <v>61</v>
      </c>
      <c r="L443" s="3">
        <f>VLOOKUP(H443,'fx rates'!$A:$B,2,0)</f>
        <v>60.376570000000001</v>
      </c>
      <c r="M443">
        <f>SUMIFS($I$3:$I443,$E$3:$E443,$E443,$D$3:$D443,$D443)</f>
        <v>420.91999999999996</v>
      </c>
      <c r="N443" s="3">
        <f t="shared" si="65"/>
        <v>0.93</v>
      </c>
      <c r="O443" s="3" t="str">
        <f t="shared" si="66"/>
        <v/>
      </c>
      <c r="P443" t="str">
        <f>IFERROR(IF(VLOOKUP($E443,clients_special_commissions!$B:$E,3,0), "yes","no"),"no")</f>
        <v>no</v>
      </c>
      <c r="Q443" s="3" t="str">
        <f>IF($P443="yes", VLOOKUP($E443,clients_special_commissions!$B:$C,2,0),"")</f>
        <v/>
      </c>
      <c r="R443" t="str">
        <f t="shared" si="67"/>
        <v>no</v>
      </c>
      <c r="S443">
        <f>COUNTIFS($E$3:$E442,$E443,$D$3:$D442,$D443,$R$3:$R442,"yes")</f>
        <v>0</v>
      </c>
      <c r="U443" s="1" t="str">
        <f t="shared" si="70"/>
        <v xml:space="preserve">('39', '2022-02-18', '11130', 'DOP', '184.35', '0.93', 'EUR', '60.37657'), </v>
      </c>
      <c r="V443" s="1" t="str">
        <f t="shared" si="71"/>
        <v xml:space="preserve">('4', '2022-02-16', '274', 'OMR', '644.51', '3.23', 'EUR', '0.425132'), ('29', '2022-02-16', '162738', 'UZS', '12.87', '0.07', 'EUR', '12650.208197'), ('22', '2022-02-17', '1140', 'SZL', '69.78', '0.35', 'EUR', '16.339208'), ('42', '2022-02-18', '702', 'MAD', '65.61', '0.05', 'EUR', '10.700435'), ('28', '2022-02-18', '228222', 'UZS', '18.05', '0.03', 'EUR', '12650.208197'), ('39', '2022-02-18', '11130', 'DOP', '184.35', '0.93', 'EUR', '60.37657'), </v>
      </c>
    </row>
    <row r="444" spans="1:22" ht="30" x14ac:dyDescent="0.25">
      <c r="B444">
        <f t="shared" si="60"/>
        <v>2022</v>
      </c>
      <c r="C444">
        <f t="shared" si="61"/>
        <v>2</v>
      </c>
      <c r="D444" t="str">
        <f t="shared" si="62"/>
        <v>2022 2</v>
      </c>
      <c r="E444">
        <v>44</v>
      </c>
      <c r="F444" s="2">
        <v>44610</v>
      </c>
      <c r="G444">
        <v>17904</v>
      </c>
      <c r="H444" t="s">
        <v>101</v>
      </c>
      <c r="I444" s="3">
        <f t="shared" si="63"/>
        <v>91.5</v>
      </c>
      <c r="J444" s="3">
        <f t="shared" si="64"/>
        <v>0.46</v>
      </c>
      <c r="K444" t="s">
        <v>61</v>
      </c>
      <c r="L444" s="3">
        <f>VLOOKUP(H444,'fx rates'!$A:$B,2,0)</f>
        <v>195.67493300000001</v>
      </c>
      <c r="M444">
        <f>SUMIFS($I$3:$I444,$E$3:$E444,$E444,$D$3:$D444,$D444)</f>
        <v>265.82</v>
      </c>
      <c r="N444" s="3">
        <f t="shared" si="65"/>
        <v>0.46</v>
      </c>
      <c r="O444" s="3" t="str">
        <f t="shared" si="66"/>
        <v/>
      </c>
      <c r="P444" t="str">
        <f>IFERROR(IF(VLOOKUP($E444,clients_special_commissions!$B:$E,3,0), "yes","no"),"no")</f>
        <v>no</v>
      </c>
      <c r="Q444" s="3" t="str">
        <f>IF($P444="yes", VLOOKUP($E444,clients_special_commissions!$B:$C,2,0),"")</f>
        <v/>
      </c>
      <c r="R444" t="str">
        <f t="shared" si="67"/>
        <v>no</v>
      </c>
      <c r="S444">
        <f>COUNTIFS($E$3:$E443,$E444,$D$3:$D443,$D444,$R$3:$R443,"yes")</f>
        <v>0</v>
      </c>
      <c r="U444" s="1" t="str">
        <f t="shared" si="70"/>
        <v xml:space="preserve">('44', '2022-02-18', '17904', 'DJF', '91.5', '0.46', 'EUR', '195.674933'), </v>
      </c>
      <c r="V444" s="1" t="str">
        <f t="shared" si="71"/>
        <v xml:space="preserve">('4', '2022-02-16', '274', 'OMR', '644.51', '3.23', 'EUR', '0.425132'), ('29', '2022-02-16', '162738', 'UZS', '12.87', '0.07', 'EUR', '12650.208197'), ('22', '2022-02-17', '1140', 'SZL', '69.78', '0.35', 'EUR', '16.339208'), ('42', '2022-02-18', '702', 'MAD', '65.61', '0.05', 'EUR', '10.700435'), ('28', '2022-02-18', '228222', 'UZS', '18.05', '0.03', 'EUR', '12650.208197'), ('39', '2022-02-18', '11130', 'DOP', '184.35', '0.93', 'EUR', '60.37657'), ('44', '2022-02-18', '17904', 'DJF', '91.5', '0.46', 'EUR', '195.674933'), </v>
      </c>
    </row>
    <row r="445" spans="1:22" ht="30" x14ac:dyDescent="0.25">
      <c r="B445">
        <f t="shared" si="60"/>
        <v>2022</v>
      </c>
      <c r="C445">
        <f t="shared" si="61"/>
        <v>2</v>
      </c>
      <c r="D445" t="str">
        <f t="shared" si="62"/>
        <v>2022 2</v>
      </c>
      <c r="E445">
        <v>4</v>
      </c>
      <c r="F445" s="2">
        <v>44611</v>
      </c>
      <c r="G445">
        <v>720</v>
      </c>
      <c r="H445" t="s">
        <v>176</v>
      </c>
      <c r="I445" s="3">
        <f t="shared" si="63"/>
        <v>153.97999999999999</v>
      </c>
      <c r="J445" s="3">
        <f t="shared" si="64"/>
        <v>0.77</v>
      </c>
      <c r="K445" t="s">
        <v>61</v>
      </c>
      <c r="L445" s="3">
        <f>VLOOKUP(H445,'fx rates'!$A:$B,2,0)</f>
        <v>4.6761189999999999</v>
      </c>
      <c r="M445">
        <f>SUMIFS($I$3:$I445,$E$3:$E445,$E445,$D$3:$D445,$D445)</f>
        <v>798.49</v>
      </c>
      <c r="N445" s="3">
        <f t="shared" si="65"/>
        <v>0.77</v>
      </c>
      <c r="O445" s="3" t="str">
        <f t="shared" si="66"/>
        <v/>
      </c>
      <c r="P445" t="str">
        <f>IFERROR(IF(VLOOKUP($E445,clients_special_commissions!$B:$E,3,0), "yes","no"),"no")</f>
        <v>no</v>
      </c>
      <c r="Q445" s="3" t="str">
        <f>IF($P445="yes", VLOOKUP($E445,clients_special_commissions!$B:$C,2,0),"")</f>
        <v/>
      </c>
      <c r="R445" t="str">
        <f t="shared" si="67"/>
        <v>no</v>
      </c>
      <c r="S445">
        <f>COUNTIFS($E$3:$E444,$E445,$D$3:$D444,$D445,$R$3:$R444,"yes")</f>
        <v>0</v>
      </c>
      <c r="U445" s="1" t="str">
        <f t="shared" si="70"/>
        <v xml:space="preserve">('4', '2022-02-19', '720', 'PLN', '153.98', '0.77', 'EUR', '4.676119'), </v>
      </c>
      <c r="V445" s="1" t="str">
        <f t="shared" si="71"/>
        <v xml:space="preserve">('4', '2022-02-16', '274', 'OMR', '644.51', '3.23', 'EUR', '0.425132'), ('29', '2022-02-16', '162738', 'UZS', '12.87', '0.07', 'EUR', '12650.208197'), ('22', '2022-02-17', '1140', 'SZL', '69.78', '0.35', 'EUR', '16.339208'), ('42', '2022-02-18', '702', 'MAD', '65.61', '0.05', 'EUR', '10.700435'), ('28', '2022-02-18', '228222', 'UZS', '18.05', '0.03', 'EUR', '12650.208197'), ('39', '2022-02-18', '11130', 'DOP', '184.35', '0.93', 'EUR', '60.37657'), ('44', '2022-02-18', '17904', 'DJF', '91.5', '0.46', 'EUR', '195.674933'), ('4', '2022-02-19', '720', 'PLN', '153.98', '0.77', 'EUR', '4.676119'), </v>
      </c>
    </row>
    <row r="446" spans="1:22" ht="30" x14ac:dyDescent="0.25">
      <c r="B446">
        <f t="shared" si="60"/>
        <v>2022</v>
      </c>
      <c r="C446">
        <f t="shared" si="61"/>
        <v>2</v>
      </c>
      <c r="D446" t="str">
        <f t="shared" si="62"/>
        <v>2022 2</v>
      </c>
      <c r="E446">
        <v>16</v>
      </c>
      <c r="F446" s="2">
        <v>44613</v>
      </c>
      <c r="G446">
        <v>5556</v>
      </c>
      <c r="H446" t="s">
        <v>118</v>
      </c>
      <c r="I446" s="3">
        <f t="shared" si="63"/>
        <v>24.17</v>
      </c>
      <c r="J446" s="3">
        <f t="shared" si="64"/>
        <v>0.13</v>
      </c>
      <c r="K446" t="s">
        <v>61</v>
      </c>
      <c r="L446" s="3">
        <f>VLOOKUP(H446,'fx rates'!$A:$B,2,0)</f>
        <v>229.954813</v>
      </c>
      <c r="M446">
        <f>SUMIFS($I$3:$I446,$E$3:$E446,$E446,$D$3:$D446,$D446)</f>
        <v>24.17</v>
      </c>
      <c r="N446" s="3">
        <f t="shared" si="65"/>
        <v>0.13</v>
      </c>
      <c r="O446" s="3" t="str">
        <f t="shared" si="66"/>
        <v/>
      </c>
      <c r="P446" t="str">
        <f>IFERROR(IF(VLOOKUP($E446,clients_special_commissions!$B:$E,3,0), "yes","no"),"no")</f>
        <v>no</v>
      </c>
      <c r="Q446" s="3" t="str">
        <f>IF($P446="yes", VLOOKUP($E446,clients_special_commissions!$B:$C,2,0),"")</f>
        <v/>
      </c>
      <c r="R446" t="str">
        <f t="shared" si="67"/>
        <v>no</v>
      </c>
      <c r="S446">
        <f>COUNTIFS($E$3:$E445,$E446,$D$3:$D445,$D446,$R$3:$R445,"yes")</f>
        <v>0</v>
      </c>
      <c r="U446" s="1" t="str">
        <f t="shared" si="70"/>
        <v xml:space="preserve">('16', '2022-02-21', '5556', 'GYD', '24.17', '0.13', 'EUR', '229.954813'), </v>
      </c>
      <c r="V446" s="1" t="str">
        <f t="shared" si="71"/>
        <v xml:space="preserve">('4', '2022-02-16', '274', 'OMR', '644.51', '3.23', 'EUR', '0.425132'), ('29', '2022-02-16', '162738', 'UZS', '12.87', '0.07', 'EUR', '12650.208197'), ('22', '2022-02-17', '1140', 'SZL', '69.78', '0.35', 'EUR', '16.339208'), ('42', '2022-02-18', '702', 'MAD', '65.61', '0.05', 'EUR', '10.700435'), ('28', '2022-02-18', '228222', 'UZS', '18.05', '0.03', 'EUR', '12650.208197'), ('39', '2022-02-18', '11130', 'DOP', '184.35', '0.93', 'EUR', '60.37657'), ('44', '2022-02-18', '17904', 'DJF', '91.5', '0.46', 'EUR', '195.674933'), ('4', '2022-02-19', '720', 'PLN', '153.98', '0.77', 'EUR', '4.676119'), ('16', '2022-02-21', '5556', 'GYD', '24.17', '0.13', 'EUR', '229.954813'), </v>
      </c>
    </row>
    <row r="447" spans="1:22" ht="30" x14ac:dyDescent="0.25">
      <c r="B447">
        <f t="shared" si="60"/>
        <v>2022</v>
      </c>
      <c r="C447">
        <f t="shared" si="61"/>
        <v>2</v>
      </c>
      <c r="D447" t="str">
        <f t="shared" si="62"/>
        <v>2022 2</v>
      </c>
      <c r="E447">
        <v>29</v>
      </c>
      <c r="F447" s="2">
        <v>44613</v>
      </c>
      <c r="G447">
        <v>130830</v>
      </c>
      <c r="H447" t="s">
        <v>177</v>
      </c>
      <c r="I447" s="3">
        <f t="shared" si="63"/>
        <v>17.080000000000002</v>
      </c>
      <c r="J447" s="3">
        <f t="shared" si="64"/>
        <v>0.09</v>
      </c>
      <c r="K447" t="s">
        <v>61</v>
      </c>
      <c r="L447" s="3">
        <f>VLOOKUP(H447,'fx rates'!$A:$B,2,0)</f>
        <v>7661.5560679999999</v>
      </c>
      <c r="M447">
        <f>SUMIFS($I$3:$I447,$E$3:$E447,$E447,$D$3:$D447,$D447)</f>
        <v>29.950000000000003</v>
      </c>
      <c r="N447" s="3">
        <f t="shared" si="65"/>
        <v>0.09</v>
      </c>
      <c r="O447" s="3" t="str">
        <f t="shared" si="66"/>
        <v/>
      </c>
      <c r="P447" t="str">
        <f>IFERROR(IF(VLOOKUP($E447,clients_special_commissions!$B:$E,3,0), "yes","no"),"no")</f>
        <v>no</v>
      </c>
      <c r="Q447" s="3" t="str">
        <f>IF($P447="yes", VLOOKUP($E447,clients_special_commissions!$B:$C,2,0),"")</f>
        <v/>
      </c>
      <c r="R447" t="str">
        <f t="shared" si="67"/>
        <v>no</v>
      </c>
      <c r="S447">
        <f>COUNTIFS($E$3:$E446,$E447,$D$3:$D446,$D447,$R$3:$R446,"yes")</f>
        <v>0</v>
      </c>
      <c r="U447" s="1" t="str">
        <f t="shared" si="70"/>
        <v xml:space="preserve">('29', '2022-02-21', '130830', 'PYG', '17.08', '0.09', 'EUR', '7661.556068'), </v>
      </c>
      <c r="V447" s="1" t="str">
        <f t="shared" si="71"/>
        <v xml:space="preserve">('4', '2022-02-16', '274', 'OMR', '644.51', '3.23', 'EUR', '0.425132'), ('29', '2022-02-16', '162738', 'UZS', '12.87', '0.07', 'EUR', '12650.208197'), ('22', '2022-02-17', '1140', 'SZL', '69.78', '0.35', 'EUR', '16.339208'), ('42', '2022-02-18', '702', 'MAD', '65.61', '0.05', 'EUR', '10.700435'), ('28', '2022-02-18', '228222', 'UZS', '18.05', '0.03', 'EUR', '12650.208197'), ('39', '2022-02-18', '11130', 'DOP', '184.35', '0.93', 'EUR', '60.37657'), ('44', '2022-02-18', '17904', 'DJF', '91.5', '0.46', 'EUR', '195.674933'), ('4', '2022-02-19', '720', 'PLN', '153.98', '0.77', 'EUR', '4.676119'), ('16', '2022-02-21', '5556', 'GYD', '24.17', '0.13', 'EUR', '229.954813'), ('29', '2022-02-21', '130830', 'PYG', '17.08', '0.09', 'EUR', '7661.556068'), </v>
      </c>
    </row>
    <row r="448" spans="1:22" ht="30" x14ac:dyDescent="0.25">
      <c r="B448">
        <f t="shared" si="60"/>
        <v>2022</v>
      </c>
      <c r="C448">
        <f t="shared" si="61"/>
        <v>2</v>
      </c>
      <c r="D448" t="str">
        <f t="shared" si="62"/>
        <v>2022 2</v>
      </c>
      <c r="E448">
        <v>3</v>
      </c>
      <c r="F448" s="2">
        <v>44613</v>
      </c>
      <c r="G448">
        <v>21426</v>
      </c>
      <c r="H448" t="s">
        <v>198</v>
      </c>
      <c r="I448" s="3">
        <f t="shared" si="63"/>
        <v>1311.33</v>
      </c>
      <c r="J448" s="3">
        <f t="shared" si="64"/>
        <v>6.56</v>
      </c>
      <c r="K448" t="s">
        <v>61</v>
      </c>
      <c r="L448" s="3">
        <f>VLOOKUP(H448,'fx rates'!$A:$B,2,0)</f>
        <v>16.339207999999999</v>
      </c>
      <c r="M448">
        <f>SUMIFS($I$3:$I448,$E$3:$E448,$E448,$D$3:$D448,$D448)</f>
        <v>1311.33</v>
      </c>
      <c r="N448" s="3">
        <f t="shared" si="65"/>
        <v>6.56</v>
      </c>
      <c r="O448" s="3" t="str">
        <f t="shared" si="66"/>
        <v/>
      </c>
      <c r="P448" t="str">
        <f>IFERROR(IF(VLOOKUP($E448,clients_special_commissions!$B:$E,3,0), "yes","no"),"no")</f>
        <v>no</v>
      </c>
      <c r="Q448" s="3" t="str">
        <f>IF($P448="yes", VLOOKUP($E448,clients_special_commissions!$B:$C,2,0),"")</f>
        <v/>
      </c>
      <c r="R448" t="str">
        <f t="shared" si="67"/>
        <v>yes</v>
      </c>
      <c r="S448">
        <f>COUNTIFS($E$3:$E447,$E448,$D$3:$D447,$D448,$R$3:$R447,"yes")</f>
        <v>0</v>
      </c>
      <c r="U448" s="1" t="str">
        <f t="shared" si="70"/>
        <v xml:space="preserve">('3', '2022-02-21', '21426', 'SZL', '1311.33', '6.56', 'EUR', '16.339208'), </v>
      </c>
      <c r="V448" s="1" t="str">
        <f t="shared" si="71"/>
        <v xml:space="preserve">('4', '2022-02-16', '274', 'OMR', '644.51', '3.23', 'EUR', '0.425132'), ('29', '2022-02-16', '162738', 'UZS', '12.87', '0.07', 'EUR', '12650.208197'), ('22', '2022-02-17', '1140', 'SZL', '69.78', '0.35', 'EUR', '16.339208'), ('42', '2022-02-18', '702', 'MAD', '65.61', '0.05', 'EUR', '10.700435'), ('28', '2022-02-18', '228222', 'UZS', '18.05', '0.03', 'EUR', '12650.208197'), ('39', '2022-02-18', '11130', 'DOP', '184.35', '0.93', 'EUR', '60.37657'), ('44', '2022-02-18', '17904', 'DJF', '91.5', '0.46', 'EUR', '195.674933'), ('4', '2022-02-19', '720', 'PLN', '153.98', '0.77', 'EUR', '4.676119'), ('16', '2022-02-21', '5556', 'GYD', '24.17', '0.13', 'EUR', '229.954813'), ('29', '2022-02-21', '130830', 'PYG', '17.08', '0.09', 'EUR', '7661.556068'), ('3', '2022-02-21', '21426', 'SZL', '1311.33', '6.56', 'EUR', '16.339208'), </v>
      </c>
    </row>
    <row r="449" spans="2:22" ht="30" x14ac:dyDescent="0.25">
      <c r="B449">
        <f t="shared" si="60"/>
        <v>2022</v>
      </c>
      <c r="C449">
        <f t="shared" si="61"/>
        <v>2</v>
      </c>
      <c r="D449" t="str">
        <f t="shared" si="62"/>
        <v>2022 2</v>
      </c>
      <c r="E449">
        <v>43</v>
      </c>
      <c r="F449" s="2">
        <v>44613</v>
      </c>
      <c r="G449">
        <v>144</v>
      </c>
      <c r="H449" t="s">
        <v>114</v>
      </c>
      <c r="I449" s="3">
        <f t="shared" si="63"/>
        <v>173.59</v>
      </c>
      <c r="J449" s="3">
        <f t="shared" si="64"/>
        <v>0.87</v>
      </c>
      <c r="K449" t="s">
        <v>61</v>
      </c>
      <c r="L449" s="3">
        <f>VLOOKUP(H449,'fx rates'!$A:$B,2,0)</f>
        <v>0.82954600000000001</v>
      </c>
      <c r="M449">
        <f>SUMIFS($I$3:$I449,$E$3:$E449,$E449,$D$3:$D449,$D449)</f>
        <v>173.59</v>
      </c>
      <c r="N449" s="3">
        <f t="shared" si="65"/>
        <v>0.87</v>
      </c>
      <c r="O449" s="3" t="str">
        <f t="shared" si="66"/>
        <v/>
      </c>
      <c r="P449" t="str">
        <f>IFERROR(IF(VLOOKUP($E449,clients_special_commissions!$B:$E,3,0), "yes","no"),"no")</f>
        <v>no</v>
      </c>
      <c r="Q449" s="3" t="str">
        <f>IF($P449="yes", VLOOKUP($E449,clients_special_commissions!$B:$C,2,0),"")</f>
        <v/>
      </c>
      <c r="R449" t="str">
        <f t="shared" si="67"/>
        <v>no</v>
      </c>
      <c r="S449">
        <f>COUNTIFS($E$3:$E448,$E449,$D$3:$D448,$D449,$R$3:$R448,"yes")</f>
        <v>0</v>
      </c>
      <c r="U449" s="1" t="str">
        <f t="shared" si="70"/>
        <v xml:space="preserve">('43', '2022-02-21', '144', 'GIP', '173.59', '0.87', 'EUR', '0.829546'), </v>
      </c>
      <c r="V449" s="1" t="str">
        <f t="shared" si="71"/>
        <v xml:space="preserve">('4', '2022-02-16', '274', 'OMR', '644.51', '3.23', 'EUR', '0.425132'), ('29', '2022-02-16', '162738', 'UZS', '12.87', '0.07', 'EUR', '12650.208197'), ('22', '2022-02-17', '1140', 'SZL', '69.78', '0.35', 'EUR', '16.339208'), ('42', '2022-02-18', '702', 'MAD', '65.61', '0.05', 'EUR', '10.700435'), ('28', '2022-02-18', '228222', 'UZS', '18.05', '0.03', 'EUR', '12650.208197'), ('39', '2022-02-18', '11130', 'DOP', '184.35', '0.93', 'EUR', '60.37657'), ('44', '2022-02-18', '17904', 'DJF', '91.5', '0.46', 'EUR', '195.674933'), ('4', '2022-02-19', '720', 'PLN', '153.98', '0.77', 'EUR', '4.676119'), ('16', '2022-02-21', '5556', 'GYD', '24.17', '0.13', 'EUR', '229.954813'), ('29', '2022-02-21', '130830', 'PYG', '17.08', '0.09', 'EUR', '7661.556068'), ('3', '2022-02-21', '21426', 'SZL', '1311.33', '6.56', 'EUR', '16.339208'), ('43', '2022-02-21', '144', 'GIP', '173.59', '0.87', 'EUR', '0.829546'), </v>
      </c>
    </row>
    <row r="450" spans="2:22" ht="30" x14ac:dyDescent="0.25">
      <c r="B450">
        <f t="shared" si="60"/>
        <v>2022</v>
      </c>
      <c r="C450">
        <f t="shared" si="61"/>
        <v>2</v>
      </c>
      <c r="D450" t="str">
        <f t="shared" si="62"/>
        <v>2022 2</v>
      </c>
      <c r="E450">
        <v>48</v>
      </c>
      <c r="F450" s="2">
        <v>44614</v>
      </c>
      <c r="G450">
        <v>1146</v>
      </c>
      <c r="H450" t="s">
        <v>169</v>
      </c>
      <c r="I450" s="3">
        <f t="shared" si="63"/>
        <v>722.68</v>
      </c>
      <c r="J450" s="3">
        <f t="shared" si="64"/>
        <v>3.6199999999999997</v>
      </c>
      <c r="K450" t="s">
        <v>61</v>
      </c>
      <c r="L450" s="3">
        <f>VLOOKUP(H450,'fx rates'!$A:$B,2,0)</f>
        <v>1.5857680000000001</v>
      </c>
      <c r="M450">
        <f>SUMIFS($I$3:$I450,$E$3:$E450,$E450,$D$3:$D450,$D450)</f>
        <v>1038.8999999999999</v>
      </c>
      <c r="N450" s="3">
        <f t="shared" si="65"/>
        <v>3.6199999999999997</v>
      </c>
      <c r="O450" s="3" t="str">
        <f t="shared" si="66"/>
        <v/>
      </c>
      <c r="P450" t="str">
        <f>IFERROR(IF(VLOOKUP($E450,clients_special_commissions!$B:$E,3,0), "yes","no"),"no")</f>
        <v>no</v>
      </c>
      <c r="Q450" s="3" t="str">
        <f>IF($P450="yes", VLOOKUP($E450,clients_special_commissions!$B:$C,2,0),"")</f>
        <v/>
      </c>
      <c r="R450" t="str">
        <f t="shared" si="67"/>
        <v>yes</v>
      </c>
      <c r="S450">
        <f>COUNTIFS($E$3:$E449,$E450,$D$3:$D449,$D450,$R$3:$R449,"yes")</f>
        <v>0</v>
      </c>
      <c r="U450" s="1" t="str">
        <f t="shared" si="70"/>
        <v xml:space="preserve">('48', '2022-02-22', '1146', 'NZD', '722.68', '3.62', 'EUR', '1.585768'), </v>
      </c>
      <c r="V450" s="1" t="str">
        <f t="shared" si="71"/>
        <v xml:space="preserve">('4', '2022-02-16', '274', 'OMR', '644.51', '3.23', 'EUR', '0.425132'), ('29', '2022-02-16', '162738', 'UZS', '12.87', '0.07', 'EUR', '12650.208197'), ('22', '2022-02-17', '1140', 'SZL', '69.78', '0.35', 'EUR', '16.339208'), ('42', '2022-02-18', '702', 'MAD', '65.61', '0.05', 'EUR', '10.700435'), ('28', '2022-02-18', '228222', 'UZS', '18.05', '0.03', 'EUR', '12650.208197'), ('39', '2022-02-18', '11130', 'DOP', '184.35', '0.93', 'EUR', '60.37657'), ('44', '2022-02-18', '17904', 'DJF', '91.5', '0.46', 'EUR', '195.674933'), ('4', '2022-02-19', '720', 'PLN', '153.98', '0.77', 'EUR', '4.676119'), ('16', '2022-02-21', '5556', 'GYD', '24.17', '0.13', 'EUR', '229.954813'), ('29', '2022-02-21', '130830', 'PYG', '17.08', '0.09', 'EUR', '7661.556068'), ('3', '2022-02-21', '21426', 'SZL', '1311.33', '6.56', 'EUR', '16.339208'), ('43', '2022-02-21', '144', 'GIP', '173.59', '0.87', 'EUR', '0.829546'), ('48', '2022-02-22', '1146', 'NZD', '722.68', '3.62', 'EUR', '1.585768'), </v>
      </c>
    </row>
    <row r="451" spans="2:22" ht="30" x14ac:dyDescent="0.25">
      <c r="B451">
        <f t="shared" si="60"/>
        <v>2022</v>
      </c>
      <c r="C451">
        <f t="shared" si="61"/>
        <v>2</v>
      </c>
      <c r="D451" t="str">
        <f t="shared" si="62"/>
        <v>2022 2</v>
      </c>
      <c r="E451">
        <v>37</v>
      </c>
      <c r="F451" s="2">
        <v>44617</v>
      </c>
      <c r="G451">
        <v>8466</v>
      </c>
      <c r="H451" t="s">
        <v>163</v>
      </c>
      <c r="I451" s="3">
        <f t="shared" si="63"/>
        <v>120.36</v>
      </c>
      <c r="J451" s="3">
        <f t="shared" si="64"/>
        <v>0.61</v>
      </c>
      <c r="K451" t="s">
        <v>61</v>
      </c>
      <c r="L451" s="3">
        <f>VLOOKUP(H451,'fx rates'!$A:$B,2,0)</f>
        <v>70.339138000000005</v>
      </c>
      <c r="M451">
        <f>SUMIFS($I$3:$I451,$E$3:$E451,$E451,$D$3:$D451,$D451)</f>
        <v>627.24</v>
      </c>
      <c r="N451" s="3">
        <f t="shared" si="65"/>
        <v>0.61</v>
      </c>
      <c r="O451" s="3" t="str">
        <f t="shared" si="66"/>
        <v/>
      </c>
      <c r="P451" t="str">
        <f>IFERROR(IF(VLOOKUP($E451,clients_special_commissions!$B:$E,3,0), "yes","no"),"no")</f>
        <v>no</v>
      </c>
      <c r="Q451" s="3" t="str">
        <f>IF($P451="yes", VLOOKUP($E451,clients_special_commissions!$B:$C,2,0),"")</f>
        <v/>
      </c>
      <c r="R451" t="str">
        <f t="shared" si="67"/>
        <v>no</v>
      </c>
      <c r="S451">
        <f>COUNTIFS($E$3:$E450,$E451,$D$3:$D450,$D451,$R$3:$R450,"yes")</f>
        <v>0</v>
      </c>
      <c r="U451" s="1" t="str">
        <f t="shared" si="70"/>
        <v xml:space="preserve">('37', '2022-02-25', '8466', 'MZN', '120.36', '0.61', 'EUR', '70.339138'), </v>
      </c>
      <c r="V451" s="1" t="str">
        <f t="shared" si="71"/>
        <v xml:space="preserve">('4', '2022-02-16', '274', 'OMR', '644.51', '3.23', 'EUR', '0.425132'), ('29', '2022-02-16', '162738', 'UZS', '12.87', '0.07', 'EUR', '12650.208197'), ('22', '2022-02-17', '1140', 'SZL', '69.78', '0.35', 'EUR', '16.339208'), ('42', '2022-02-18', '702', 'MAD', '65.61', '0.05', 'EUR', '10.700435'), ('28', '2022-02-18', '228222', 'UZS', '18.05', '0.03', 'EUR', '12650.208197'), ('39', '2022-02-18', '11130', 'DOP', '184.35', '0.93', 'EUR', '60.37657'), ('44', '2022-02-18', '17904', 'DJF', '91.5', '0.46', 'EUR', '195.674933'), ('4', '2022-02-19', '720', 'PLN', '153.98', '0.77', 'EUR', '4.676119'), ('16', '2022-02-21', '5556', 'GYD', '24.17', '0.13', 'EUR', '229.954813'), ('29', '2022-02-21', '130830', 'PYG', '17.08', '0.09', 'EUR', '7661.556068'), ('3', '2022-02-21', '21426', 'SZL', '1311.33', '6.56', 'EUR', '16.339208'), ('43', '2022-02-21', '144', 'GIP', '173.59', '0.87', 'EUR', '0.829546'), ('48', '2022-02-22', '1146', 'NZD', '722.68', '3.62', 'EUR', '1.585768'), ('37', '2022-02-25', '8466', 'MZN', '120.36', '0.61', 'EUR', '70.339138'), </v>
      </c>
    </row>
    <row r="452" spans="2:22" ht="30" x14ac:dyDescent="0.25">
      <c r="B452">
        <f t="shared" ref="B452:B502" si="72">YEAR(F452)</f>
        <v>2022</v>
      </c>
      <c r="C452">
        <f t="shared" ref="C452:C502" si="73">MONTH(F452)</f>
        <v>2</v>
      </c>
      <c r="D452" t="str">
        <f t="shared" ref="D452:D502" si="74">_xlfn.CONCAT(B452, " ", C452)</f>
        <v>2022 2</v>
      </c>
      <c r="E452">
        <v>36</v>
      </c>
      <c r="F452" s="2">
        <v>44617</v>
      </c>
      <c r="G452">
        <v>1302</v>
      </c>
      <c r="H452" t="s">
        <v>162</v>
      </c>
      <c r="I452" s="3">
        <f t="shared" ref="I452:I502" si="75">ROUNDUP(G452/L452,2)</f>
        <v>279.98</v>
      </c>
      <c r="J452" s="3">
        <f t="shared" ref="J452:J502" si="76">MIN(N452,O452,Q452)</f>
        <v>1.4</v>
      </c>
      <c r="K452" t="s">
        <v>61</v>
      </c>
      <c r="L452" s="3">
        <f>VLOOKUP(H452,'fx rates'!$A:$B,2,0)</f>
        <v>4.6504779999999997</v>
      </c>
      <c r="M452">
        <f>SUMIFS($I$3:$I452,$E$3:$E452,$E452,$D$3:$D452,$D452)</f>
        <v>279.98</v>
      </c>
      <c r="N452" s="3">
        <f t="shared" ref="N452:N502" si="77">IF(I452*0.005&lt;0.05,0.05,ROUNDUP(I452*0.005,2))</f>
        <v>1.4</v>
      </c>
      <c r="O452" s="3" t="str">
        <f t="shared" ref="O452:O502" si="78">IF(S452&gt;0, 0.03, "")</f>
        <v/>
      </c>
      <c r="P452" t="str">
        <f>IFERROR(IF(VLOOKUP($E452,clients_special_commissions!$B:$E,3,0), "yes","no"),"no")</f>
        <v>no</v>
      </c>
      <c r="Q452" s="3" t="str">
        <f>IF($P452="yes", VLOOKUP($E452,clients_special_commissions!$B:$C,2,0),"")</f>
        <v/>
      </c>
      <c r="R452" t="str">
        <f t="shared" ref="R452:R502" si="79">IF(M452&gt;=1000,"yes","no")</f>
        <v>no</v>
      </c>
      <c r="S452">
        <f>COUNTIFS($E$3:$E451,$E452,$D$3:$D451,$D452,$R$3:$R451,"yes")</f>
        <v>0</v>
      </c>
      <c r="U452" s="1" t="str">
        <f t="shared" si="70"/>
        <v xml:space="preserve">('36', '2022-02-25', '1302', 'MYR', '279.98', '1.4', 'EUR', '4.650478'), </v>
      </c>
      <c r="V452" s="1" t="str">
        <f t="shared" si="71"/>
        <v xml:space="preserve">('4', '2022-02-16', '274', 'OMR', '644.51', '3.23', 'EUR', '0.425132'), ('29', '2022-02-16', '162738', 'UZS', '12.87', '0.07', 'EUR', '12650.208197'), ('22', '2022-02-17', '1140', 'SZL', '69.78', '0.35', 'EUR', '16.339208'), ('42', '2022-02-18', '702', 'MAD', '65.61', '0.05', 'EUR', '10.700435'), ('28', '2022-02-18', '228222', 'UZS', '18.05', '0.03', 'EUR', '12650.208197'), ('39', '2022-02-18', '11130', 'DOP', '184.35', '0.93', 'EUR', '60.37657'), ('44', '2022-02-18', '17904', 'DJF', '91.5', '0.46', 'EUR', '195.674933'), ('4', '2022-02-19', '720', 'PLN', '153.98', '0.77', 'EUR', '4.676119'), ('16', '2022-02-21', '5556', 'GYD', '24.17', '0.13', 'EUR', '229.954813'), ('29', '2022-02-21', '130830', 'PYG', '17.08', '0.09', 'EUR', '7661.556068'), ('3', '2022-02-21', '21426', 'SZL', '1311.33', '6.56', 'EUR', '16.339208'), ('43', '2022-02-21', '144', 'GIP', '173.59', '0.87', 'EUR', '0.829546'), ('48', '2022-02-22', '1146', 'NZD', '722.68', '3.62', 'EUR', '1.585768'), ('37', '2022-02-25', '8466', 'MZN', '120.36', '0.61', 'EUR', '70.339138'), ('36', '2022-02-25', '1302', 'MYR', '279.98', '1.4', 'EUR', '4.650478'), </v>
      </c>
    </row>
    <row r="453" spans="2:22" ht="30" x14ac:dyDescent="0.25">
      <c r="B453">
        <f t="shared" si="72"/>
        <v>2022</v>
      </c>
      <c r="C453">
        <f t="shared" si="73"/>
        <v>2</v>
      </c>
      <c r="D453" t="str">
        <f t="shared" si="74"/>
        <v>2022 2</v>
      </c>
      <c r="E453">
        <v>29</v>
      </c>
      <c r="F453" s="2">
        <v>44618</v>
      </c>
      <c r="G453">
        <v>792</v>
      </c>
      <c r="H453" t="s">
        <v>61</v>
      </c>
      <c r="I453" s="3">
        <f t="shared" si="75"/>
        <v>792</v>
      </c>
      <c r="J453" s="3">
        <f t="shared" si="76"/>
        <v>3.96</v>
      </c>
      <c r="K453" t="s">
        <v>61</v>
      </c>
      <c r="L453" s="3">
        <f>VLOOKUP(H453,'fx rates'!$A:$B,2,0)</f>
        <v>1</v>
      </c>
      <c r="M453">
        <f>SUMIFS($I$3:$I453,$E$3:$E453,$E453,$D$3:$D453,$D453)</f>
        <v>821.95</v>
      </c>
      <c r="N453" s="3">
        <f t="shared" si="77"/>
        <v>3.96</v>
      </c>
      <c r="O453" s="3" t="str">
        <f t="shared" si="78"/>
        <v/>
      </c>
      <c r="P453" t="str">
        <f>IFERROR(IF(VLOOKUP($E453,clients_special_commissions!$B:$E,3,0), "yes","no"),"no")</f>
        <v>no</v>
      </c>
      <c r="Q453" s="3" t="str">
        <f>IF($P453="yes", VLOOKUP($E453,clients_special_commissions!$B:$C,2,0),"")</f>
        <v/>
      </c>
      <c r="R453" t="str">
        <f t="shared" si="79"/>
        <v>no</v>
      </c>
      <c r="S453">
        <f>COUNTIFS($E$3:$E452,$E453,$D$3:$D452,$D453,$R$3:$R452,"yes")</f>
        <v>0</v>
      </c>
      <c r="U453" s="1" t="str">
        <f t="shared" si="70"/>
        <v xml:space="preserve">('29', '2022-02-26', '792', 'EUR', '792', '3.96', 'EUR', '1'), </v>
      </c>
      <c r="V453" s="1" t="str">
        <f t="shared" si="71"/>
        <v xml:space="preserve">('4', '2022-02-16', '274', 'OMR', '644.51', '3.23', 'EUR', '0.425132'), ('29', '2022-02-16', '162738', 'UZS', '12.87', '0.07', 'EUR', '12650.208197'), ('22', '2022-02-17', '1140', 'SZL', '69.78', '0.35', 'EUR', '16.339208'), ('42', '2022-02-18', '702', 'MAD', '65.61', '0.05', 'EUR', '10.700435'), ('28', '2022-02-18', '228222', 'UZS', '18.05', '0.03', 'EUR', '12650.208197'), ('39', '2022-02-18', '11130', 'DOP', '184.35', '0.93', 'EUR', '60.37657'), ('44', '2022-02-18', '17904', 'DJF', '91.5', '0.46', 'EUR', '195.674933'), ('4', '2022-02-19', '720', 'PLN', '153.98', '0.77', 'EUR', '4.676119'), ('16', '2022-02-21', '5556', 'GYD', '24.17', '0.13', 'EUR', '229.954813'), ('29', '2022-02-21', '130830', 'PYG', '17.08', '0.09', 'EUR', '7661.556068'), ('3', '2022-02-21', '21426', 'SZL', '1311.33', '6.56', 'EUR', '16.339208'), ('43', '2022-02-21', '144', 'GIP', '173.59', '0.87', 'EUR', '0.829546'), ('48', '2022-02-22', '1146', 'NZD', '722.68', '3.62', 'EUR', '1.585768'), ('37', '2022-02-25', '8466', 'MZN', '120.36', '0.61', 'EUR', '70.339138'), ('36', '2022-02-25', '1302', 'MYR', '279.98', '1.4', 'EUR', '4.650478'), ('29', '2022-02-26', '792', 'EUR', '792', '3.96', 'EUR', '1'), </v>
      </c>
    </row>
    <row r="454" spans="2:22" ht="30" x14ac:dyDescent="0.25">
      <c r="B454">
        <f t="shared" si="72"/>
        <v>2022</v>
      </c>
      <c r="C454">
        <f t="shared" si="73"/>
        <v>2</v>
      </c>
      <c r="D454" t="str">
        <f t="shared" si="74"/>
        <v>2022 2</v>
      </c>
      <c r="E454">
        <v>35</v>
      </c>
      <c r="F454" s="2">
        <v>44618</v>
      </c>
      <c r="G454">
        <v>612</v>
      </c>
      <c r="H454" t="s">
        <v>61</v>
      </c>
      <c r="I454" s="3">
        <f t="shared" si="75"/>
        <v>612</v>
      </c>
      <c r="J454" s="3">
        <f t="shared" si="76"/>
        <v>3.06</v>
      </c>
      <c r="K454" t="s">
        <v>61</v>
      </c>
      <c r="L454" s="3">
        <f>VLOOKUP(H454,'fx rates'!$A:$B,2,0)</f>
        <v>1</v>
      </c>
      <c r="M454">
        <f>SUMIFS($I$3:$I454,$E$3:$E454,$E454,$D$3:$D454,$D454)</f>
        <v>612</v>
      </c>
      <c r="N454" s="3">
        <f t="shared" si="77"/>
        <v>3.06</v>
      </c>
      <c r="O454" s="3" t="str">
        <f t="shared" si="78"/>
        <v/>
      </c>
      <c r="P454" t="str">
        <f>IFERROR(IF(VLOOKUP($E454,clients_special_commissions!$B:$E,3,0), "yes","no"),"no")</f>
        <v>no</v>
      </c>
      <c r="Q454" s="3" t="str">
        <f>IF($P454="yes", VLOOKUP($E454,clients_special_commissions!$B:$C,2,0),"")</f>
        <v/>
      </c>
      <c r="R454" t="str">
        <f t="shared" si="79"/>
        <v>no</v>
      </c>
      <c r="S454">
        <f>COUNTIFS($E$3:$E453,$E454,$D$3:$D453,$D454,$R$3:$R453,"yes")</f>
        <v>0</v>
      </c>
      <c r="U454" s="1" t="str">
        <f t="shared" si="70"/>
        <v xml:space="preserve">('35', '2022-02-26', '612', 'EUR', '612', '3.06', 'EUR', '1'), </v>
      </c>
      <c r="V454" s="1" t="str">
        <f t="shared" si="71"/>
        <v xml:space="preserve">('4', '2022-02-16', '274', 'OMR', '644.51', '3.23', 'EUR', '0.425132'), ('29', '2022-02-16', '162738', 'UZS', '12.87', '0.07', 'EUR', '12650.208197'), ('22', '2022-02-17', '1140', 'SZL', '69.78', '0.35', 'EUR', '16.339208'), ('42', '2022-02-18', '702', 'MAD', '65.61', '0.05', 'EUR', '10.700435'), ('28', '2022-02-18', '228222', 'UZS', '18.05', '0.03', 'EUR', '12650.208197'), ('39', '2022-02-18', '11130', 'DOP', '184.35', '0.93', 'EUR', '60.37657'), ('44', '2022-02-18', '17904', 'DJF', '91.5', '0.46', 'EUR', '195.674933'), ('4', '2022-02-19', '720', 'PLN', '153.98', '0.77', 'EUR', '4.676119'), ('16', '2022-02-21', '5556', 'GYD', '24.17', '0.13', 'EUR', '229.954813'), ('29', '2022-02-21', '130830', 'PYG', '17.08', '0.09', 'EUR', '7661.556068'), ('3', '2022-02-21', '21426', 'SZL', '1311.33', '6.56', 'EUR', '16.339208'), ('43', '2022-02-21', '144', 'GIP', '173.59', '0.87', 'EUR', '0.829546'), ('48', '2022-02-22', '1146', 'NZD', '722.68', '3.62', 'EUR', '1.585768'), ('37', '2022-02-25', '8466', 'MZN', '120.36', '0.61', 'EUR', '70.339138'), ('36', '2022-02-25', '1302', 'MYR', '279.98', '1.4', 'EUR', '4.650478'), ('29', '2022-02-26', '792', 'EUR', '792', '3.96', 'EUR', '1'), ('35', '2022-02-26', '612', 'EUR', '612', '3.06', 'EUR', '1'), </v>
      </c>
    </row>
    <row r="455" spans="2:22" ht="30" x14ac:dyDescent="0.25">
      <c r="B455">
        <f t="shared" si="72"/>
        <v>2022</v>
      </c>
      <c r="C455">
        <f t="shared" si="73"/>
        <v>2</v>
      </c>
      <c r="D455" t="str">
        <f t="shared" si="74"/>
        <v>2022 2</v>
      </c>
      <c r="E455">
        <v>38</v>
      </c>
      <c r="F455" s="2">
        <v>44619</v>
      </c>
      <c r="G455">
        <v>18966</v>
      </c>
      <c r="H455" t="s">
        <v>96</v>
      </c>
      <c r="I455" s="3">
        <f t="shared" si="75"/>
        <v>26.66</v>
      </c>
      <c r="J455" s="3">
        <f t="shared" si="76"/>
        <v>0.14000000000000001</v>
      </c>
      <c r="K455" t="s">
        <v>61</v>
      </c>
      <c r="L455" s="3">
        <f>VLOOKUP(H455,'fx rates'!$A:$B,2,0)</f>
        <v>711.44640500000003</v>
      </c>
      <c r="M455">
        <f>SUMIFS($I$3:$I455,$E$3:$E455,$E455,$D$3:$D455,$D455)</f>
        <v>26.66</v>
      </c>
      <c r="N455" s="3">
        <f t="shared" si="77"/>
        <v>0.14000000000000001</v>
      </c>
      <c r="O455" s="3" t="str">
        <f t="shared" si="78"/>
        <v/>
      </c>
      <c r="P455" t="str">
        <f>IFERROR(IF(VLOOKUP($E455,clients_special_commissions!$B:$E,3,0), "yes","no"),"no")</f>
        <v>no</v>
      </c>
      <c r="Q455" s="3" t="str">
        <f>IF($P455="yes", VLOOKUP($E455,clients_special_commissions!$B:$C,2,0),"")</f>
        <v/>
      </c>
      <c r="R455" t="str">
        <f t="shared" si="79"/>
        <v>no</v>
      </c>
      <c r="S455">
        <f>COUNTIFS($E$3:$E454,$E455,$D$3:$D454,$D455,$R$3:$R454,"yes")</f>
        <v>0</v>
      </c>
      <c r="U455" s="1" t="str">
        <f t="shared" si="70"/>
        <v xml:space="preserve">('38', '2022-02-27', '18966', 'CRC', '26.66', '0.14', 'EUR', '711.446405'), </v>
      </c>
      <c r="V455" s="1" t="str">
        <f t="shared" si="71"/>
        <v xml:space="preserve">('4', '2022-02-16', '274', 'OMR', '644.51', '3.23', 'EUR', '0.425132'), ('29', '2022-02-16', '162738', 'UZS', '12.87', '0.07', 'EUR', '12650.208197'), ('22', '2022-02-17', '1140', 'SZL', '69.78', '0.35', 'EUR', '16.339208'), ('42', '2022-02-18', '702', 'MAD', '65.61', '0.05', 'EUR', '10.700435'), ('28', '2022-02-18', '228222', 'UZS', '18.05', '0.03', 'EUR', '12650.208197'), ('39', '2022-02-18', '11130', 'DOP', '184.35', '0.93', 'EUR', '60.37657'), ('44', '2022-02-18', '17904', 'DJF', '91.5', '0.46', 'EUR', '195.674933'), ('4', '2022-02-19', '720', 'PLN', '153.98', '0.77', 'EUR', '4.676119'), ('16', '2022-02-21', '5556', 'GYD', '24.17', '0.13', 'EUR', '229.954813'), ('29', '2022-02-21', '130830', 'PYG', '17.08', '0.09', 'EUR', '7661.556068'), ('3', '2022-02-21', '21426', 'SZL', '1311.33', '6.56', 'EUR', '16.339208'), ('43', '2022-02-21', '144', 'GIP', '173.59', '0.87', 'EUR', '0.829546'), ('48', '2022-02-22', '1146', 'NZD', '722.68', '3.62', 'EUR', '1.585768'), ('37', '2022-02-25', '8466', 'MZN', '120.36', '0.61', 'EUR', '70.339138'), ('36', '2022-02-25', '1302', 'MYR', '279.98', '1.4', 'EUR', '4.650478'), ('29', '2022-02-26', '792', 'EUR', '792', '3.96', 'EUR', '1'), ('35', '2022-02-26', '612', 'EUR', '612', '3.06', 'EUR', '1'), ('38', '2022-02-27', '18966', 'CRC', '26.66', '0.14', 'EUR', '711.446405'), </v>
      </c>
    </row>
    <row r="456" spans="2:22" ht="30" x14ac:dyDescent="0.25">
      <c r="B456">
        <f t="shared" si="72"/>
        <v>2022</v>
      </c>
      <c r="C456">
        <f t="shared" si="73"/>
        <v>2</v>
      </c>
      <c r="D456" t="str">
        <f t="shared" si="74"/>
        <v>2022 2</v>
      </c>
      <c r="E456">
        <v>44</v>
      </c>
      <c r="F456" s="2">
        <v>44619</v>
      </c>
      <c r="G456">
        <v>10362</v>
      </c>
      <c r="H456" t="s">
        <v>105</v>
      </c>
      <c r="I456" s="3">
        <f t="shared" si="75"/>
        <v>507.31</v>
      </c>
      <c r="J456" s="3">
        <f t="shared" si="76"/>
        <v>2.5399999999999996</v>
      </c>
      <c r="K456" t="s">
        <v>61</v>
      </c>
      <c r="L456" s="3">
        <f>VLOOKUP(H456,'fx rates'!$A:$B,2,0)</f>
        <v>20.425488000000001</v>
      </c>
      <c r="M456">
        <f>SUMIFS($I$3:$I456,$E$3:$E456,$E456,$D$3:$D456,$D456)</f>
        <v>773.13</v>
      </c>
      <c r="N456" s="3">
        <f t="shared" si="77"/>
        <v>2.5399999999999996</v>
      </c>
      <c r="O456" s="3" t="str">
        <f t="shared" si="78"/>
        <v/>
      </c>
      <c r="P456" t="str">
        <f>IFERROR(IF(VLOOKUP($E456,clients_special_commissions!$B:$E,3,0), "yes","no"),"no")</f>
        <v>no</v>
      </c>
      <c r="Q456" s="3" t="str">
        <f>IF($P456="yes", VLOOKUP($E456,clients_special_commissions!$B:$C,2,0),"")</f>
        <v/>
      </c>
      <c r="R456" t="str">
        <f t="shared" si="79"/>
        <v>no</v>
      </c>
      <c r="S456">
        <f>COUNTIFS($E$3:$E455,$E456,$D$3:$D455,$D456,$R$3:$R455,"yes")</f>
        <v>0</v>
      </c>
      <c r="U456" s="1" t="str">
        <f t="shared" si="70"/>
        <v xml:space="preserve">('44', '2022-02-27', '10362', 'EGP', '507.31', '2.54', 'EUR', '20.425488'), </v>
      </c>
      <c r="V456" s="1" t="str">
        <f t="shared" si="71"/>
        <v xml:space="preserve">('4', '2022-02-16', '274', 'OMR', '644.51', '3.23', 'EUR', '0.425132'), ('29', '2022-02-16', '162738', 'UZS', '12.87', '0.07', 'EUR', '12650.208197'), ('22', '2022-02-17', '1140', 'SZL', '69.78', '0.35', 'EUR', '16.339208'), ('42', '2022-02-18', '702', 'MAD', '65.61', '0.05', 'EUR', '10.700435'), ('28', '2022-02-18', '228222', 'UZS', '18.05', '0.03', 'EUR', '12650.208197'), ('39', '2022-02-18', '11130', 'DOP', '184.35', '0.93', 'EUR', '60.37657'), ('44', '2022-02-18', '17904', 'DJF', '91.5', '0.46', 'EUR', '195.674933'), ('4', '2022-02-19', '720', 'PLN', '153.98', '0.77', 'EUR', '4.676119'), ('16', '2022-02-21', '5556', 'GYD', '24.17', '0.13', 'EUR', '229.954813'), ('29', '2022-02-21', '130830', 'PYG', '17.08', '0.09', 'EUR', '7661.556068'), ('3', '2022-02-21', '21426', 'SZL', '1311.33', '6.56', 'EUR', '16.339208'), ('43', '2022-02-21', '144', 'GIP', '173.59', '0.87', 'EUR', '0.829546'), ('48', '2022-02-22', '1146', 'NZD', '722.68', '3.62', 'EUR', '1.585768'), ('37', '2022-02-25', '8466', 'MZN', '120.36', '0.61', 'EUR', '70.339138'), ('36', '2022-02-25', '1302', 'MYR', '279.98', '1.4', 'EUR', '4.650478'), ('29', '2022-02-26', '792', 'EUR', '792', '3.96', 'EUR', '1'), ('35', '2022-02-26', '612', 'EUR', '612', '3.06', 'EUR', '1'), ('38', '2022-02-27', '18966', 'CRC', '26.66', '0.14', 'EUR', '711.446405'), ('44', '2022-02-27', '10362', 'EGP', '507.31', '2.54', 'EUR', '20.425488'), </v>
      </c>
    </row>
    <row r="457" spans="2:22" ht="30" x14ac:dyDescent="0.25">
      <c r="B457">
        <f t="shared" si="72"/>
        <v>2022</v>
      </c>
      <c r="C457">
        <f t="shared" si="73"/>
        <v>3</v>
      </c>
      <c r="D457" t="str">
        <f t="shared" si="74"/>
        <v>2022 3</v>
      </c>
      <c r="E457">
        <v>22</v>
      </c>
      <c r="F457" s="2">
        <v>44621</v>
      </c>
      <c r="G457">
        <v>215190</v>
      </c>
      <c r="H457" t="s">
        <v>77</v>
      </c>
      <c r="I457" s="3">
        <f t="shared" si="75"/>
        <v>95.47</v>
      </c>
      <c r="J457" s="3">
        <f t="shared" si="76"/>
        <v>0.48</v>
      </c>
      <c r="K457" t="s">
        <v>61</v>
      </c>
      <c r="L457" s="3">
        <f>VLOOKUP(H457,'fx rates'!$A:$B,2,0)</f>
        <v>2254.1032150000001</v>
      </c>
      <c r="M457">
        <f>SUMIFS($I$3:$I457,$E$3:$E457,$E457,$D$3:$D457,$D457)</f>
        <v>95.47</v>
      </c>
      <c r="N457" s="3">
        <f t="shared" si="77"/>
        <v>0.48</v>
      </c>
      <c r="O457" s="3" t="str">
        <f t="shared" si="78"/>
        <v/>
      </c>
      <c r="P457" t="str">
        <f>IFERROR(IF(VLOOKUP($E457,clients_special_commissions!$B:$E,3,0), "yes","no"),"no")</f>
        <v>no</v>
      </c>
      <c r="Q457" s="3" t="str">
        <f>IF($P457="yes", VLOOKUP($E457,clients_special_commissions!$B:$C,2,0),"")</f>
        <v/>
      </c>
      <c r="R457" t="str">
        <f t="shared" si="79"/>
        <v>no</v>
      </c>
      <c r="S457">
        <f>COUNTIFS($E$3:$E456,$E457,$D$3:$D456,$D457,$R$3:$R456,"yes")</f>
        <v>0</v>
      </c>
      <c r="U457" s="1" t="str">
        <f t="shared" si="70"/>
        <v xml:space="preserve">('22', '2022-03-01', '215190', 'BIF', '95.47', '0.48', 'EUR', '2254.103215'), </v>
      </c>
      <c r="V457" s="1" t="str">
        <f t="shared" si="71"/>
        <v xml:space="preserve">('4', '2022-02-16', '274', 'OMR', '644.51', '3.23', 'EUR', '0.425132'), ('29', '2022-02-16', '162738', 'UZS', '12.87', '0.07', 'EUR', '12650.208197'), ('22', '2022-02-17', '1140', 'SZL', '69.78', '0.35', 'EUR', '16.339208'), ('42', '2022-02-18', '702', 'MAD', '65.61', '0.05', 'EUR', '10.700435'), ('28', '2022-02-18', '228222', 'UZS', '18.05', '0.03', 'EUR', '12650.208197'), ('39', '2022-02-18', '11130', 'DOP', '184.35', '0.93', 'EUR', '60.37657'), ('44', '2022-02-18', '17904', 'DJF', '91.5', '0.46', 'EUR', '195.674933'), ('4', '2022-02-19', '720', 'PLN', '153.98', '0.77', 'EUR', '4.676119'), ('16', '2022-02-21', '5556', 'GYD', '24.17', '0.13', 'EUR', '229.954813'), ('29', '2022-02-21', '130830', 'PYG', '17.08', '0.09', 'EUR', '7661.556068'), ('3', '2022-02-21', '21426', 'SZL', '1311.33', '6.56', 'EUR', '16.339208'), ('43', '2022-02-21', '144', 'GIP', '173.59', '0.87', 'EUR', '0.829546'), ('48', '2022-02-22', '1146', 'NZD', '722.68', '3.62', 'EUR', '1.585768'), ('37', '2022-02-25', '8466', 'MZN', '120.36', '0.61', 'EUR', '70.339138'), ('36', '2022-02-25', '1302', 'MYR', '279.98', '1.4', 'EUR', '4.650478'), ('29', '2022-02-26', '792', 'EUR', '792', '3.96', 'EUR', '1'), ('35', '2022-02-26', '612', 'EUR', '612', '3.06', 'EUR', '1'), ('38', '2022-02-27', '18966', 'CRC', '26.66', '0.14', 'EUR', '711.446405'), ('44', '2022-02-27', '10362', 'EGP', '507.31', '2.54', 'EUR', '20.425488'), ('22', '2022-03-01', '215190', 'BIF', '95.47', '0.48', 'EUR', '2254.103215'), </v>
      </c>
    </row>
    <row r="458" spans="2:22" ht="30" x14ac:dyDescent="0.25">
      <c r="B458">
        <f t="shared" si="72"/>
        <v>2022</v>
      </c>
      <c r="C458">
        <f t="shared" si="73"/>
        <v>3</v>
      </c>
      <c r="D458" t="str">
        <f t="shared" si="74"/>
        <v>2022 3</v>
      </c>
      <c r="E458">
        <v>35</v>
      </c>
      <c r="F458" s="2">
        <v>44621</v>
      </c>
      <c r="G458">
        <v>96</v>
      </c>
      <c r="H458" t="s">
        <v>210</v>
      </c>
      <c r="I458" s="3">
        <f t="shared" si="75"/>
        <v>87.08</v>
      </c>
      <c r="J458" s="3">
        <f t="shared" si="76"/>
        <v>0.44</v>
      </c>
      <c r="K458" t="s">
        <v>61</v>
      </c>
      <c r="L458" s="3">
        <f>VLOOKUP(H458,'fx rates'!$A:$B,2,0)</f>
        <v>1.102541</v>
      </c>
      <c r="M458">
        <f>SUMIFS($I$3:$I458,$E$3:$E458,$E458,$D$3:$D458,$D458)</f>
        <v>87.08</v>
      </c>
      <c r="N458" s="3">
        <f t="shared" si="77"/>
        <v>0.44</v>
      </c>
      <c r="O458" s="3" t="str">
        <f t="shared" si="78"/>
        <v/>
      </c>
      <c r="P458" t="str">
        <f>IFERROR(IF(VLOOKUP($E458,clients_special_commissions!$B:$E,3,0), "yes","no"),"no")</f>
        <v>no</v>
      </c>
      <c r="Q458" s="3" t="str">
        <f>IF($P458="yes", VLOOKUP($E458,clients_special_commissions!$B:$C,2,0),"")</f>
        <v/>
      </c>
      <c r="R458" t="str">
        <f t="shared" si="79"/>
        <v>no</v>
      </c>
      <c r="S458">
        <f>COUNTIFS($E$3:$E457,$E458,$D$3:$D457,$D458,$R$3:$R457,"yes")</f>
        <v>0</v>
      </c>
      <c r="U458" s="1" t="str">
        <f t="shared" si="70"/>
        <v xml:space="preserve">('35', '2022-03-01', '96', 'USD', '87.08', '0.44', 'EUR', '1.102541'), </v>
      </c>
      <c r="V458" s="1" t="str">
        <f t="shared" si="71"/>
        <v xml:space="preserve">('4', '2022-02-16', '274', 'OMR', '644.51', '3.23', 'EUR', '0.425132'), ('29', '2022-02-16', '162738', 'UZS', '12.87', '0.07', 'EUR', '12650.208197'), ('22', '2022-02-17', '1140', 'SZL', '69.78', '0.35', 'EUR', '16.339208'), ('42', '2022-02-18', '702', 'MAD', '65.61', '0.05', 'EUR', '10.700435'), ('28', '2022-02-18', '228222', 'UZS', '18.05', '0.03', 'EUR', '12650.208197'), ('39', '2022-02-18', '11130', 'DOP', '184.35', '0.93', 'EUR', '60.37657'), ('44', '2022-02-18', '17904', 'DJF', '91.5', '0.46', 'EUR', '195.674933'), ('4', '2022-02-19', '720', 'PLN', '153.98', '0.77', 'EUR', '4.676119'), ('16', '2022-02-21', '5556', 'GYD', '24.17', '0.13', 'EUR', '229.954813'), ('29', '2022-02-21', '130830', 'PYG', '17.08', '0.09', 'EUR', '7661.556068'), ('3', '2022-02-21', '21426', 'SZL', '1311.33', '6.56', 'EUR', '16.339208'), ('43', '2022-02-21', '144', 'GIP', '173.59', '0.87', 'EUR', '0.829546'), ('48', '2022-02-22', '1146', 'NZD', '722.68', '3.62', 'EUR', '1.585768'), ('37', '2022-02-25', '8466', 'MZN', '120.36', '0.61', 'EUR', '70.339138'), ('36', '2022-02-25', '1302', 'MYR', '279.98', '1.4', 'EUR', '4.650478'), ('29', '2022-02-26', '792', 'EUR', '792', '3.96', 'EUR', '1'), ('35', '2022-02-26', '612', 'EUR', '612', '3.06', 'EUR', '1'), ('38', '2022-02-27', '18966', 'CRC', '26.66', '0.14', 'EUR', '711.446405'), ('44', '2022-02-27', '10362', 'EGP', '507.31', '2.54', 'EUR', '20.425488'), ('22', '2022-03-01', '215190', 'BIF', '95.47', '0.48', 'EUR', '2254.103215'), ('35', '2022-03-01', '96', 'USD', '87.08', '0.44', 'EUR', '1.102541'), </v>
      </c>
    </row>
    <row r="459" spans="2:22" ht="30" x14ac:dyDescent="0.25">
      <c r="B459">
        <f t="shared" si="72"/>
        <v>2022</v>
      </c>
      <c r="C459">
        <f t="shared" si="73"/>
        <v>3</v>
      </c>
      <c r="D459" t="str">
        <f t="shared" si="74"/>
        <v>2022 3</v>
      </c>
      <c r="E459">
        <v>5</v>
      </c>
      <c r="F459" s="2">
        <v>44623</v>
      </c>
      <c r="G459">
        <v>774</v>
      </c>
      <c r="H459" t="s">
        <v>110</v>
      </c>
      <c r="I459" s="3">
        <f t="shared" si="75"/>
        <v>932.36</v>
      </c>
      <c r="J459" s="3">
        <f t="shared" si="76"/>
        <v>4.67</v>
      </c>
      <c r="K459" t="s">
        <v>61</v>
      </c>
      <c r="L459" s="3">
        <f>VLOOKUP(H459,'fx rates'!$A:$B,2,0)</f>
        <v>0.83015899999999998</v>
      </c>
      <c r="M459">
        <f>SUMIFS($I$3:$I459,$E$3:$E459,$E459,$D$3:$D459,$D459)</f>
        <v>932.36</v>
      </c>
      <c r="N459" s="3">
        <f t="shared" si="77"/>
        <v>4.67</v>
      </c>
      <c r="O459" s="3" t="str">
        <f t="shared" si="78"/>
        <v/>
      </c>
      <c r="P459" t="str">
        <f>IFERROR(IF(VLOOKUP($E459,clients_special_commissions!$B:$E,3,0), "yes","no"),"no")</f>
        <v>no</v>
      </c>
      <c r="Q459" s="3" t="str">
        <f>IF($P459="yes", VLOOKUP($E459,clients_special_commissions!$B:$C,2,0),"")</f>
        <v/>
      </c>
      <c r="R459" t="str">
        <f t="shared" si="79"/>
        <v>no</v>
      </c>
      <c r="S459">
        <f>COUNTIFS($E$3:$E458,$E459,$D$3:$D458,$D459,$R$3:$R458,"yes")</f>
        <v>0</v>
      </c>
      <c r="U459" s="1" t="str">
        <f t="shared" si="70"/>
        <v xml:space="preserve">('5', '2022-03-03', '774', 'GBP', '932.36', '4.67', 'EUR', '0.830159'), </v>
      </c>
      <c r="V459" s="1" t="str">
        <f t="shared" si="71"/>
        <v xml:space="preserve">('4', '2022-02-16', '274', 'OMR', '644.51', '3.23', 'EUR', '0.425132'), ('29', '2022-02-16', '162738', 'UZS', '12.87', '0.07', 'EUR', '12650.208197'), ('22', '2022-02-17', '1140', 'SZL', '69.78', '0.35', 'EUR', '16.339208'), ('42', '2022-02-18', '702', 'MAD', '65.61', '0.05', 'EUR', '10.700435'), ('28', '2022-02-18', '228222', 'UZS', '18.05', '0.03', 'EUR', '12650.208197'), ('39', '2022-02-18', '11130', 'DOP', '184.35', '0.93', 'EUR', '60.37657'), ('44', '2022-02-18', '17904', 'DJF', '91.5', '0.46', 'EUR', '195.674933'), ('4', '2022-02-19', '720', 'PLN', '153.98', '0.77', 'EUR', '4.676119'), ('16', '2022-02-21', '5556', 'GYD', '24.17', '0.13', 'EUR', '229.954813'), ('29', '2022-02-21', '130830', 'PYG', '17.08', '0.09', 'EUR', '7661.556068'), ('3', '2022-02-21', '21426', 'SZL', '1311.33', '6.56', 'EUR', '16.339208'), ('43', '2022-02-21', '144', 'GIP', '173.59', '0.87', 'EUR', '0.829546'), ('48', '2022-02-22', '1146', 'NZD', '722.68', '3.62', 'EUR', '1.585768'), ('37', '2022-02-25', '8466', 'MZN', '120.36', '0.61', 'EUR', '70.339138'), ('36', '2022-02-25', '1302', 'MYR', '279.98', '1.4', 'EUR', '4.650478'), ('29', '2022-02-26', '792', 'EUR', '792', '3.96', 'EUR', '1'), ('35', '2022-02-26', '612', 'EUR', '612', '3.06', 'EUR', '1'), ('38', '2022-02-27', '18966', 'CRC', '26.66', '0.14', 'EUR', '711.446405'), ('44', '2022-02-27', '10362', 'EGP', '507.31', '2.54', 'EUR', '20.425488'), ('22', '2022-03-01', '215190', 'BIF', '95.47', '0.48', 'EUR', '2254.103215'), ('35', '2022-03-01', '96', 'USD', '87.08', '0.44', 'EUR', '1.102541'), ('5', '2022-03-03', '774', 'GBP', '932.36', '4.67', 'EUR', '0.830159'), </v>
      </c>
    </row>
    <row r="460" spans="2:22" ht="30" x14ac:dyDescent="0.25">
      <c r="B460">
        <f t="shared" si="72"/>
        <v>2022</v>
      </c>
      <c r="C460">
        <f t="shared" si="73"/>
        <v>3</v>
      </c>
      <c r="D460" t="str">
        <f t="shared" si="74"/>
        <v>2022 3</v>
      </c>
      <c r="E460">
        <v>16</v>
      </c>
      <c r="F460" s="2">
        <v>44624</v>
      </c>
      <c r="G460">
        <v>8298</v>
      </c>
      <c r="H460" t="s">
        <v>117</v>
      </c>
      <c r="I460" s="3">
        <f t="shared" si="75"/>
        <v>980.43999999999994</v>
      </c>
      <c r="J460" s="3">
        <f t="shared" si="76"/>
        <v>4.91</v>
      </c>
      <c r="K460" t="s">
        <v>61</v>
      </c>
      <c r="L460" s="3">
        <f>VLOOKUP(H460,'fx rates'!$A:$B,2,0)</f>
        <v>8.4635580000000008</v>
      </c>
      <c r="M460">
        <f>SUMIFS($I$3:$I460,$E$3:$E460,$E460,$D$3:$D460,$D460)</f>
        <v>980.43999999999994</v>
      </c>
      <c r="N460" s="3">
        <f t="shared" si="77"/>
        <v>4.91</v>
      </c>
      <c r="O460" s="3" t="str">
        <f t="shared" si="78"/>
        <v/>
      </c>
      <c r="P460" t="str">
        <f>IFERROR(IF(VLOOKUP($E460,clients_special_commissions!$B:$E,3,0), "yes","no"),"no")</f>
        <v>no</v>
      </c>
      <c r="Q460" s="3" t="str">
        <f>IF($P460="yes", VLOOKUP($E460,clients_special_commissions!$B:$C,2,0),"")</f>
        <v/>
      </c>
      <c r="R460" t="str">
        <f t="shared" si="79"/>
        <v>no</v>
      </c>
      <c r="S460">
        <f>COUNTIFS($E$3:$E459,$E460,$D$3:$D459,$D460,$R$3:$R459,"yes")</f>
        <v>0</v>
      </c>
      <c r="U460" s="1" t="str">
        <f t="shared" si="70"/>
        <v xml:space="preserve">('16', '2022-03-04', '8298', 'GTQ', '980.44', '4.91', 'EUR', '8.463558'), </v>
      </c>
      <c r="V460" s="1" t="str">
        <f t="shared" si="71"/>
        <v xml:space="preserve">('4', '2022-02-16', '274', 'OMR', '644.51', '3.23', 'EUR', '0.425132'), ('29', '2022-02-16', '162738', 'UZS', '12.87', '0.07', 'EUR', '12650.208197'), ('22', '2022-02-17', '1140', 'SZL', '69.78', '0.35', 'EUR', '16.339208'), ('42', '2022-02-18', '702', 'MAD', '65.61', '0.05', 'EUR', '10.700435'), ('28', '2022-02-18', '228222', 'UZS', '18.05', '0.03', 'EUR', '12650.208197'), ('39', '2022-02-18', '11130', 'DOP', '184.35', '0.93', 'EUR', '60.37657'), ('44', '2022-02-18', '17904', 'DJF', '91.5', '0.46', 'EUR', '195.674933'), ('4', '2022-02-19', '720', 'PLN', '153.98', '0.77', 'EUR', '4.676119'), ('16', '2022-02-21', '5556', 'GYD', '24.17', '0.13', 'EUR', '229.954813'), ('29', '2022-02-21', '130830', 'PYG', '17.08', '0.09', 'EUR', '7661.556068'), ('3', '2022-02-21', '21426', 'SZL', '1311.33', '6.56', 'EUR', '16.339208'), ('43', '2022-02-21', '144', 'GIP', '173.59', '0.87', 'EUR', '0.829546'), ('48', '2022-02-22', '1146', 'NZD', '722.68', '3.62', 'EUR', '1.585768'), ('37', '2022-02-25', '8466', 'MZN', '120.36', '0.61', 'EUR', '70.339138'), ('36', '2022-02-25', '1302', 'MYR', '279.98', '1.4', 'EUR', '4.650478'), ('29', '2022-02-26', '792', 'EUR', '792', '3.96', 'EUR', '1'), ('35', '2022-02-26', '612', 'EUR', '612', '3.06', 'EUR', '1'), ('38', '2022-02-27', '18966', 'CRC', '26.66', '0.14', 'EUR', '711.446405'), ('44', '2022-02-27', '10362', 'EGP', '507.31', '2.54', 'EUR', '20.425488'), ('22', '2022-03-01', '215190', 'BIF', '95.47', '0.48', 'EUR', '2254.103215'), ('35', '2022-03-01', '96', 'USD', '87.08', '0.44', 'EUR', '1.102541'), ('5', '2022-03-03', '774', 'GBP', '932.36', '4.67', 'EUR', '0.830159'), ('16', '2022-03-04', '8298', 'GTQ', '980.44', '4.91', 'EUR', '8.463558'), </v>
      </c>
    </row>
    <row r="461" spans="2:22" ht="30" x14ac:dyDescent="0.25">
      <c r="B461">
        <f t="shared" si="72"/>
        <v>2022</v>
      </c>
      <c r="C461">
        <f t="shared" si="73"/>
        <v>3</v>
      </c>
      <c r="D461" t="str">
        <f t="shared" si="74"/>
        <v>2022 3</v>
      </c>
      <c r="E461">
        <v>46</v>
      </c>
      <c r="F461" s="2">
        <v>44624</v>
      </c>
      <c r="G461">
        <v>3738</v>
      </c>
      <c r="H461" t="s">
        <v>63</v>
      </c>
      <c r="I461" s="3">
        <f t="shared" si="75"/>
        <v>38.76</v>
      </c>
      <c r="J461" s="3">
        <f t="shared" si="76"/>
        <v>0.2</v>
      </c>
      <c r="K461" t="s">
        <v>61</v>
      </c>
      <c r="L461" s="3">
        <f>VLOOKUP(H461,'fx rates'!$A:$B,2,0)</f>
        <v>96.442519000000004</v>
      </c>
      <c r="M461">
        <f>SUMIFS($I$3:$I461,$E$3:$E461,$E461,$D$3:$D461,$D461)</f>
        <v>38.76</v>
      </c>
      <c r="N461" s="3">
        <f t="shared" si="77"/>
        <v>0.2</v>
      </c>
      <c r="O461" s="3" t="str">
        <f t="shared" si="78"/>
        <v/>
      </c>
      <c r="P461" t="str">
        <f>IFERROR(IF(VLOOKUP($E461,clients_special_commissions!$B:$E,3,0), "yes","no"),"no")</f>
        <v>no</v>
      </c>
      <c r="Q461" s="3" t="str">
        <f>IF($P461="yes", VLOOKUP($E461,clients_special_commissions!$B:$C,2,0),"")</f>
        <v/>
      </c>
      <c r="R461" t="str">
        <f t="shared" si="79"/>
        <v>no</v>
      </c>
      <c r="S461">
        <f>COUNTIFS($E$3:$E460,$E461,$D$3:$D460,$D461,$R$3:$R460,"yes")</f>
        <v>0</v>
      </c>
      <c r="U461" s="1" t="str">
        <f t="shared" si="70"/>
        <v xml:space="preserve">('46', '2022-03-04', '3738', 'AFN', '38.76', '0.2', 'EUR', '96.442519'), </v>
      </c>
      <c r="V461" s="1" t="str">
        <f t="shared" si="71"/>
        <v xml:space="preserve">('4', '2022-02-16', '274', 'OMR', '644.51', '3.23', 'EUR', '0.425132'), ('29', '2022-02-16', '162738', 'UZS', '12.87', '0.07', 'EUR', '12650.208197'), ('22', '2022-02-17', '1140', 'SZL', '69.78', '0.35', 'EUR', '16.339208'), ('42', '2022-02-18', '702', 'MAD', '65.61', '0.05', 'EUR', '10.700435'), ('28', '2022-02-18', '228222', 'UZS', '18.05', '0.03', 'EUR', '12650.208197'), ('39', '2022-02-18', '11130', 'DOP', '184.35', '0.93', 'EUR', '60.37657'), ('44', '2022-02-18', '17904', 'DJF', '91.5', '0.46', 'EUR', '195.674933'), ('4', '2022-02-19', '720', 'PLN', '153.98', '0.77', 'EUR', '4.676119'), ('16', '2022-02-21', '5556', 'GYD', '24.17', '0.13', 'EUR', '229.954813'), ('29', '2022-02-21', '130830', 'PYG', '17.08', '0.09', 'EUR', '7661.556068'), ('3', '2022-02-21', '21426', 'SZL', '1311.33', '6.56', 'EUR', '16.339208'), ('43', '2022-02-21', '144', 'GIP', '173.59', '0.87', 'EUR', '0.829546'), ('48', '2022-02-22', '1146', 'NZD', '722.68', '3.62', 'EUR', '1.585768'), ('37', '2022-02-25', '8466', 'MZN', '120.36', '0.61', 'EUR', '70.339138'), ('36', '2022-02-25', '1302', 'MYR', '279.98', '1.4', 'EUR', '4.650478'), ('29', '2022-02-26', '792', 'EUR', '792', '3.96', 'EUR', '1'), ('35', '2022-02-26', '612', 'EUR', '612', '3.06', 'EUR', '1'), ('38', '2022-02-27', '18966', 'CRC', '26.66', '0.14', 'EUR', '711.446405'), ('44', '2022-02-27', '10362', 'EGP', '507.31', '2.54', 'EUR', '20.425488'), ('22', '2022-03-01', '215190', 'BIF', '95.47', '0.48', 'EUR', '2254.103215'), ('35', '2022-03-01', '96', 'USD', '87.08', '0.44', 'EUR', '1.102541'), ('5', '2022-03-03', '774', 'GBP', '932.36', '4.67', 'EUR', '0.830159'), ('16', '2022-03-04', '8298', 'GTQ', '980.44', '4.91', 'EUR', '8.463558'), ('46', '2022-03-04', '3738', 'AFN', '38.76', '0.2', 'EUR', '96.442519'), </v>
      </c>
    </row>
    <row r="462" spans="2:22" ht="30" x14ac:dyDescent="0.25">
      <c r="B462">
        <f t="shared" si="72"/>
        <v>2022</v>
      </c>
      <c r="C462">
        <f t="shared" si="73"/>
        <v>3</v>
      </c>
      <c r="D462" t="str">
        <f t="shared" si="74"/>
        <v>2022 3</v>
      </c>
      <c r="E462">
        <v>8</v>
      </c>
      <c r="F462" s="2">
        <v>44625</v>
      </c>
      <c r="G462">
        <v>768</v>
      </c>
      <c r="H462" t="s">
        <v>184</v>
      </c>
      <c r="I462" s="3">
        <f t="shared" si="75"/>
        <v>86.61</v>
      </c>
      <c r="J462" s="3">
        <f t="shared" si="76"/>
        <v>0.44</v>
      </c>
      <c r="K462" t="s">
        <v>61</v>
      </c>
      <c r="L462" s="3">
        <f>VLOOKUP(H462,'fx rates'!$A:$B,2,0)</f>
        <v>8.8679079999999999</v>
      </c>
      <c r="M462">
        <f>SUMIFS($I$3:$I462,$E$3:$E462,$E462,$D$3:$D462,$D462)</f>
        <v>86.61</v>
      </c>
      <c r="N462" s="3">
        <f t="shared" si="77"/>
        <v>0.44</v>
      </c>
      <c r="O462" s="3" t="str">
        <f t="shared" si="78"/>
        <v/>
      </c>
      <c r="P462" t="str">
        <f>IFERROR(IF(VLOOKUP($E462,clients_special_commissions!$B:$E,3,0), "yes","no"),"no")</f>
        <v>no</v>
      </c>
      <c r="Q462" s="3" t="str">
        <f>IF($P462="yes", VLOOKUP($E462,clients_special_commissions!$B:$C,2,0),"")</f>
        <v/>
      </c>
      <c r="R462" t="str">
        <f t="shared" si="79"/>
        <v>no</v>
      </c>
      <c r="S462">
        <f>COUNTIFS($E$3:$E461,$E462,$D$3:$D461,$D462,$R$3:$R461,"yes")</f>
        <v>0</v>
      </c>
      <c r="U462" s="1" t="str">
        <f t="shared" si="70"/>
        <v xml:space="preserve">('8', '2022-03-05', '768', 'SBD', '86.61', '0.44', 'EUR', '8.867908'), </v>
      </c>
      <c r="V462" s="1" t="str">
        <f t="shared" si="71"/>
        <v xml:space="preserve">('4', '2022-02-16', '274', 'OMR', '644.51', '3.23', 'EUR', '0.425132'), ('29', '2022-02-16', '162738', 'UZS', '12.87', '0.07', 'EUR', '12650.208197'), ('22', '2022-02-17', '1140', 'SZL', '69.78', '0.35', 'EUR', '16.339208'), ('42', '2022-02-18', '702', 'MAD', '65.61', '0.05', 'EUR', '10.700435'), ('28', '2022-02-18', '228222', 'UZS', '18.05', '0.03', 'EUR', '12650.208197'), ('39', '2022-02-18', '11130', 'DOP', '184.35', '0.93', 'EUR', '60.37657'), ('44', '2022-02-18', '17904', 'DJF', '91.5', '0.46', 'EUR', '195.674933'), ('4', '2022-02-19', '720', 'PLN', '153.98', '0.77', 'EUR', '4.676119'), ('16', '2022-02-21', '5556', 'GYD', '24.17', '0.13', 'EUR', '229.954813'), ('29', '2022-02-21', '130830', 'PYG', '17.08', '0.09', 'EUR', '7661.556068'), ('3', '2022-02-21', '21426', 'SZL', '1311.33', '6.56', 'EUR', '16.339208'), ('43', '2022-02-21', '144', 'GIP', '173.59', '0.87', 'EUR', '0.829546'), ('48', '2022-02-22', '1146', 'NZD', '722.68', '3.62', 'EUR', '1.585768'), ('37', '2022-02-25', '8466', 'MZN', '120.36', '0.61', 'EUR', '70.339138'), ('36', '2022-02-25', '1302', 'MYR', '279.98', '1.4', 'EUR', '4.650478'), ('29', '2022-02-26', '792', 'EUR', '792', '3.96', 'EUR', '1'), ('35', '2022-02-26', '612', 'EUR', '612', '3.06', 'EUR', '1'), ('38', '2022-02-27', '18966', 'CRC', '26.66', '0.14', 'EUR', '711.446405'), ('44', '2022-02-27', '10362', 'EGP', '507.31', '2.54', 'EUR', '20.425488'), ('22', '2022-03-01', '215190', 'BIF', '95.47', '0.48', 'EUR', '2254.103215'), ('35', '2022-03-01', '96', 'USD', '87.08', '0.44', 'EUR', '1.102541'), ('5', '2022-03-03', '774', 'GBP', '932.36', '4.67', 'EUR', '0.830159'), ('16', '2022-03-04', '8298', 'GTQ', '980.44', '4.91', 'EUR', '8.463558'), ('46', '2022-03-04', '3738', 'AFN', '38.76', '0.2', 'EUR', '96.442519'), ('8', '2022-03-05', '768', 'SBD', '86.61', '0.44', 'EUR', '8.867908'), </v>
      </c>
    </row>
    <row r="463" spans="2:22" ht="30" x14ac:dyDescent="0.25">
      <c r="B463">
        <f t="shared" si="72"/>
        <v>2022</v>
      </c>
      <c r="C463">
        <f t="shared" si="73"/>
        <v>3</v>
      </c>
      <c r="D463" t="str">
        <f t="shared" si="74"/>
        <v>2022 3</v>
      </c>
      <c r="E463">
        <v>46</v>
      </c>
      <c r="F463" s="2">
        <v>44625</v>
      </c>
      <c r="G463">
        <v>960</v>
      </c>
      <c r="H463" t="s">
        <v>87</v>
      </c>
      <c r="I463" s="3">
        <f t="shared" si="75"/>
        <v>433.17</v>
      </c>
      <c r="J463" s="3">
        <f t="shared" si="76"/>
        <v>2.17</v>
      </c>
      <c r="K463" t="s">
        <v>61</v>
      </c>
      <c r="L463" s="3">
        <f>VLOOKUP(H463,'fx rates'!$A:$B,2,0)</f>
        <v>2.216262</v>
      </c>
      <c r="M463">
        <f>SUMIFS($I$3:$I463,$E$3:$E463,$E463,$D$3:$D463,$D463)</f>
        <v>471.93</v>
      </c>
      <c r="N463" s="3">
        <f t="shared" si="77"/>
        <v>2.17</v>
      </c>
      <c r="O463" s="3" t="str">
        <f t="shared" si="78"/>
        <v/>
      </c>
      <c r="P463" t="str">
        <f>IFERROR(IF(VLOOKUP($E463,clients_special_commissions!$B:$E,3,0), "yes","no"),"no")</f>
        <v>no</v>
      </c>
      <c r="Q463" s="3" t="str">
        <f>IF($P463="yes", VLOOKUP($E463,clients_special_commissions!$B:$C,2,0),"")</f>
        <v/>
      </c>
      <c r="R463" t="str">
        <f t="shared" si="79"/>
        <v>no</v>
      </c>
      <c r="S463">
        <f>COUNTIFS($E$3:$E462,$E463,$D$3:$D462,$D463,$R$3:$R462,"yes")</f>
        <v>0</v>
      </c>
      <c r="U463" s="1" t="str">
        <f t="shared" si="70"/>
        <v xml:space="preserve">('46', '2022-03-05', '960', 'BZD', '433.17', '2.17', 'EUR', '2.216262'), </v>
      </c>
      <c r="V463" s="1" t="str">
        <f t="shared" si="71"/>
        <v xml:space="preserve">('4', '2022-02-16', '274', 'OMR', '644.51', '3.23', 'EUR', '0.425132'), ('29', '2022-02-16', '162738', 'UZS', '12.87', '0.07', 'EUR', '12650.208197'), ('22', '2022-02-17', '1140', 'SZL', '69.78', '0.35', 'EUR', '16.339208'), ('42', '2022-02-18', '702', 'MAD', '65.61', '0.05', 'EUR', '10.700435'), ('28', '2022-02-18', '228222', 'UZS', '18.05', '0.03', 'EUR', '12650.208197'), ('39', '2022-02-18', '11130', 'DOP', '184.35', '0.93', 'EUR', '60.37657'), ('44', '2022-02-18', '17904', 'DJF', '91.5', '0.46', 'EUR', '195.674933'), ('4', '2022-02-19', '720', 'PLN', '153.98', '0.77', 'EUR', '4.676119'), ('16', '2022-02-21', '5556', 'GYD', '24.17', '0.13', 'EUR', '229.954813'), ('29', '2022-02-21', '130830', 'PYG', '17.08', '0.09', 'EUR', '7661.556068'), ('3', '2022-02-21', '21426', 'SZL', '1311.33', '6.56', 'EUR', '16.339208'), ('43', '2022-02-21', '144', 'GIP', '173.59', '0.87', 'EUR', '0.829546'), ('48', '2022-02-22', '1146', 'NZD', '722.68', '3.62', 'EUR', '1.585768'), ('37', '2022-02-25', '8466', 'MZN', '120.36', '0.61', 'EUR', '70.339138'), ('36', '2022-02-25', '1302', 'MYR', '279.98', '1.4', 'EUR', '4.650478'), ('29', '2022-02-26', '792', 'EUR', '792', '3.96', 'EUR', '1'), ('35', '2022-02-26', '612', 'EUR', '612', '3.06', 'EUR', '1'), ('38', '2022-02-27', '18966', 'CRC', '26.66', '0.14', 'EUR', '711.446405'), ('44', '2022-02-27', '10362', 'EGP', '507.31', '2.54', 'EUR', '20.425488'), ('22', '2022-03-01', '215190', 'BIF', '95.47', '0.48', 'EUR', '2254.103215'), ('35', '2022-03-01', '96', 'USD', '87.08', '0.44', 'EUR', '1.102541'), ('5', '2022-03-03', '774', 'GBP', '932.36', '4.67', 'EUR', '0.830159'), ('16', '2022-03-04', '8298', 'GTQ', '980.44', '4.91', 'EUR', '8.463558'), ('46', '2022-03-04', '3738', 'AFN', '38.76', '0.2', 'EUR', '96.442519'), ('8', '2022-03-05', '768', 'SBD', '86.61', '0.44', 'EUR', '8.867908'), ('46', '2022-03-05', '960', 'BZD', '433.17', '2.17', 'EUR', '2.216262'), </v>
      </c>
    </row>
    <row r="464" spans="2:22" ht="30" x14ac:dyDescent="0.25">
      <c r="B464">
        <f t="shared" si="72"/>
        <v>2022</v>
      </c>
      <c r="C464">
        <f t="shared" si="73"/>
        <v>3</v>
      </c>
      <c r="D464" t="str">
        <f t="shared" si="74"/>
        <v>2022 3</v>
      </c>
      <c r="E464">
        <v>37</v>
      </c>
      <c r="F464" s="2">
        <v>44625</v>
      </c>
      <c r="G464">
        <v>15504</v>
      </c>
      <c r="H464" t="s">
        <v>182</v>
      </c>
      <c r="I464" s="3">
        <f t="shared" si="75"/>
        <v>13.89</v>
      </c>
      <c r="J464" s="3">
        <f t="shared" si="76"/>
        <v>6.9999999999999993E-2</v>
      </c>
      <c r="K464" t="s">
        <v>61</v>
      </c>
      <c r="L464" s="3">
        <f>VLOOKUP(H464,'fx rates'!$A:$B,2,0)</f>
        <v>1116.919707</v>
      </c>
      <c r="M464">
        <f>SUMIFS($I$3:$I464,$E$3:$E464,$E464,$D$3:$D464,$D464)</f>
        <v>13.89</v>
      </c>
      <c r="N464" s="3">
        <f t="shared" si="77"/>
        <v>6.9999999999999993E-2</v>
      </c>
      <c r="O464" s="3" t="str">
        <f t="shared" si="78"/>
        <v/>
      </c>
      <c r="P464" t="str">
        <f>IFERROR(IF(VLOOKUP($E464,clients_special_commissions!$B:$E,3,0), "yes","no"),"no")</f>
        <v>no</v>
      </c>
      <c r="Q464" s="3" t="str">
        <f>IF($P464="yes", VLOOKUP($E464,clients_special_commissions!$B:$C,2,0),"")</f>
        <v/>
      </c>
      <c r="R464" t="str">
        <f t="shared" si="79"/>
        <v>no</v>
      </c>
      <c r="S464">
        <f>COUNTIFS($E$3:$E463,$E464,$D$3:$D463,$D464,$R$3:$R463,"yes")</f>
        <v>0</v>
      </c>
      <c r="U464" s="1" t="str">
        <f t="shared" si="70"/>
        <v xml:space="preserve">('37', '2022-03-05', '15504', 'RWF', '13.89', '0.07', 'EUR', '1116.919707'), </v>
      </c>
      <c r="V464" s="1" t="str">
        <f t="shared" si="71"/>
        <v xml:space="preserve">('4', '2022-02-16', '274', 'OMR', '644.51', '3.23', 'EUR', '0.425132'), ('29', '2022-02-16', '162738', 'UZS', '12.87', '0.07', 'EUR', '12650.208197'), ('22', '2022-02-17', '1140', 'SZL', '69.78', '0.35', 'EUR', '16.339208'), ('42', '2022-02-18', '702', 'MAD', '65.61', '0.05', 'EUR', '10.700435'), ('28', '2022-02-18', '228222', 'UZS', '18.05', '0.03', 'EUR', '12650.208197'), ('39', '2022-02-18', '11130', 'DOP', '184.35', '0.93', 'EUR', '60.37657'), ('44', '2022-02-18', '17904', 'DJF', '91.5', '0.46', 'EUR', '195.674933'), ('4', '2022-02-19', '720', 'PLN', '153.98', '0.77', 'EUR', '4.676119'), ('16', '2022-02-21', '5556', 'GYD', '24.17', '0.13', 'EUR', '229.954813'), ('29', '2022-02-21', '130830', 'PYG', '17.08', '0.09', 'EUR', '7661.556068'), ('3', '2022-02-21', '21426', 'SZL', '1311.33', '6.56', 'EUR', '16.339208'), ('43', '2022-02-21', '144', 'GIP', '173.59', '0.87', 'EUR', '0.829546'), ('48', '2022-02-22', '1146', 'NZD', '722.68', '3.62', 'EUR', '1.585768'), ('37', '2022-02-25', '8466', 'MZN', '120.36', '0.61', 'EUR', '70.339138'), ('36', '2022-02-25', '1302', 'MYR', '279.98', '1.4', 'EUR', '4.650478'), ('29', '2022-02-26', '792', 'EUR', '792', '3.96', 'EUR', '1'), ('35', '2022-02-26', '612', 'EUR', '612', '3.06', 'EUR', '1'), ('38', '2022-02-27', '18966', 'CRC', '26.66', '0.14', 'EUR', '711.446405'), ('44', '2022-02-27', '10362', 'EGP', '507.31', '2.54', 'EUR', '20.425488'), ('22', '2022-03-01', '215190', 'BIF', '95.47', '0.48', 'EUR', '2254.103215'), ('35', '2022-03-01', '96', 'USD', '87.08', '0.44', 'EUR', '1.102541'), ('5', '2022-03-03', '774', 'GBP', '932.36', '4.67', 'EUR', '0.830159'), ('16', '2022-03-04', '8298', 'GTQ', '980.44', '4.91', 'EUR', '8.463558'), ('46', '2022-03-04', '3738', 'AFN', '38.76', '0.2', 'EUR', '96.442519'), ('8', '2022-03-05', '768', 'SBD', '86.61', '0.44', 'EUR', '8.867908'), ('46', '2022-03-05', '960', 'BZD', '433.17', '2.17', 'EUR', '2.216262'), ('37', '2022-03-05', '15504', 'RWF', '13.89', '0.07', 'EUR', '1116.919707'), </v>
      </c>
    </row>
    <row r="465" spans="2:22" ht="30" x14ac:dyDescent="0.25">
      <c r="B465">
        <f t="shared" si="72"/>
        <v>2022</v>
      </c>
      <c r="C465">
        <f t="shared" si="73"/>
        <v>3</v>
      </c>
      <c r="D465" t="str">
        <f t="shared" si="74"/>
        <v>2022 3</v>
      </c>
      <c r="E465">
        <v>30</v>
      </c>
      <c r="F465" s="2">
        <v>44625</v>
      </c>
      <c r="G465">
        <v>15510</v>
      </c>
      <c r="H465" t="s">
        <v>226</v>
      </c>
      <c r="I465" s="3">
        <f t="shared" si="75"/>
        <v>56.25</v>
      </c>
      <c r="J465" s="3">
        <f t="shared" si="76"/>
        <v>0.29000000000000004</v>
      </c>
      <c r="K465" t="s">
        <v>61</v>
      </c>
      <c r="L465" s="3">
        <f>VLOOKUP(H465,'fx rates'!$A:$B,2,0)</f>
        <v>275.78137600000002</v>
      </c>
      <c r="M465">
        <f>SUMIFS($I$3:$I465,$E$3:$E465,$E465,$D$3:$D465,$D465)</f>
        <v>56.25</v>
      </c>
      <c r="N465" s="3">
        <f t="shared" si="77"/>
        <v>0.29000000000000004</v>
      </c>
      <c r="O465" s="3" t="str">
        <f t="shared" si="78"/>
        <v/>
      </c>
      <c r="P465" t="str">
        <f>IFERROR(IF(VLOOKUP($E465,clients_special_commissions!$B:$E,3,0), "yes","no"),"no")</f>
        <v>no</v>
      </c>
      <c r="Q465" s="3" t="str">
        <f>IF($P465="yes", VLOOKUP($E465,clients_special_commissions!$B:$C,2,0),"")</f>
        <v/>
      </c>
      <c r="R465" t="str">
        <f t="shared" si="79"/>
        <v>no</v>
      </c>
      <c r="S465">
        <f>COUNTIFS($E$3:$E464,$E465,$D$3:$D464,$D465,$R$3:$R464,"yes")</f>
        <v>0</v>
      </c>
      <c r="U465" s="1" t="str">
        <f t="shared" si="70"/>
        <v xml:space="preserve">('30', '2022-03-05', '15510', 'YER', '56.25', '0.29', 'EUR', '275.781376'), </v>
      </c>
      <c r="V465" s="1" t="str">
        <f t="shared" si="71"/>
        <v xml:space="preserve">('4', '2022-02-16', '274', 'OMR', '644.51', '3.23', 'EUR', '0.425132'), ('29', '2022-02-16', '162738', 'UZS', '12.87', '0.07', 'EUR', '12650.208197'), ('22', '2022-02-17', '1140', 'SZL', '69.78', '0.35', 'EUR', '16.339208'), ('42', '2022-02-18', '702', 'MAD', '65.61', '0.05', 'EUR', '10.700435'), ('28', '2022-02-18', '228222', 'UZS', '18.05', '0.03', 'EUR', '12650.208197'), ('39', '2022-02-18', '11130', 'DOP', '184.35', '0.93', 'EUR', '60.37657'), ('44', '2022-02-18', '17904', 'DJF', '91.5', '0.46', 'EUR', '195.674933'), ('4', '2022-02-19', '720', 'PLN', '153.98', '0.77', 'EUR', '4.676119'), ('16', '2022-02-21', '5556', 'GYD', '24.17', '0.13', 'EUR', '229.954813'), ('29', '2022-02-21', '130830', 'PYG', '17.08', '0.09', 'EUR', '7661.556068'), ('3', '2022-02-21', '21426', 'SZL', '1311.33', '6.56', 'EUR', '16.339208'), ('43', '2022-02-21', '144', 'GIP', '173.59', '0.87', 'EUR', '0.829546'), ('48', '2022-02-22', '1146', 'NZD', '722.68', '3.62', 'EUR', '1.585768'), ('37', '2022-02-25', '8466', 'MZN', '120.36', '0.61', 'EUR', '70.339138'), ('36', '2022-02-25', '1302', 'MYR', '279.98', '1.4', 'EUR', '4.650478'), ('29', '2022-02-26', '792', 'EUR', '792', '3.96', 'EUR', '1'), ('35', '2022-02-26', '612', 'EUR', '612', '3.06', 'EUR', '1'), ('38', '2022-02-27', '18966', 'CRC', '26.66', '0.14', 'EUR', '711.446405'), ('44', '2022-02-27', '10362', 'EGP', '507.31', '2.54', 'EUR', '20.425488'), ('22', '2022-03-01', '215190', 'BIF', '95.47', '0.48', 'EUR', '2254.103215'), ('35', '2022-03-01', '96', 'USD', '87.08', '0.44', 'EUR', '1.102541'), ('5', '2022-03-03', '774', 'GBP', '932.36', '4.67', 'EUR', '0.830159'), ('16', '2022-03-04', '8298', 'GTQ', '980.44', '4.91', 'EUR', '8.463558'), ('46', '2022-03-04', '3738', 'AFN', '38.76', '0.2', 'EUR', '96.442519'), ('8', '2022-03-05', '768', 'SBD', '86.61', '0.44', 'EUR', '8.867908'), ('46', '2022-03-05', '960', 'BZD', '433.17', '2.17', 'EUR', '2.216262'), ('37', '2022-03-05', '15504', 'RWF', '13.89', '0.07', 'EUR', '1116.919707'), ('30', '2022-03-05', '15510', 'YER', '56.25', '0.29', 'EUR', '275.781376'), </v>
      </c>
    </row>
    <row r="466" spans="2:22" ht="30" x14ac:dyDescent="0.25">
      <c r="B466">
        <f t="shared" si="72"/>
        <v>2022</v>
      </c>
      <c r="C466">
        <f t="shared" si="73"/>
        <v>3</v>
      </c>
      <c r="D466" t="str">
        <f t="shared" si="74"/>
        <v>2022 3</v>
      </c>
      <c r="E466">
        <v>43</v>
      </c>
      <c r="F466" s="2">
        <v>44625</v>
      </c>
      <c r="G466">
        <v>29466</v>
      </c>
      <c r="H466" t="s">
        <v>132</v>
      </c>
      <c r="I466" s="3">
        <f t="shared" si="75"/>
        <v>175.72</v>
      </c>
      <c r="J466" s="3">
        <f t="shared" si="76"/>
        <v>0.88</v>
      </c>
      <c r="K466" t="s">
        <v>61</v>
      </c>
      <c r="L466" s="3">
        <f>VLOOKUP(H466,'fx rates'!$A:$B,2,0)</f>
        <v>167.69668799999999</v>
      </c>
      <c r="M466">
        <f>SUMIFS($I$3:$I466,$E$3:$E466,$E466,$D$3:$D466,$D466)</f>
        <v>175.72</v>
      </c>
      <c r="N466" s="3">
        <f t="shared" si="77"/>
        <v>0.88</v>
      </c>
      <c r="O466" s="3" t="str">
        <f t="shared" si="78"/>
        <v/>
      </c>
      <c r="P466" t="str">
        <f>IFERROR(IF(VLOOKUP($E466,clients_special_commissions!$B:$E,3,0), "yes","no"),"no")</f>
        <v>no</v>
      </c>
      <c r="Q466" s="3" t="str">
        <f>IF($P466="yes", VLOOKUP($E466,clients_special_commissions!$B:$C,2,0),"")</f>
        <v/>
      </c>
      <c r="R466" t="str">
        <f t="shared" si="79"/>
        <v>no</v>
      </c>
      <c r="S466">
        <f>COUNTIFS($E$3:$E465,$E466,$D$3:$D465,$D466,$R$3:$R465,"yes")</f>
        <v>0</v>
      </c>
      <c r="U466" s="1" t="str">
        <f t="shared" si="70"/>
        <v xml:space="preserve">('43', '2022-03-05', '29466', 'JMD', '175.72', '0.88', 'EUR', '167.696688'), </v>
      </c>
      <c r="V466" s="1" t="str">
        <f t="shared" si="71"/>
        <v xml:space="preserve">('4', '2022-02-16', '274', 'OMR', '644.51', '3.23', 'EUR', '0.425132'), ('29', '2022-02-16', '162738', 'UZS', '12.87', '0.07', 'EUR', '12650.208197'), ('22', '2022-02-17', '1140', 'SZL', '69.78', '0.35', 'EUR', '16.339208'), ('42', '2022-02-18', '702', 'MAD', '65.61', '0.05', 'EUR', '10.700435'), ('28', '2022-02-18', '228222', 'UZS', '18.05', '0.03', 'EUR', '12650.208197'), ('39', '2022-02-18', '11130', 'DOP', '184.35', '0.93', 'EUR', '60.37657'), ('44', '2022-02-18', '17904', 'DJF', '91.5', '0.46', 'EUR', '195.674933'), ('4', '2022-02-19', '720', 'PLN', '153.98', '0.77', 'EUR', '4.676119'), ('16', '2022-02-21', '5556', 'GYD', '24.17', '0.13', 'EUR', '229.954813'), ('29', '2022-02-21', '130830', 'PYG', '17.08', '0.09', 'EUR', '7661.556068'), ('3', '2022-02-21', '21426', 'SZL', '1311.33', '6.56', 'EUR', '16.339208'), ('43', '2022-02-21', '144', 'GIP', '173.59', '0.87', 'EUR', '0.829546'), ('48', '2022-02-22', '1146', 'NZD', '722.68', '3.62', 'EUR', '1.585768'), ('37', '2022-02-25', '8466', 'MZN', '120.36', '0.61', 'EUR', '70.339138'), ('36', '2022-02-25', '1302', 'MYR', '279.98', '1.4', 'EUR', '4.650478'), ('29', '2022-02-26', '792', 'EUR', '792', '3.96', 'EUR', '1'), ('35', '2022-02-26', '612', 'EUR', '612', '3.06', 'EUR', '1'), ('38', '2022-02-27', '18966', 'CRC', '26.66', '0.14', 'EUR', '711.446405'), ('44', '2022-02-27', '10362', 'EGP', '507.31', '2.54', 'EUR', '20.425488'), ('22', '2022-03-01', '215190', 'BIF', '95.47', '0.48', 'EUR', '2254.103215'), ('35', '2022-03-01', '96', 'USD', '87.08', '0.44', 'EUR', '1.102541'), ('5', '2022-03-03', '774', 'GBP', '932.36', '4.67', 'EUR', '0.830159'), ('16', '2022-03-04', '8298', 'GTQ', '980.44', '4.91', 'EUR', '8.463558'), ('46', '2022-03-04', '3738', 'AFN', '38.76', '0.2', 'EUR', '96.442519'), ('8', '2022-03-05', '768', 'SBD', '86.61', '0.44', 'EUR', '8.867908'), ('46', '2022-03-05', '960', 'BZD', '433.17', '2.17', 'EUR', '2.216262'), ('37', '2022-03-05', '15504', 'RWF', '13.89', '0.07', 'EUR', '1116.919707'), ('30', '2022-03-05', '15510', 'YER', '56.25', '0.29', 'EUR', '275.781376'), ('43', '2022-03-05', '29466', 'JMD', '175.72', '0.88', 'EUR', '167.696688'), </v>
      </c>
    </row>
    <row r="467" spans="2:22" ht="30" x14ac:dyDescent="0.25">
      <c r="B467">
        <f t="shared" si="72"/>
        <v>2022</v>
      </c>
      <c r="C467">
        <f t="shared" si="73"/>
        <v>3</v>
      </c>
      <c r="D467" t="str">
        <f t="shared" si="74"/>
        <v>2022 3</v>
      </c>
      <c r="E467">
        <v>16</v>
      </c>
      <c r="F467" s="2">
        <v>44625</v>
      </c>
      <c r="G467">
        <v>576</v>
      </c>
      <c r="H467" t="s">
        <v>216</v>
      </c>
      <c r="I467" s="3">
        <f t="shared" si="75"/>
        <v>200.76</v>
      </c>
      <c r="J467" s="3">
        <f t="shared" si="76"/>
        <v>1.01</v>
      </c>
      <c r="K467" t="s">
        <v>61</v>
      </c>
      <c r="L467" s="3">
        <f>VLOOKUP(H467,'fx rates'!$A:$B,2,0)</f>
        <v>2.869237</v>
      </c>
      <c r="M467">
        <f>SUMIFS($I$3:$I467,$E$3:$E467,$E467,$D$3:$D467,$D467)</f>
        <v>1181.1999999999998</v>
      </c>
      <c r="N467" s="3">
        <f t="shared" si="77"/>
        <v>1.01</v>
      </c>
      <c r="O467" s="3" t="str">
        <f t="shared" si="78"/>
        <v/>
      </c>
      <c r="P467" t="str">
        <f>IFERROR(IF(VLOOKUP($E467,clients_special_commissions!$B:$E,3,0), "yes","no"),"no")</f>
        <v>no</v>
      </c>
      <c r="Q467" s="3" t="str">
        <f>IF($P467="yes", VLOOKUP($E467,clients_special_commissions!$B:$C,2,0),"")</f>
        <v/>
      </c>
      <c r="R467" t="str">
        <f t="shared" si="79"/>
        <v>yes</v>
      </c>
      <c r="S467">
        <f>COUNTIFS($E$3:$E466,$E467,$D$3:$D466,$D467,$R$3:$R466,"yes")</f>
        <v>0</v>
      </c>
      <c r="U467" s="1" t="str">
        <f t="shared" si="70"/>
        <v xml:space="preserve">('16', '2022-03-05', '576', 'WST', '200.76', '1.01', 'EUR', '2.869237'), </v>
      </c>
      <c r="V467" s="1" t="str">
        <f t="shared" si="71"/>
        <v xml:space="preserve">('4', '2022-02-16', '274', 'OMR', '644.51', '3.23', 'EUR', '0.425132'), ('29', '2022-02-16', '162738', 'UZS', '12.87', '0.07', 'EUR', '12650.208197'), ('22', '2022-02-17', '1140', 'SZL', '69.78', '0.35', 'EUR', '16.339208'), ('42', '2022-02-18', '702', 'MAD', '65.61', '0.05', 'EUR', '10.700435'), ('28', '2022-02-18', '228222', 'UZS', '18.05', '0.03', 'EUR', '12650.208197'), ('39', '2022-02-18', '11130', 'DOP', '184.35', '0.93', 'EUR', '60.37657'), ('44', '2022-02-18', '17904', 'DJF', '91.5', '0.46', 'EUR', '195.674933'), ('4', '2022-02-19', '720', 'PLN', '153.98', '0.77', 'EUR', '4.676119'), ('16', '2022-02-21', '5556', 'GYD', '24.17', '0.13', 'EUR', '229.954813'), ('29', '2022-02-21', '130830', 'PYG', '17.08', '0.09', 'EUR', '7661.556068'), ('3', '2022-02-21', '21426', 'SZL', '1311.33', '6.56', 'EUR', '16.339208'), ('43', '2022-02-21', '144', 'GIP', '173.59', '0.87', 'EUR', '0.829546'), ('48', '2022-02-22', '1146', 'NZD', '722.68', '3.62', 'EUR', '1.585768'), ('37', '2022-02-25', '8466', 'MZN', '120.36', '0.61', 'EUR', '70.339138'), ('36', '2022-02-25', '1302', 'MYR', '279.98', '1.4', 'EUR', '4.650478'), ('29', '2022-02-26', '792', 'EUR', '792', '3.96', 'EUR', '1'), ('35', '2022-02-26', '612', 'EUR', '612', '3.06', 'EUR', '1'), ('38', '2022-02-27', '18966', 'CRC', '26.66', '0.14', 'EUR', '711.446405'), ('44', '2022-02-27', '10362', 'EGP', '507.31', '2.54', 'EUR', '20.425488'), ('22', '2022-03-01', '215190', 'BIF', '95.47', '0.48', 'EUR', '2254.103215'), ('35', '2022-03-01', '96', 'USD', '87.08', '0.44', 'EUR', '1.102541'), ('5', '2022-03-03', '774', 'GBP', '932.36', '4.67', 'EUR', '0.830159'), ('16', '2022-03-04', '8298', 'GTQ', '980.44', '4.91', 'EUR', '8.463558'), ('46', '2022-03-04', '3738', 'AFN', '38.76', '0.2', 'EUR', '96.442519'), ('8', '2022-03-05', '768', 'SBD', '86.61', '0.44', 'EUR', '8.867908'), ('46', '2022-03-05', '960', 'BZD', '433.17', '2.17', 'EUR', '2.216262'), ('37', '2022-03-05', '15504', 'RWF', '13.89', '0.07', 'EUR', '1116.919707'), ('30', '2022-03-05', '15510', 'YER', '56.25', '0.29', 'EUR', '275.781376'), ('43', '2022-03-05', '29466', 'JMD', '175.72', '0.88', 'EUR', '167.696688'), ('16', '2022-03-05', '576', 'WST', '200.76', '1.01', 'EUR', '2.869237'), </v>
      </c>
    </row>
    <row r="468" spans="2:22" ht="30" x14ac:dyDescent="0.25">
      <c r="B468">
        <f t="shared" si="72"/>
        <v>2022</v>
      </c>
      <c r="C468">
        <f t="shared" si="73"/>
        <v>3</v>
      </c>
      <c r="D468" t="str">
        <f t="shared" si="74"/>
        <v>2022 3</v>
      </c>
      <c r="E468">
        <v>30</v>
      </c>
      <c r="F468" s="2">
        <v>44625</v>
      </c>
      <c r="G468">
        <v>510</v>
      </c>
      <c r="H468" t="s">
        <v>61</v>
      </c>
      <c r="I468" s="3">
        <f t="shared" si="75"/>
        <v>510</v>
      </c>
      <c r="J468" s="3">
        <f t="shared" si="76"/>
        <v>2.5499999999999998</v>
      </c>
      <c r="K468" t="s">
        <v>61</v>
      </c>
      <c r="L468" s="3">
        <f>VLOOKUP(H468,'fx rates'!$A:$B,2,0)</f>
        <v>1</v>
      </c>
      <c r="M468">
        <f>SUMIFS($I$3:$I468,$E$3:$E468,$E468,$D$3:$D468,$D468)</f>
        <v>566.25</v>
      </c>
      <c r="N468" s="3">
        <f t="shared" si="77"/>
        <v>2.5499999999999998</v>
      </c>
      <c r="O468" s="3" t="str">
        <f t="shared" si="78"/>
        <v/>
      </c>
      <c r="P468" t="str">
        <f>IFERROR(IF(VLOOKUP($E468,clients_special_commissions!$B:$E,3,0), "yes","no"),"no")</f>
        <v>no</v>
      </c>
      <c r="Q468" s="3" t="str">
        <f>IF($P468="yes", VLOOKUP($E468,clients_special_commissions!$B:$C,2,0),"")</f>
        <v/>
      </c>
      <c r="R468" t="str">
        <f t="shared" si="79"/>
        <v>no</v>
      </c>
      <c r="S468">
        <f>COUNTIFS($E$3:$E467,$E468,$D$3:$D467,$D468,$R$3:$R467,"yes")</f>
        <v>0</v>
      </c>
      <c r="U468" s="1" t="str">
        <f t="shared" si="70"/>
        <v xml:space="preserve">('30', '2022-03-05', '510', 'EUR', '510', '2.55', 'EUR', '1'), </v>
      </c>
      <c r="V468" s="1" t="str">
        <f t="shared" si="71"/>
        <v xml:space="preserve">('4', '2022-02-16', '274', 'OMR', '644.51', '3.23', 'EUR', '0.425132'), ('29', '2022-02-16', '162738', 'UZS', '12.87', '0.07', 'EUR', '12650.208197'), ('22', '2022-02-17', '1140', 'SZL', '69.78', '0.35', 'EUR', '16.339208'), ('42', '2022-02-18', '702', 'MAD', '65.61', '0.05', 'EUR', '10.700435'), ('28', '2022-02-18', '228222', 'UZS', '18.05', '0.03', 'EUR', '12650.208197'), ('39', '2022-02-18', '11130', 'DOP', '184.35', '0.93', 'EUR', '60.37657'), ('44', '2022-02-18', '17904', 'DJF', '91.5', '0.46', 'EUR', '195.674933'), ('4', '2022-02-19', '720', 'PLN', '153.98', '0.77', 'EUR', '4.676119'), ('16', '2022-02-21', '5556', 'GYD', '24.17', '0.13', 'EUR', '229.954813'), ('29', '2022-02-21', '130830', 'PYG', '17.08', '0.09', 'EUR', '7661.556068'), ('3', '2022-02-21', '21426', 'SZL', '1311.33', '6.56', 'EUR', '16.339208'), ('43', '2022-02-21', '144', 'GIP', '173.59', '0.87', 'EUR', '0.829546'), ('48', '2022-02-22', '1146', 'NZD', '722.68', '3.62', 'EUR', '1.585768'), ('37', '2022-02-25', '8466', 'MZN', '120.36', '0.61', 'EUR', '70.339138'), ('36', '2022-02-25', '1302', 'MYR', '279.98', '1.4', 'EUR', '4.650478'), ('29', '2022-02-26', '792', 'EUR', '792', '3.96', 'EUR', '1'), ('35', '2022-02-26', '612', 'EUR', '612', '3.06', 'EUR', '1'), ('38', '2022-02-27', '18966', 'CRC', '26.66', '0.14', 'EUR', '711.446405'), ('44', '2022-02-27', '10362', 'EGP', '507.31', '2.54', 'EUR', '20.425488'), ('22', '2022-03-01', '215190', 'BIF', '95.47', '0.48', 'EUR', '2254.103215'), ('35', '2022-03-01', '96', 'USD', '87.08', '0.44', 'EUR', '1.102541'), ('5', '2022-03-03', '774', 'GBP', '932.36', '4.67', 'EUR', '0.830159'), ('16', '2022-03-04', '8298', 'GTQ', '980.44', '4.91', 'EUR', '8.463558'), ('46', '2022-03-04', '3738', 'AFN', '38.76', '0.2', 'EUR', '96.442519'), ('8', '2022-03-05', '768', 'SBD', '86.61', '0.44', 'EUR', '8.867908'), ('46', '2022-03-05', '960', 'BZD', '433.17', '2.17', 'EUR', '2.216262'), ('37', '2022-03-05', '15504', 'RWF', '13.89', '0.07', 'EUR', '1116.919707'), ('30', '2022-03-05', '15510', 'YER', '56.25', '0.29', 'EUR', '275.781376'), ('43', '2022-03-05', '29466', 'JMD', '175.72', '0.88', 'EUR', '167.696688'), ('16', '2022-03-05', '576', 'WST', '200.76', '1.01', 'EUR', '2.869237'), ('30', '2022-03-05', '510', 'EUR', '510', '2.55', 'EUR', '1'), </v>
      </c>
    </row>
    <row r="469" spans="2:22" ht="30" x14ac:dyDescent="0.25">
      <c r="B469">
        <f t="shared" si="72"/>
        <v>2022</v>
      </c>
      <c r="C469">
        <f t="shared" si="73"/>
        <v>3</v>
      </c>
      <c r="D469" t="str">
        <f t="shared" si="74"/>
        <v>2022 3</v>
      </c>
      <c r="E469">
        <v>25</v>
      </c>
      <c r="F469" s="2">
        <v>44625</v>
      </c>
      <c r="G469">
        <v>672</v>
      </c>
      <c r="H469" t="s">
        <v>112</v>
      </c>
      <c r="I469" s="3">
        <f t="shared" si="75"/>
        <v>809.53</v>
      </c>
      <c r="J469" s="3">
        <f t="shared" si="76"/>
        <v>4.05</v>
      </c>
      <c r="K469" t="s">
        <v>61</v>
      </c>
      <c r="L469" s="3">
        <f>VLOOKUP(H469,'fx rates'!$A:$B,2,0)</f>
        <v>0.83011400000000002</v>
      </c>
      <c r="M469">
        <f>SUMIFS($I$3:$I469,$E$3:$E469,$E469,$D$3:$D469,$D469)</f>
        <v>809.53</v>
      </c>
      <c r="N469" s="3">
        <f t="shared" si="77"/>
        <v>4.05</v>
      </c>
      <c r="O469" s="3" t="str">
        <f t="shared" si="78"/>
        <v/>
      </c>
      <c r="P469" t="str">
        <f>IFERROR(IF(VLOOKUP($E469,clients_special_commissions!$B:$E,3,0), "yes","no"),"no")</f>
        <v>no</v>
      </c>
      <c r="Q469" s="3" t="str">
        <f>IF($P469="yes", VLOOKUP($E469,clients_special_commissions!$B:$C,2,0),"")</f>
        <v/>
      </c>
      <c r="R469" t="str">
        <f t="shared" si="79"/>
        <v>no</v>
      </c>
      <c r="S469">
        <f>COUNTIFS($E$3:$E468,$E469,$D$3:$D468,$D469,$R$3:$R468,"yes")</f>
        <v>0</v>
      </c>
      <c r="U469" s="1" t="str">
        <f t="shared" si="70"/>
        <v xml:space="preserve">('25', '2022-03-05', '672', 'GGP', '809.53', '4.05', 'EUR', '0.830114'), </v>
      </c>
      <c r="V469" s="1" t="str">
        <f t="shared" si="71"/>
        <v xml:space="preserve">('4', '2022-02-16', '274', 'OMR', '644.51', '3.23', 'EUR', '0.425132'), ('29', '2022-02-16', '162738', 'UZS', '12.87', '0.07', 'EUR', '12650.208197'), ('22', '2022-02-17', '1140', 'SZL', '69.78', '0.35', 'EUR', '16.339208'), ('42', '2022-02-18', '702', 'MAD', '65.61', '0.05', 'EUR', '10.700435'), ('28', '2022-02-18', '228222', 'UZS', '18.05', '0.03', 'EUR', '12650.208197'), ('39', '2022-02-18', '11130', 'DOP', '184.35', '0.93', 'EUR', '60.37657'), ('44', '2022-02-18', '17904', 'DJF', '91.5', '0.46', 'EUR', '195.674933'), ('4', '2022-02-19', '720', 'PLN', '153.98', '0.77', 'EUR', '4.676119'), ('16', '2022-02-21', '5556', 'GYD', '24.17', '0.13', 'EUR', '229.954813'), ('29', '2022-02-21', '130830', 'PYG', '17.08', '0.09', 'EUR', '7661.556068'), ('3', '2022-02-21', '21426', 'SZL', '1311.33', '6.56', 'EUR', '16.339208'), ('43', '2022-02-21', '144', 'GIP', '173.59', '0.87', 'EUR', '0.829546'), ('48', '2022-02-22', '1146', 'NZD', '722.68', '3.62', 'EUR', '1.585768'), ('37', '2022-02-25', '8466', 'MZN', '120.36', '0.61', 'EUR', '70.339138'), ('36', '2022-02-25', '1302', 'MYR', '279.98', '1.4', 'EUR', '4.650478'), ('29', '2022-02-26', '792', 'EUR', '792', '3.96', 'EUR', '1'), ('35', '2022-02-26', '612', 'EUR', '612', '3.06', 'EUR', '1'), ('38', '2022-02-27', '18966', 'CRC', '26.66', '0.14', 'EUR', '711.446405'), ('44', '2022-02-27', '10362', 'EGP', '507.31', '2.54', 'EUR', '20.425488'), ('22', '2022-03-01', '215190', 'BIF', '95.47', '0.48', 'EUR', '2254.103215'), ('35', '2022-03-01', '96', 'USD', '87.08', '0.44', 'EUR', '1.102541'), ('5', '2022-03-03', '774', 'GBP', '932.36', '4.67', 'EUR', '0.830159'), ('16', '2022-03-04', '8298', 'GTQ', '980.44', '4.91', 'EUR', '8.463558'), ('46', '2022-03-04', '3738', 'AFN', '38.76', '0.2', 'EUR', '96.442519'), ('8', '2022-03-05', '768', 'SBD', '86.61', '0.44', 'EUR', '8.867908'), ('46', '2022-03-05', '960', 'BZD', '433.17', '2.17', 'EUR', '2.216262'), ('37', '2022-03-05', '15504', 'RWF', '13.89', '0.07', 'EUR', '1116.919707'), ('30', '2022-03-05', '15510', 'YER', '56.25', '0.29', 'EUR', '275.781376'), ('43', '2022-03-05', '29466', 'JMD', '175.72', '0.88', 'EUR', '167.696688'), ('16', '2022-03-05', '576', 'WST', '200.76', '1.01', 'EUR', '2.869237'), ('30', '2022-03-05', '510', 'EUR', '510', '2.55', 'EUR', '1'), ('25', '2022-03-05', '672', 'GGP', '809.53', '4.05', 'EUR', '0.830114'), </v>
      </c>
    </row>
    <row r="470" spans="2:22" ht="30" x14ac:dyDescent="0.25">
      <c r="B470">
        <f t="shared" si="72"/>
        <v>2022</v>
      </c>
      <c r="C470">
        <f t="shared" si="73"/>
        <v>3</v>
      </c>
      <c r="D470" t="str">
        <f t="shared" si="74"/>
        <v>2022 3</v>
      </c>
      <c r="E470">
        <v>33</v>
      </c>
      <c r="F470" s="2">
        <v>44626</v>
      </c>
      <c r="G470">
        <v>978</v>
      </c>
      <c r="H470" t="s">
        <v>178</v>
      </c>
      <c r="I470" s="3">
        <f t="shared" si="75"/>
        <v>243.76</v>
      </c>
      <c r="J470" s="3">
        <f t="shared" si="76"/>
        <v>1.22</v>
      </c>
      <c r="K470" t="s">
        <v>61</v>
      </c>
      <c r="L470" s="3">
        <f>VLOOKUP(H470,'fx rates'!$A:$B,2,0)</f>
        <v>4.012181</v>
      </c>
      <c r="M470">
        <f>SUMIFS($I$3:$I470,$E$3:$E470,$E470,$D$3:$D470,$D470)</f>
        <v>243.76</v>
      </c>
      <c r="N470" s="3">
        <f t="shared" si="77"/>
        <v>1.22</v>
      </c>
      <c r="O470" s="3" t="str">
        <f t="shared" si="78"/>
        <v/>
      </c>
      <c r="P470" t="str">
        <f>IFERROR(IF(VLOOKUP($E470,clients_special_commissions!$B:$E,3,0), "yes","no"),"no")</f>
        <v>no</v>
      </c>
      <c r="Q470" s="3" t="str">
        <f>IF($P470="yes", VLOOKUP($E470,clients_special_commissions!$B:$C,2,0),"")</f>
        <v/>
      </c>
      <c r="R470" t="str">
        <f t="shared" si="79"/>
        <v>no</v>
      </c>
      <c r="S470">
        <f>COUNTIFS($E$3:$E469,$E470,$D$3:$D469,$D470,$R$3:$R469,"yes")</f>
        <v>0</v>
      </c>
      <c r="U470" s="1" t="str">
        <f t="shared" si="70"/>
        <v xml:space="preserve">('33', '2022-03-06', '978', 'QAR', '243.76', '1.22', 'EUR', '4.012181'), </v>
      </c>
      <c r="V470" s="1" t="str">
        <f t="shared" si="71"/>
        <v xml:space="preserve">('4', '2022-02-16', '274', 'OMR', '644.51', '3.23', 'EUR', '0.425132'), ('29', '2022-02-16', '162738', 'UZS', '12.87', '0.07', 'EUR', '12650.208197'), ('22', '2022-02-17', '1140', 'SZL', '69.78', '0.35', 'EUR', '16.339208'), ('42', '2022-02-18', '702', 'MAD', '65.61', '0.05', 'EUR', '10.700435'), ('28', '2022-02-18', '228222', 'UZS', '18.05', '0.03', 'EUR', '12650.208197'), ('39', '2022-02-18', '11130', 'DOP', '184.35', '0.93', 'EUR', '60.37657'), ('44', '2022-02-18', '17904', 'DJF', '91.5', '0.46', 'EUR', '195.674933'), ('4', '2022-02-19', '720', 'PLN', '153.98', '0.77', 'EUR', '4.676119'), ('16', '2022-02-21', '5556', 'GYD', '24.17', '0.13', 'EUR', '229.954813'), ('29', '2022-02-21', '130830', 'PYG', '17.08', '0.09', 'EUR', '7661.556068'), ('3', '2022-02-21', '21426', 'SZL', '1311.33', '6.56', 'EUR', '16.339208'), ('43', '2022-02-21', '144', 'GIP', '173.59', '0.87', 'EUR', '0.829546'), ('48', '2022-02-22', '1146', 'NZD', '722.68', '3.62', 'EUR', '1.585768'), ('37', '2022-02-25', '8466', 'MZN', '120.36', '0.61', 'EUR', '70.339138'), ('36', '2022-02-25', '1302', 'MYR', '279.98', '1.4', 'EUR', '4.650478'), ('29', '2022-02-26', '792', 'EUR', '792', '3.96', 'EUR', '1'), ('35', '2022-02-26', '612', 'EUR', '612', '3.06', 'EUR', '1'), ('38', '2022-02-27', '18966', 'CRC', '26.66', '0.14', 'EUR', '711.446405'), ('44', '2022-02-27', '10362', 'EGP', '507.31', '2.54', 'EUR', '20.425488'), ('22', '2022-03-01', '215190', 'BIF', '95.47', '0.48', 'EUR', '2254.103215'), ('35', '2022-03-01', '96', 'USD', '87.08', '0.44', 'EUR', '1.102541'), ('5', '2022-03-03', '774', 'GBP', '932.36', '4.67', 'EUR', '0.830159'), ('16', '2022-03-04', '8298', 'GTQ', '980.44', '4.91', 'EUR', '8.463558'), ('46', '2022-03-04', '3738', 'AFN', '38.76', '0.2', 'EUR', '96.442519'), ('8', '2022-03-05', '768', 'SBD', '86.61', '0.44', 'EUR', '8.867908'), ('46', '2022-03-05', '960', 'BZD', '433.17', '2.17', 'EUR', '2.216262'), ('37', '2022-03-05', '15504', 'RWF', '13.89', '0.07', 'EUR', '1116.919707'), ('30', '2022-03-05', '15510', 'YER', '56.25', '0.29', 'EUR', '275.781376'), ('43', '2022-03-05', '29466', 'JMD', '175.72', '0.88', 'EUR', '167.696688'), ('16', '2022-03-05', '576', 'WST', '200.76', '1.01', 'EUR', '2.869237'), ('30', '2022-03-05', '510', 'EUR', '510', '2.55', 'EUR', '1'), ('25', '2022-03-05', '672', 'GGP', '809.53', '4.05', 'EUR', '0.830114'), ('33', '2022-03-06', '978', 'QAR', '243.76', '1.22', 'EUR', '4.012181'), </v>
      </c>
    </row>
    <row r="471" spans="2:22" ht="30" x14ac:dyDescent="0.25">
      <c r="B471">
        <f t="shared" si="72"/>
        <v>2022</v>
      </c>
      <c r="C471">
        <f t="shared" si="73"/>
        <v>3</v>
      </c>
      <c r="D471" t="str">
        <f t="shared" si="74"/>
        <v>2022 3</v>
      </c>
      <c r="E471">
        <v>40</v>
      </c>
      <c r="F471" s="2">
        <v>44626</v>
      </c>
      <c r="G471">
        <v>102</v>
      </c>
      <c r="H471" t="s">
        <v>61</v>
      </c>
      <c r="I471" s="3">
        <f t="shared" si="75"/>
        <v>102</v>
      </c>
      <c r="J471" s="3">
        <f t="shared" si="76"/>
        <v>0.51</v>
      </c>
      <c r="K471" t="s">
        <v>61</v>
      </c>
      <c r="L471" s="3">
        <f>VLOOKUP(H471,'fx rates'!$A:$B,2,0)</f>
        <v>1</v>
      </c>
      <c r="M471">
        <f>SUMIFS($I$3:$I471,$E$3:$E471,$E471,$D$3:$D471,$D471)</f>
        <v>102</v>
      </c>
      <c r="N471" s="3">
        <f t="shared" si="77"/>
        <v>0.51</v>
      </c>
      <c r="O471" s="3" t="str">
        <f t="shared" si="78"/>
        <v/>
      </c>
      <c r="P471" t="str">
        <f>IFERROR(IF(VLOOKUP($E471,clients_special_commissions!$B:$E,3,0), "yes","no"),"no")</f>
        <v>no</v>
      </c>
      <c r="Q471" s="3" t="str">
        <f>IF($P471="yes", VLOOKUP($E471,clients_special_commissions!$B:$C,2,0),"")</f>
        <v/>
      </c>
      <c r="R471" t="str">
        <f t="shared" si="79"/>
        <v>no</v>
      </c>
      <c r="S471">
        <f>COUNTIFS($E$3:$E470,$E471,$D$3:$D470,$D471,$R$3:$R470,"yes")</f>
        <v>0</v>
      </c>
      <c r="U471" s="1" t="str">
        <f t="shared" si="70"/>
        <v xml:space="preserve">('40', '2022-03-06', '102', 'EUR', '102', '0.51', 'EUR', '1'), </v>
      </c>
      <c r="V471" s="1" t="str">
        <f t="shared" si="71"/>
        <v xml:space="preserve">('4', '2022-02-16', '274', 'OMR', '644.51', '3.23', 'EUR', '0.425132'), ('29', '2022-02-16', '162738', 'UZS', '12.87', '0.07', 'EUR', '12650.208197'), ('22', '2022-02-17', '1140', 'SZL', '69.78', '0.35', 'EUR', '16.339208'), ('42', '2022-02-18', '702', 'MAD', '65.61', '0.05', 'EUR', '10.700435'), ('28', '2022-02-18', '228222', 'UZS', '18.05', '0.03', 'EUR', '12650.208197'), ('39', '2022-02-18', '11130', 'DOP', '184.35', '0.93', 'EUR', '60.37657'), ('44', '2022-02-18', '17904', 'DJF', '91.5', '0.46', 'EUR', '195.674933'), ('4', '2022-02-19', '720', 'PLN', '153.98', '0.77', 'EUR', '4.676119'), ('16', '2022-02-21', '5556', 'GYD', '24.17', '0.13', 'EUR', '229.954813'), ('29', '2022-02-21', '130830', 'PYG', '17.08', '0.09', 'EUR', '7661.556068'), ('3', '2022-02-21', '21426', 'SZL', '1311.33', '6.56', 'EUR', '16.339208'), ('43', '2022-02-21', '144', 'GIP', '173.59', '0.87', 'EUR', '0.829546'), ('48', '2022-02-22', '1146', 'NZD', '722.68', '3.62', 'EUR', '1.585768'), ('37', '2022-02-25', '8466', 'MZN', '120.36', '0.61', 'EUR', '70.339138'), ('36', '2022-02-25', '1302', 'MYR', '279.98', '1.4', 'EUR', '4.650478'), ('29', '2022-02-26', '792', 'EUR', '792', '3.96', 'EUR', '1'), ('35', '2022-02-26', '612', 'EUR', '612', '3.06', 'EUR', '1'), ('38', '2022-02-27', '18966', 'CRC', '26.66', '0.14', 'EUR', '711.446405'), ('44', '2022-02-27', '10362', 'EGP', '507.31', '2.54', 'EUR', '20.425488'), ('22', '2022-03-01', '215190', 'BIF', '95.47', '0.48', 'EUR', '2254.103215'), ('35', '2022-03-01', '96', 'USD', '87.08', '0.44', 'EUR', '1.102541'), ('5', '2022-03-03', '774', 'GBP', '932.36', '4.67', 'EUR', '0.830159'), ('16', '2022-03-04', '8298', 'GTQ', '980.44', '4.91', 'EUR', '8.463558'), ('46', '2022-03-04', '3738', 'AFN', '38.76', '0.2', 'EUR', '96.442519'), ('8', '2022-03-05', '768', 'SBD', '86.61', '0.44', 'EUR', '8.867908'), ('46', '2022-03-05', '960', 'BZD', '433.17', '2.17', 'EUR', '2.216262'), ('37', '2022-03-05', '15504', 'RWF', '13.89', '0.07', 'EUR', '1116.919707'), ('30', '2022-03-05', '15510', 'YER', '56.25', '0.29', 'EUR', '275.781376'), ('43', '2022-03-05', '29466', 'JMD', '175.72', '0.88', 'EUR', '167.696688'), ('16', '2022-03-05', '576', 'WST', '200.76', '1.01', 'EUR', '2.869237'), ('30', '2022-03-05', '510', 'EUR', '510', '2.55', 'EUR', '1'), ('25', '2022-03-05', '672', 'GGP', '809.53', '4.05', 'EUR', '0.830114'), ('33', '2022-03-06', '978', 'QAR', '243.76', '1.22', 'EUR', '4.012181'), ('40', '2022-03-06', '102', 'EUR', '102', '0.51', 'EUR', '1'), </v>
      </c>
    </row>
    <row r="472" spans="2:22" ht="30" x14ac:dyDescent="0.25">
      <c r="B472">
        <f t="shared" si="72"/>
        <v>2022</v>
      </c>
      <c r="C472">
        <f t="shared" si="73"/>
        <v>3</v>
      </c>
      <c r="D472" t="str">
        <f t="shared" si="74"/>
        <v>2022 3</v>
      </c>
      <c r="E472">
        <v>45</v>
      </c>
      <c r="F472" s="2">
        <v>44626</v>
      </c>
      <c r="G472">
        <v>9298</v>
      </c>
      <c r="H472" t="s">
        <v>159</v>
      </c>
      <c r="I472" s="3">
        <f t="shared" si="75"/>
        <v>546.17999999999995</v>
      </c>
      <c r="J472" s="3">
        <f t="shared" si="76"/>
        <v>2.7399999999999998</v>
      </c>
      <c r="K472" t="s">
        <v>61</v>
      </c>
      <c r="L472" s="3">
        <f>VLOOKUP(H472,'fx rates'!$A:$B,2,0)</f>
        <v>17.023728999999999</v>
      </c>
      <c r="M472">
        <f>SUMIFS($I$3:$I472,$E$3:$E472,$E472,$D$3:$D472,$D472)</f>
        <v>546.17999999999995</v>
      </c>
      <c r="N472" s="3">
        <f t="shared" si="77"/>
        <v>2.7399999999999998</v>
      </c>
      <c r="O472" s="3" t="str">
        <f t="shared" si="78"/>
        <v/>
      </c>
      <c r="P472" t="str">
        <f>IFERROR(IF(VLOOKUP($E472,clients_special_commissions!$B:$E,3,0), "yes","no"),"no")</f>
        <v>no</v>
      </c>
      <c r="Q472" s="3" t="str">
        <f>IF($P472="yes", VLOOKUP($E472,clients_special_commissions!$B:$C,2,0),"")</f>
        <v/>
      </c>
      <c r="R472" t="str">
        <f t="shared" si="79"/>
        <v>no</v>
      </c>
      <c r="S472">
        <f>COUNTIFS($E$3:$E471,$E472,$D$3:$D471,$D472,$R$3:$R471,"yes")</f>
        <v>0</v>
      </c>
      <c r="U472" s="1" t="str">
        <f t="shared" si="70"/>
        <v xml:space="preserve">('45', '2022-03-06', '9298', 'MVR', '546.18', '2.74', 'EUR', '17.023729'), </v>
      </c>
      <c r="V472" s="1" t="str">
        <f t="shared" si="71"/>
        <v xml:space="preserve">('4', '2022-02-16', '274', 'OMR', '644.51', '3.23', 'EUR', '0.425132'), ('29', '2022-02-16', '162738', 'UZS', '12.87', '0.07', 'EUR', '12650.208197'), ('22', '2022-02-17', '1140', 'SZL', '69.78', '0.35', 'EUR', '16.339208'), ('42', '2022-02-18', '702', 'MAD', '65.61', '0.05', 'EUR', '10.700435'), ('28', '2022-02-18', '228222', 'UZS', '18.05', '0.03', 'EUR', '12650.208197'), ('39', '2022-02-18', '11130', 'DOP', '184.35', '0.93', 'EUR', '60.37657'), ('44', '2022-02-18', '17904', 'DJF', '91.5', '0.46', 'EUR', '195.674933'), ('4', '2022-02-19', '720', 'PLN', '153.98', '0.77', 'EUR', '4.676119'), ('16', '2022-02-21', '5556', 'GYD', '24.17', '0.13', 'EUR', '229.954813'), ('29', '2022-02-21', '130830', 'PYG', '17.08', '0.09', 'EUR', '7661.556068'), ('3', '2022-02-21', '21426', 'SZL', '1311.33', '6.56', 'EUR', '16.339208'), ('43', '2022-02-21', '144', 'GIP', '173.59', '0.87', 'EUR', '0.829546'), ('48', '2022-02-22', '1146', 'NZD', '722.68', '3.62', 'EUR', '1.585768'), ('37', '2022-02-25', '8466', 'MZN', '120.36', '0.61', 'EUR', '70.339138'), ('36', '2022-02-25', '1302', 'MYR', '279.98', '1.4', 'EUR', '4.650478'), ('29', '2022-02-26', '792', 'EUR', '792', '3.96', 'EUR', '1'), ('35', '2022-02-26', '612', 'EUR', '612', '3.06', 'EUR', '1'), ('38', '2022-02-27', '18966', 'CRC', '26.66', '0.14', 'EUR', '711.446405'), ('44', '2022-02-27', '10362', 'EGP', '507.31', '2.54', 'EUR', '20.425488'), ('22', '2022-03-01', '215190', 'BIF', '95.47', '0.48', 'EUR', '2254.103215'), ('35', '2022-03-01', '96', 'USD', '87.08', '0.44', 'EUR', '1.102541'), ('5', '2022-03-03', '774', 'GBP', '932.36', '4.67', 'EUR', '0.830159'), ('16', '2022-03-04', '8298', 'GTQ', '980.44', '4.91', 'EUR', '8.463558'), ('46', '2022-03-04', '3738', 'AFN', '38.76', '0.2', 'EUR', '96.442519'), ('8', '2022-03-05', '768', 'SBD', '86.61', '0.44', 'EUR', '8.867908'), ('46', '2022-03-05', '960', 'BZD', '433.17', '2.17', 'EUR', '2.216262'), ('37', '2022-03-05', '15504', 'RWF', '13.89', '0.07', 'EUR', '1116.919707'), ('30', '2022-03-05', '15510', 'YER', '56.25', '0.29', 'EUR', '275.781376'), ('43', '2022-03-05', '29466', 'JMD', '175.72', '0.88', 'EUR', '167.696688'), ('16', '2022-03-05', '576', 'WST', '200.76', '1.01', 'EUR', '2.869237'), ('30', '2022-03-05', '510', 'EUR', '510', '2.55', 'EUR', '1'), ('25', '2022-03-05', '672', 'GGP', '809.53', '4.05', 'EUR', '0.830114'), ('33', '2022-03-06', '978', 'QAR', '243.76', '1.22', 'EUR', '4.012181'), ('40', '2022-03-06', '102', 'EUR', '102', '0.51', 'EUR', '1'), ('45', '2022-03-06', '9298', 'MVR', '546.18', '2.74', 'EUR', '17.023729'), </v>
      </c>
    </row>
    <row r="473" spans="2:22" ht="30" x14ac:dyDescent="0.25">
      <c r="B473">
        <f t="shared" si="72"/>
        <v>2022</v>
      </c>
      <c r="C473">
        <f t="shared" si="73"/>
        <v>3</v>
      </c>
      <c r="D473" t="str">
        <f t="shared" si="74"/>
        <v>2022 3</v>
      </c>
      <c r="E473">
        <v>40</v>
      </c>
      <c r="F473" s="2">
        <v>44626</v>
      </c>
      <c r="G473">
        <v>204</v>
      </c>
      <c r="H473" t="s">
        <v>110</v>
      </c>
      <c r="I473" s="3">
        <f t="shared" si="75"/>
        <v>245.73999999999998</v>
      </c>
      <c r="J473" s="3">
        <f t="shared" si="76"/>
        <v>1.23</v>
      </c>
      <c r="K473" t="s">
        <v>61</v>
      </c>
      <c r="L473" s="3">
        <f>VLOOKUP(H473,'fx rates'!$A:$B,2,0)</f>
        <v>0.83015899999999998</v>
      </c>
      <c r="M473">
        <f>SUMIFS($I$3:$I473,$E$3:$E473,$E473,$D$3:$D473,$D473)</f>
        <v>347.74</v>
      </c>
      <c r="N473" s="3">
        <f t="shared" si="77"/>
        <v>1.23</v>
      </c>
      <c r="O473" s="3" t="str">
        <f t="shared" si="78"/>
        <v/>
      </c>
      <c r="P473" t="str">
        <f>IFERROR(IF(VLOOKUP($E473,clients_special_commissions!$B:$E,3,0), "yes","no"),"no")</f>
        <v>no</v>
      </c>
      <c r="Q473" s="3" t="str">
        <f>IF($P473="yes", VLOOKUP($E473,clients_special_commissions!$B:$C,2,0),"")</f>
        <v/>
      </c>
      <c r="R473" t="str">
        <f t="shared" si="79"/>
        <v>no</v>
      </c>
      <c r="S473">
        <f>COUNTIFS($E$3:$E472,$E473,$D$3:$D472,$D473,$R$3:$R472,"yes")</f>
        <v>0</v>
      </c>
      <c r="U473" s="1" t="str">
        <f t="shared" si="70"/>
        <v xml:space="preserve">('40', '2022-03-06', '204', 'GBP', '245.74', '1.23', 'EUR', '0.830159'), </v>
      </c>
      <c r="V473" s="1" t="str">
        <f t="shared" si="71"/>
        <v xml:space="preserve">('4', '2022-02-16', '274', 'OMR', '644.51', '3.23', 'EUR', '0.425132'), ('29', '2022-02-16', '162738', 'UZS', '12.87', '0.07', 'EUR', '12650.208197'), ('22', '2022-02-17', '1140', 'SZL', '69.78', '0.35', 'EUR', '16.339208'), ('42', '2022-02-18', '702', 'MAD', '65.61', '0.05', 'EUR', '10.700435'), ('28', '2022-02-18', '228222', 'UZS', '18.05', '0.03', 'EUR', '12650.208197'), ('39', '2022-02-18', '11130', 'DOP', '184.35', '0.93', 'EUR', '60.37657'), ('44', '2022-02-18', '17904', 'DJF', '91.5', '0.46', 'EUR', '195.674933'), ('4', '2022-02-19', '720', 'PLN', '153.98', '0.77', 'EUR', '4.676119'), ('16', '2022-02-21', '5556', 'GYD', '24.17', '0.13', 'EUR', '229.954813'), ('29', '2022-02-21', '130830', 'PYG', '17.08', '0.09', 'EUR', '7661.556068'), ('3', '2022-02-21', '21426', 'SZL', '1311.33', '6.56', 'EUR', '16.339208'), ('43', '2022-02-21', '144', 'GIP', '173.59', '0.87', 'EUR', '0.829546'), ('48', '2022-02-22', '1146', 'NZD', '722.68', '3.62', 'EUR', '1.585768'), ('37', '2022-02-25', '8466', 'MZN', '120.36', '0.61', 'EUR', '70.339138'), ('36', '2022-02-25', '1302', 'MYR', '279.98', '1.4', 'EUR', '4.650478'), ('29', '2022-02-26', '792', 'EUR', '792', '3.96', 'EUR', '1'), ('35', '2022-02-26', '612', 'EUR', '612', '3.06', 'EUR', '1'), ('38', '2022-02-27', '18966', 'CRC', '26.66', '0.14', 'EUR', '711.446405'), ('44', '2022-02-27', '10362', 'EGP', '507.31', '2.54', 'EUR', '20.425488'), ('22', '2022-03-01', '215190', 'BIF', '95.47', '0.48', 'EUR', '2254.103215'), ('35', '2022-03-01', '96', 'USD', '87.08', '0.44', 'EUR', '1.102541'), ('5', '2022-03-03', '774', 'GBP', '932.36', '4.67', 'EUR', '0.830159'), ('16', '2022-03-04', '8298', 'GTQ', '980.44', '4.91', 'EUR', '8.463558'), ('46', '2022-03-04', '3738', 'AFN', '38.76', '0.2', 'EUR', '96.442519'), ('8', '2022-03-05', '768', 'SBD', '86.61', '0.44', 'EUR', '8.867908'), ('46', '2022-03-05', '960', 'BZD', '433.17', '2.17', 'EUR', '2.216262'), ('37', '2022-03-05', '15504', 'RWF', '13.89', '0.07', 'EUR', '1116.919707'), ('30', '2022-03-05', '15510', 'YER', '56.25', '0.29', 'EUR', '275.781376'), ('43', '2022-03-05', '29466', 'JMD', '175.72', '0.88', 'EUR', '167.696688'), ('16', '2022-03-05', '576', 'WST', '200.76', '1.01', 'EUR', '2.869237'), ('30', '2022-03-05', '510', 'EUR', '510', '2.55', 'EUR', '1'), ('25', '2022-03-05', '672', 'GGP', '809.53', '4.05', 'EUR', '0.830114'), ('33', '2022-03-06', '978', 'QAR', '243.76', '1.22', 'EUR', '4.012181'), ('40', '2022-03-06', '102', 'EUR', '102', '0.51', 'EUR', '1'), ('45', '2022-03-06', '9298', 'MVR', '546.18', '2.74', 'EUR', '17.023729'), ('40', '2022-03-06', '204', 'GBP', '245.74', '1.23', 'EUR', '0.830159'), </v>
      </c>
    </row>
    <row r="474" spans="2:22" ht="30" x14ac:dyDescent="0.25">
      <c r="B474">
        <f t="shared" si="72"/>
        <v>2022</v>
      </c>
      <c r="C474">
        <f t="shared" si="73"/>
        <v>3</v>
      </c>
      <c r="D474" t="str">
        <f t="shared" si="74"/>
        <v>2022 3</v>
      </c>
      <c r="E474">
        <v>16</v>
      </c>
      <c r="F474" s="2">
        <v>44628</v>
      </c>
      <c r="G474">
        <v>26910</v>
      </c>
      <c r="H474" t="s">
        <v>191</v>
      </c>
      <c r="I474" s="3">
        <f t="shared" si="75"/>
        <v>42.33</v>
      </c>
      <c r="J474" s="3">
        <f t="shared" si="76"/>
        <v>0.03</v>
      </c>
      <c r="K474" t="s">
        <v>61</v>
      </c>
      <c r="L474" s="3">
        <f>VLOOKUP(H474,'fx rates'!$A:$B,2,0)</f>
        <v>635.85051599999997</v>
      </c>
      <c r="M474">
        <f>SUMIFS($I$3:$I474,$E$3:$E474,$E474,$D$3:$D474,$D474)</f>
        <v>1223.5299999999997</v>
      </c>
      <c r="N474" s="3">
        <f t="shared" si="77"/>
        <v>0.22</v>
      </c>
      <c r="O474" s="3">
        <f t="shared" si="78"/>
        <v>0.03</v>
      </c>
      <c r="P474" t="str">
        <f>IFERROR(IF(VLOOKUP($E474,clients_special_commissions!$B:$E,3,0), "yes","no"),"no")</f>
        <v>no</v>
      </c>
      <c r="Q474" s="3" t="str">
        <f>IF($P474="yes", VLOOKUP($E474,clients_special_commissions!$B:$C,2,0),"")</f>
        <v/>
      </c>
      <c r="R474" t="str">
        <f t="shared" si="79"/>
        <v>yes</v>
      </c>
      <c r="S474">
        <f>COUNTIFS($E$3:$E473,$E474,$D$3:$D473,$D474,$R$3:$R473,"yes")</f>
        <v>1</v>
      </c>
      <c r="U474" s="1" t="str">
        <f t="shared" si="70"/>
        <v xml:space="preserve">('16', '2022-03-08', '26910', 'SOS', '42.33', '0.03', 'EUR', '635.850516'), </v>
      </c>
      <c r="V474" s="1" t="str">
        <f t="shared" si="71"/>
        <v xml:space="preserve">('4', '2022-02-16', '274', 'OMR', '644.51', '3.23', 'EUR', '0.425132'), ('29', '2022-02-16', '162738', 'UZS', '12.87', '0.07', 'EUR', '12650.208197'), ('22', '2022-02-17', '1140', 'SZL', '69.78', '0.35', 'EUR', '16.339208'), ('42', '2022-02-18', '702', 'MAD', '65.61', '0.05', 'EUR', '10.700435'), ('28', '2022-02-18', '228222', 'UZS', '18.05', '0.03', 'EUR', '12650.208197'), ('39', '2022-02-18', '11130', 'DOP', '184.35', '0.93', 'EUR', '60.37657'), ('44', '2022-02-18', '17904', 'DJF', '91.5', '0.46', 'EUR', '195.674933'), ('4', '2022-02-19', '720', 'PLN', '153.98', '0.77', 'EUR', '4.676119'), ('16', '2022-02-21', '5556', 'GYD', '24.17', '0.13', 'EUR', '229.954813'), ('29', '2022-02-21', '130830', 'PYG', '17.08', '0.09', 'EUR', '7661.556068'), ('3', '2022-02-21', '21426', 'SZL', '1311.33', '6.56', 'EUR', '16.339208'), ('43', '2022-02-21', '144', 'GIP', '173.59', '0.87', 'EUR', '0.829546'), ('48', '2022-02-22', '1146', 'NZD', '722.68', '3.62', 'EUR', '1.585768'), ('37', '2022-02-25', '8466', 'MZN', '120.36', '0.61', 'EUR', '70.339138'), ('36', '2022-02-25', '1302', 'MYR', '279.98', '1.4', 'EUR', '4.650478'), ('29', '2022-02-26', '792', 'EUR', '792', '3.96', 'EUR', '1'), ('35', '2022-02-26', '612', 'EUR', '612', '3.06', 'EUR', '1'), ('38', '2022-02-27', '18966', 'CRC', '26.66', '0.14', 'EUR', '711.446405'), ('44', '2022-02-27', '10362', 'EGP', '507.31', '2.54', 'EUR', '20.425488'), ('22', '2022-03-01', '215190', 'BIF', '95.47', '0.48', 'EUR', '2254.103215'), ('35', '2022-03-01', '96', 'USD', '87.08', '0.44', 'EUR', '1.102541'), ('5', '2022-03-03', '774', 'GBP', '932.36', '4.67', 'EUR', '0.830159'), ('16', '2022-03-04', '8298', 'GTQ', '980.44', '4.91', 'EUR', '8.463558'), ('46', '2022-03-04', '3738', 'AFN', '38.76', '0.2', 'EUR', '96.442519'), ('8', '2022-03-05', '768', 'SBD', '86.61', '0.44', 'EUR', '8.867908'), ('46', '2022-03-05', '960', 'BZD', '433.17', '2.17', 'EUR', '2.216262'), ('37', '2022-03-05', '15504', 'RWF', '13.89', '0.07', 'EUR', '1116.919707'), ('30', '2022-03-05', '15510', 'YER', '56.25', '0.29', 'EUR', '275.781376'), ('43', '2022-03-05', '29466', 'JMD', '175.72', '0.88', 'EUR', '167.696688'), ('16', '2022-03-05', '576', 'WST', '200.76', '1.01', 'EUR', '2.869237'), ('30', '2022-03-05', '510', 'EUR', '510', '2.55', 'EUR', '1'), ('25', '2022-03-05', '672', 'GGP', '809.53', '4.05', 'EUR', '0.830114'), ('33', '2022-03-06', '978', 'QAR', '243.76', '1.22', 'EUR', '4.012181'), ('40', '2022-03-06', '102', 'EUR', '102', '0.51', 'EUR', '1'), ('45', '2022-03-06', '9298', 'MVR', '546.18', '2.74', 'EUR', '17.023729'), ('40', '2022-03-06', '204', 'GBP', '245.74', '1.23', 'EUR', '0.830159'), ('16', '2022-03-08', '26910', 'SOS', '42.33', '0.03', 'EUR', '635.850516'), </v>
      </c>
    </row>
    <row r="475" spans="2:22" ht="30" x14ac:dyDescent="0.25">
      <c r="B475">
        <f t="shared" si="72"/>
        <v>2022</v>
      </c>
      <c r="C475">
        <f t="shared" si="73"/>
        <v>3</v>
      </c>
      <c r="D475" t="str">
        <f t="shared" si="74"/>
        <v>2022 3</v>
      </c>
      <c r="E475">
        <v>5</v>
      </c>
      <c r="F475" s="2">
        <v>44628</v>
      </c>
      <c r="G475">
        <v>1500</v>
      </c>
      <c r="H475" t="s">
        <v>205</v>
      </c>
      <c r="I475" s="3">
        <f t="shared" si="75"/>
        <v>200.92999999999998</v>
      </c>
      <c r="J475" s="3">
        <f t="shared" si="76"/>
        <v>1.01</v>
      </c>
      <c r="K475" t="s">
        <v>61</v>
      </c>
      <c r="L475" s="3">
        <f>VLOOKUP(H475,'fx rates'!$A:$B,2,0)</f>
        <v>7.4653749999999999</v>
      </c>
      <c r="M475">
        <f>SUMIFS($I$3:$I475,$E$3:$E475,$E475,$D$3:$D475,$D475)</f>
        <v>1133.29</v>
      </c>
      <c r="N475" s="3">
        <f t="shared" si="77"/>
        <v>1.01</v>
      </c>
      <c r="O475" s="3" t="str">
        <f t="shared" si="78"/>
        <v/>
      </c>
      <c r="P475" t="str">
        <f>IFERROR(IF(VLOOKUP($E475,clients_special_commissions!$B:$E,3,0), "yes","no"),"no")</f>
        <v>no</v>
      </c>
      <c r="Q475" s="3" t="str">
        <f>IF($P475="yes", VLOOKUP($E475,clients_special_commissions!$B:$C,2,0),"")</f>
        <v/>
      </c>
      <c r="R475" t="str">
        <f t="shared" si="79"/>
        <v>yes</v>
      </c>
      <c r="S475">
        <f>COUNTIFS($E$3:$E474,$E475,$D$3:$D474,$D475,$R$3:$R474,"yes")</f>
        <v>0</v>
      </c>
      <c r="U475" s="1" t="str">
        <f t="shared" si="70"/>
        <v xml:space="preserve">('5', '2022-03-08', '1500', 'TTD', '200.93', '1.01', 'EUR', '7.465375'), </v>
      </c>
      <c r="V475" s="1" t="str">
        <f t="shared" si="71"/>
        <v xml:space="preserve">('4', '2022-02-16', '274', 'OMR', '644.51', '3.23', 'EUR', '0.425132'), ('29', '2022-02-16', '162738', 'UZS', '12.87', '0.07', 'EUR', '12650.208197'), ('22', '2022-02-17', '1140', 'SZL', '69.78', '0.35', 'EUR', '16.339208'), ('42', '2022-02-18', '702', 'MAD', '65.61', '0.05', 'EUR', '10.700435'), ('28', '2022-02-18', '228222', 'UZS', '18.05', '0.03', 'EUR', '12650.208197'), ('39', '2022-02-18', '11130', 'DOP', '184.35', '0.93', 'EUR', '60.37657'), ('44', '2022-02-18', '17904', 'DJF', '91.5', '0.46', 'EUR', '195.674933'), ('4', '2022-02-19', '720', 'PLN', '153.98', '0.77', 'EUR', '4.676119'), ('16', '2022-02-21', '5556', 'GYD', '24.17', '0.13', 'EUR', '229.954813'), ('29', '2022-02-21', '130830', 'PYG', '17.08', '0.09', 'EUR', '7661.556068'), ('3', '2022-02-21', '21426', 'SZL', '1311.33', '6.56', 'EUR', '16.339208'), ('43', '2022-02-21', '144', 'GIP', '173.59', '0.87', 'EUR', '0.829546'), ('48', '2022-02-22', '1146', 'NZD', '722.68', '3.62', 'EUR', '1.585768'), ('37', '2022-02-25', '8466', 'MZN', '120.36', '0.61', 'EUR', '70.339138'), ('36', '2022-02-25', '1302', 'MYR', '279.98', '1.4', 'EUR', '4.650478'), ('29', '2022-02-26', '792', 'EUR', '792', '3.96', 'EUR', '1'), ('35', '2022-02-26', '612', 'EUR', '612', '3.06', 'EUR', '1'), ('38', '2022-02-27', '18966', 'CRC', '26.66', '0.14', 'EUR', '711.446405'), ('44', '2022-02-27', '10362', 'EGP', '507.31', '2.54', 'EUR', '20.425488'), ('22', '2022-03-01', '215190', 'BIF', '95.47', '0.48', 'EUR', '2254.103215'), ('35', '2022-03-01', '96', 'USD', '87.08', '0.44', 'EUR', '1.102541'), ('5', '2022-03-03', '774', 'GBP', '932.36', '4.67', 'EUR', '0.830159'), ('16', '2022-03-04', '8298', 'GTQ', '980.44', '4.91', 'EUR', '8.463558'), ('46', '2022-03-04', '3738', 'AFN', '38.76', '0.2', 'EUR', '96.442519'), ('8', '2022-03-05', '768', 'SBD', '86.61', '0.44', 'EUR', '8.867908'), ('46', '2022-03-05', '960', 'BZD', '433.17', '2.17', 'EUR', '2.216262'), ('37', '2022-03-05', '15504', 'RWF', '13.89', '0.07', 'EUR', '1116.919707'), ('30', '2022-03-05', '15510', 'YER', '56.25', '0.29', 'EUR', '275.781376'), ('43', '2022-03-05', '29466', 'JMD', '175.72', '0.88', 'EUR', '167.696688'), ('16', '2022-03-05', '576', 'WST', '200.76', '1.01', 'EUR', '2.869237'), ('30', '2022-03-05', '510', 'EUR', '510', '2.55', 'EUR', '1'), ('25', '2022-03-05', '672', 'GGP', '809.53', '4.05', 'EUR', '0.830114'), ('33', '2022-03-06', '978', 'QAR', '243.76', '1.22', 'EUR', '4.012181'), ('40', '2022-03-06', '102', 'EUR', '102', '0.51', 'EUR', '1'), ('45', '2022-03-06', '9298', 'MVR', '546.18', '2.74', 'EUR', '17.023729'), ('40', '2022-03-06', '204', 'GBP', '245.74', '1.23', 'EUR', '0.830159'), ('16', '2022-03-08', '26910', 'SOS', '42.33', '0.03', 'EUR', '635.850516'), ('5', '2022-03-08', '1500', 'TTD', '200.93', '1.01', 'EUR', '7.465375'), </v>
      </c>
    </row>
    <row r="476" spans="2:22" ht="30" x14ac:dyDescent="0.25">
      <c r="B476">
        <f t="shared" si="72"/>
        <v>2022</v>
      </c>
      <c r="C476">
        <f t="shared" si="73"/>
        <v>3</v>
      </c>
      <c r="D476" t="str">
        <f t="shared" si="74"/>
        <v>2022 3</v>
      </c>
      <c r="E476">
        <v>11</v>
      </c>
      <c r="F476" s="2">
        <v>44628</v>
      </c>
      <c r="G476">
        <v>996</v>
      </c>
      <c r="H476" t="s">
        <v>167</v>
      </c>
      <c r="I476" s="3">
        <f t="shared" si="75"/>
        <v>103.15</v>
      </c>
      <c r="J476" s="3">
        <f t="shared" si="76"/>
        <v>0.52</v>
      </c>
      <c r="K476" t="s">
        <v>61</v>
      </c>
      <c r="L476" s="3">
        <f>VLOOKUP(H476,'fx rates'!$A:$B,2,0)</f>
        <v>9.6558569999999992</v>
      </c>
      <c r="M476">
        <f>SUMIFS($I$3:$I476,$E$3:$E476,$E476,$D$3:$D476,$D476)</f>
        <v>103.15</v>
      </c>
      <c r="N476" s="3">
        <f t="shared" si="77"/>
        <v>0.52</v>
      </c>
      <c r="O476" s="3" t="str">
        <f t="shared" si="78"/>
        <v/>
      </c>
      <c r="P476" t="str">
        <f>IFERROR(IF(VLOOKUP($E476,clients_special_commissions!$B:$E,3,0), "yes","no"),"no")</f>
        <v>no</v>
      </c>
      <c r="Q476" s="3" t="str">
        <f>IF($P476="yes", VLOOKUP($E476,clients_special_commissions!$B:$C,2,0),"")</f>
        <v/>
      </c>
      <c r="R476" t="str">
        <f t="shared" si="79"/>
        <v>no</v>
      </c>
      <c r="S476">
        <f>COUNTIFS($E$3:$E475,$E476,$D$3:$D475,$D476,$R$3:$R475,"yes")</f>
        <v>0</v>
      </c>
      <c r="U476" s="1" t="str">
        <f t="shared" si="70"/>
        <v xml:space="preserve">('11', '2022-03-08', '996', 'NOK', '103.15', '0.52', 'EUR', '9.655857'), </v>
      </c>
      <c r="V476" s="1" t="str">
        <f t="shared" si="71"/>
        <v xml:space="preserve">('4', '2022-02-16', '274', 'OMR', '644.51', '3.23', 'EUR', '0.425132'), ('29', '2022-02-16', '162738', 'UZS', '12.87', '0.07', 'EUR', '12650.208197'), ('22', '2022-02-17', '1140', 'SZL', '69.78', '0.35', 'EUR', '16.339208'), ('42', '2022-02-18', '702', 'MAD', '65.61', '0.05', 'EUR', '10.700435'), ('28', '2022-02-18', '228222', 'UZS', '18.05', '0.03', 'EUR', '12650.208197'), ('39', '2022-02-18', '11130', 'DOP', '184.35', '0.93', 'EUR', '60.37657'), ('44', '2022-02-18', '17904', 'DJF', '91.5', '0.46', 'EUR', '195.674933'), ('4', '2022-02-19', '720', 'PLN', '153.98', '0.77', 'EUR', '4.676119'), ('16', '2022-02-21', '5556', 'GYD', '24.17', '0.13', 'EUR', '229.954813'), ('29', '2022-02-21', '130830', 'PYG', '17.08', '0.09', 'EUR', '7661.556068'), ('3', '2022-02-21', '21426', 'SZL', '1311.33', '6.56', 'EUR', '16.339208'), ('43', '2022-02-21', '144', 'GIP', '173.59', '0.87', 'EUR', '0.829546'), ('48', '2022-02-22', '1146', 'NZD', '722.68', '3.62', 'EUR', '1.585768'), ('37', '2022-02-25', '8466', 'MZN', '120.36', '0.61', 'EUR', '70.339138'), ('36', '2022-02-25', '1302', 'MYR', '279.98', '1.4', 'EUR', '4.650478'), ('29', '2022-02-26', '792', 'EUR', '792', '3.96', 'EUR', '1'), ('35', '2022-02-26', '612', 'EUR', '612', '3.06', 'EUR', '1'), ('38', '2022-02-27', '18966', 'CRC', '26.66', '0.14', 'EUR', '711.446405'), ('44', '2022-02-27', '10362', 'EGP', '507.31', '2.54', 'EUR', '20.425488'), ('22', '2022-03-01', '215190', 'BIF', '95.47', '0.48', 'EUR', '2254.103215'), ('35', '2022-03-01', '96', 'USD', '87.08', '0.44', 'EUR', '1.102541'), ('5', '2022-03-03', '774', 'GBP', '932.36', '4.67', 'EUR', '0.830159'), ('16', '2022-03-04', '8298', 'GTQ', '980.44', '4.91', 'EUR', '8.463558'), ('46', '2022-03-04', '3738', 'AFN', '38.76', '0.2', 'EUR', '96.442519'), ('8', '2022-03-05', '768', 'SBD', '86.61', '0.44', 'EUR', '8.867908'), ('46', '2022-03-05', '960', 'BZD', '433.17', '2.17', 'EUR', '2.216262'), ('37', '2022-03-05', '15504', 'RWF', '13.89', '0.07', 'EUR', '1116.919707'), ('30', '2022-03-05', '15510', 'YER', '56.25', '0.29', 'EUR', '275.781376'), ('43', '2022-03-05', '29466', 'JMD', '175.72', '0.88', 'EUR', '167.696688'), ('16', '2022-03-05', '576', 'WST', '200.76', '1.01', 'EUR', '2.869237'), ('30', '2022-03-05', '510', 'EUR', '510', '2.55', 'EUR', '1'), ('25', '2022-03-05', '672', 'GGP', '809.53', '4.05', 'EUR', '0.830114'), ('33', '2022-03-06', '978', 'QAR', '243.76', '1.22', 'EUR', '4.012181'), ('40', '2022-03-06', '102', 'EUR', '102', '0.51', 'EUR', '1'), ('45', '2022-03-06', '9298', 'MVR', '546.18', '2.74', 'EUR', '17.023729'), ('40', '2022-03-06', '204', 'GBP', '245.74', '1.23', 'EUR', '0.830159'), ('16', '2022-03-08', '26910', 'SOS', '42.33', '0.03', 'EUR', '635.850516'), ('5', '2022-03-08', '1500', 'TTD', '200.93', '1.01', 'EUR', '7.465375'), ('11', '2022-03-08', '996', 'NOK', '103.15', '0.52', 'EUR', '9.655857'), </v>
      </c>
    </row>
    <row r="477" spans="2:22" ht="30" x14ac:dyDescent="0.25">
      <c r="B477">
        <f t="shared" si="72"/>
        <v>2022</v>
      </c>
      <c r="C477">
        <f t="shared" si="73"/>
        <v>3</v>
      </c>
      <c r="D477" t="str">
        <f t="shared" si="74"/>
        <v>2022 3</v>
      </c>
      <c r="E477">
        <v>10</v>
      </c>
      <c r="F477" s="2">
        <v>44628</v>
      </c>
      <c r="G477">
        <v>9144</v>
      </c>
      <c r="H477" t="s">
        <v>200</v>
      </c>
      <c r="I477" s="3">
        <f t="shared" si="75"/>
        <v>639.67999999999995</v>
      </c>
      <c r="J477" s="3">
        <f t="shared" si="76"/>
        <v>0.05</v>
      </c>
      <c r="K477" t="s">
        <v>61</v>
      </c>
      <c r="L477" s="3">
        <f>VLOOKUP(H477,'fx rates'!$A:$B,2,0)</f>
        <v>14.294667</v>
      </c>
      <c r="M477">
        <f>SUMIFS($I$3:$I477,$E$3:$E477,$E477,$D$3:$D477,$D477)</f>
        <v>639.67999999999995</v>
      </c>
      <c r="N477" s="3">
        <f t="shared" si="77"/>
        <v>3.1999999999999997</v>
      </c>
      <c r="O477" s="3" t="str">
        <f t="shared" si="78"/>
        <v/>
      </c>
      <c r="P477" t="str">
        <f>IFERROR(IF(VLOOKUP($E477,clients_special_commissions!$B:$E,3,0), "yes","no"),"no")</f>
        <v>yes</v>
      </c>
      <c r="Q477" s="3">
        <f>IF($P477="yes", VLOOKUP($E477,clients_special_commissions!$B:$C,2,0),"")</f>
        <v>0.05</v>
      </c>
      <c r="R477" t="str">
        <f t="shared" si="79"/>
        <v>no</v>
      </c>
      <c r="S477">
        <f>COUNTIFS($E$3:$E476,$E477,$D$3:$D476,$D477,$R$3:$R476,"yes")</f>
        <v>0</v>
      </c>
      <c r="U477" s="1" t="str">
        <f t="shared" si="70"/>
        <v xml:space="preserve">('10', '2022-03-08', '9144', 'TJS', '639.68', '0.05', 'EUR', '14.294667'), </v>
      </c>
      <c r="V477" s="1" t="str">
        <f t="shared" si="71"/>
        <v xml:space="preserve">('4', '2022-02-16', '274', 'OMR', '644.51', '3.23', 'EUR', '0.425132'), ('29', '2022-02-16', '162738', 'UZS', '12.87', '0.07', 'EUR', '12650.208197'), ('22', '2022-02-17', '1140', 'SZL', '69.78', '0.35', 'EUR', '16.339208'), ('42', '2022-02-18', '702', 'MAD', '65.61', '0.05', 'EUR', '10.700435'), ('28', '2022-02-18', '228222', 'UZS', '18.05', '0.03', 'EUR', '12650.208197'), ('39', '2022-02-18', '11130', 'DOP', '184.35', '0.93', 'EUR', '60.37657'), ('44', '2022-02-18', '17904', 'DJF', '91.5', '0.46', 'EUR', '195.674933'), ('4', '2022-02-19', '720', 'PLN', '153.98', '0.77', 'EUR', '4.676119'), ('16', '2022-02-21', '5556', 'GYD', '24.17', '0.13', 'EUR', '229.954813'), ('29', '2022-02-21', '130830', 'PYG', '17.08', '0.09', 'EUR', '7661.556068'), ('3', '2022-02-21', '21426', 'SZL', '1311.33', '6.56', 'EUR', '16.339208'), ('43', '2022-02-21', '144', 'GIP', '173.59', '0.87', 'EUR', '0.829546'), ('48', '2022-02-22', '1146', 'NZD', '722.68', '3.62', 'EUR', '1.585768'), ('37', '2022-02-25', '8466', 'MZN', '120.36', '0.61', 'EUR', '70.339138'), ('36', '2022-02-25', '1302', 'MYR', '279.98', '1.4', 'EUR', '4.650478'), ('29', '2022-02-26', '792', 'EUR', '792', '3.96', 'EUR', '1'), ('35', '2022-02-26', '612', 'EUR', '612', '3.06', 'EUR', '1'), ('38', '2022-02-27', '18966', 'CRC', '26.66', '0.14', 'EUR', '711.446405'), ('44', '2022-02-27', '10362', 'EGP', '507.31', '2.54', 'EUR', '20.425488'), ('22', '2022-03-01', '215190', 'BIF', '95.47', '0.48', 'EUR', '2254.103215'), ('35', '2022-03-01', '96', 'USD', '87.08', '0.44', 'EUR', '1.102541'), ('5', '2022-03-03', '774', 'GBP', '932.36', '4.67', 'EUR', '0.830159'), ('16', '2022-03-04', '8298', 'GTQ', '980.44', '4.91', 'EUR', '8.463558'), ('46', '2022-03-04', '3738', 'AFN', '38.76', '0.2', 'EUR', '96.442519'), ('8', '2022-03-05', '768', 'SBD', '86.61', '0.44', 'EUR', '8.867908'), ('46', '2022-03-05', '960', 'BZD', '433.17', '2.17', 'EUR', '2.216262'), ('37', '2022-03-05', '15504', 'RWF', '13.89', '0.07', 'EUR', '1116.919707'), ('30', '2022-03-05', '15510', 'YER', '56.25', '0.29', 'EUR', '275.781376'), ('43', '2022-03-05', '29466', 'JMD', '175.72', '0.88', 'EUR', '167.696688'), ('16', '2022-03-05', '576', 'WST', '200.76', '1.01', 'EUR', '2.869237'), ('30', '2022-03-05', '510', 'EUR', '510', '2.55', 'EUR', '1'), ('25', '2022-03-05', '672', 'GGP', '809.53', '4.05', 'EUR', '0.830114'), ('33', '2022-03-06', '978', 'QAR', '243.76', '1.22', 'EUR', '4.012181'), ('40', '2022-03-06', '102', 'EUR', '102', '0.51', 'EUR', '1'), ('45', '2022-03-06', '9298', 'MVR', '546.18', '2.74', 'EUR', '17.023729'), ('40', '2022-03-06', '204', 'GBP', '245.74', '1.23', 'EUR', '0.830159'), ('16', '2022-03-08', '26910', 'SOS', '42.33', '0.03', 'EUR', '635.850516'), ('5', '2022-03-08', '1500', 'TTD', '200.93', '1.01', 'EUR', '7.465375'), ('11', '2022-03-08', '996', 'NOK', '103.15', '0.52', 'EUR', '9.655857'), ('10', '2022-03-08', '9144', 'TJS', '639.68', '0.05', 'EUR', '14.294667'), </v>
      </c>
    </row>
    <row r="478" spans="2:22" ht="30" x14ac:dyDescent="0.25">
      <c r="B478">
        <f t="shared" si="72"/>
        <v>2022</v>
      </c>
      <c r="C478">
        <f t="shared" si="73"/>
        <v>3</v>
      </c>
      <c r="D478" t="str">
        <f t="shared" si="74"/>
        <v>2022 3</v>
      </c>
      <c r="E478">
        <v>49</v>
      </c>
      <c r="F478" s="2">
        <v>44628</v>
      </c>
      <c r="G478">
        <v>1038</v>
      </c>
      <c r="H478" t="s">
        <v>121</v>
      </c>
      <c r="I478" s="3">
        <f t="shared" si="75"/>
        <v>137.12</v>
      </c>
      <c r="J478" s="3">
        <f t="shared" si="76"/>
        <v>0.69000000000000006</v>
      </c>
      <c r="K478" t="s">
        <v>61</v>
      </c>
      <c r="L478" s="3">
        <f>VLOOKUP(H478,'fx rates'!$A:$B,2,0)</f>
        <v>7.5705590000000003</v>
      </c>
      <c r="M478">
        <f>SUMIFS($I$3:$I478,$E$3:$E478,$E478,$D$3:$D478,$D478)</f>
        <v>137.12</v>
      </c>
      <c r="N478" s="3">
        <f t="shared" si="77"/>
        <v>0.69000000000000006</v>
      </c>
      <c r="O478" s="3" t="str">
        <f t="shared" si="78"/>
        <v/>
      </c>
      <c r="P478" t="str">
        <f>IFERROR(IF(VLOOKUP($E478,clients_special_commissions!$B:$E,3,0), "yes","no"),"no")</f>
        <v>no</v>
      </c>
      <c r="Q478" s="3" t="str">
        <f>IF($P478="yes", VLOOKUP($E478,clients_special_commissions!$B:$C,2,0),"")</f>
        <v/>
      </c>
      <c r="R478" t="str">
        <f t="shared" si="79"/>
        <v>no</v>
      </c>
      <c r="S478">
        <f>COUNTIFS($E$3:$E477,$E478,$D$3:$D477,$D478,$R$3:$R477,"yes")</f>
        <v>0</v>
      </c>
      <c r="U478" s="1" t="str">
        <f t="shared" si="70"/>
        <v xml:space="preserve">('49', '2022-03-08', '1038', 'HRK', '137.12', '0.69', 'EUR', '7.570559'), </v>
      </c>
      <c r="V478" s="1" t="str">
        <f t="shared" si="71"/>
        <v xml:space="preserve">('4', '2022-02-16', '274', 'OMR', '644.51', '3.23', 'EUR', '0.425132'), ('29', '2022-02-16', '162738', 'UZS', '12.87', '0.07', 'EUR', '12650.208197'), ('22', '2022-02-17', '1140', 'SZL', '69.78', '0.35', 'EUR', '16.339208'), ('42', '2022-02-18', '702', 'MAD', '65.61', '0.05', 'EUR', '10.700435'), ('28', '2022-02-18', '228222', 'UZS', '18.05', '0.03', 'EUR', '12650.208197'), ('39', '2022-02-18', '11130', 'DOP', '184.35', '0.93', 'EUR', '60.37657'), ('44', '2022-02-18', '17904', 'DJF', '91.5', '0.46', 'EUR', '195.674933'), ('4', '2022-02-19', '720', 'PLN', '153.98', '0.77', 'EUR', '4.676119'), ('16', '2022-02-21', '5556', 'GYD', '24.17', '0.13', 'EUR', '229.954813'), ('29', '2022-02-21', '130830', 'PYG', '17.08', '0.09', 'EUR', '7661.556068'), ('3', '2022-02-21', '21426', 'SZL', '1311.33', '6.56', 'EUR', '16.339208'), ('43', '2022-02-21', '144', 'GIP', '173.59', '0.87', 'EUR', '0.829546'), ('48', '2022-02-22', '1146', 'NZD', '722.68', '3.62', 'EUR', '1.585768'), ('37', '2022-02-25', '8466', 'MZN', '120.36', '0.61', 'EUR', '70.339138'), ('36', '2022-02-25', '1302', 'MYR', '279.98', '1.4', 'EUR', '4.650478'), ('29', '2022-02-26', '792', 'EUR', '792', '3.96', 'EUR', '1'), ('35', '2022-02-26', '612', 'EUR', '612', '3.06', 'EUR', '1'), ('38', '2022-02-27', '18966', 'CRC', '26.66', '0.14', 'EUR', '711.446405'), ('44', '2022-02-27', '10362', 'EGP', '507.31', '2.54', 'EUR', '20.425488'), ('22', '2022-03-01', '215190', 'BIF', '95.47', '0.48', 'EUR', '2254.103215'), ('35', '2022-03-01', '96', 'USD', '87.08', '0.44', 'EUR', '1.102541'), ('5', '2022-03-03', '774', 'GBP', '932.36', '4.67', 'EUR', '0.830159'), ('16', '2022-03-04', '8298', 'GTQ', '980.44', '4.91', 'EUR', '8.463558'), ('46', '2022-03-04', '3738', 'AFN', '38.76', '0.2', 'EUR', '96.442519'), ('8', '2022-03-05', '768', 'SBD', '86.61', '0.44', 'EUR', '8.867908'), ('46', '2022-03-05', '960', 'BZD', '433.17', '2.17', 'EUR', '2.216262'), ('37', '2022-03-05', '15504', 'RWF', '13.89', '0.07', 'EUR', '1116.919707'), ('30', '2022-03-05', '15510', 'YER', '56.25', '0.29', 'EUR', '275.781376'), ('43', '2022-03-05', '29466', 'JMD', '175.72', '0.88', 'EUR', '167.696688'), ('16', '2022-03-05', '576', 'WST', '200.76', '1.01', 'EUR', '2.869237'), ('30', '2022-03-05', '510', 'EUR', '510', '2.55', 'EUR', '1'), ('25', '2022-03-05', '672', 'GGP', '809.53', '4.05', 'EUR', '0.830114'), ('33', '2022-03-06', '978', 'QAR', '243.76', '1.22', 'EUR', '4.012181'), ('40', '2022-03-06', '102', 'EUR', '102', '0.51', 'EUR', '1'), ('45', '2022-03-06', '9298', 'MVR', '546.18', '2.74', 'EUR', '17.023729'), ('40', '2022-03-06', '204', 'GBP', '245.74', '1.23', 'EUR', '0.830159'), ('16', '2022-03-08', '26910', 'SOS', '42.33', '0.03', 'EUR', '635.850516'), ('5', '2022-03-08', '1500', 'TTD', '200.93', '1.01', 'EUR', '7.465375'), ('11', '2022-03-08', '996', 'NOK', '103.15', '0.52', 'EUR', '9.655857'), ('10', '2022-03-08', '9144', 'TJS', '639.68', '0.05', 'EUR', '14.294667'), ('49', '2022-03-08', '1038', 'HRK', '137.12', '0.69', 'EUR', '7.570559'), </v>
      </c>
    </row>
    <row r="479" spans="2:22" ht="30" x14ac:dyDescent="0.25">
      <c r="B479">
        <f t="shared" si="72"/>
        <v>2022</v>
      </c>
      <c r="C479">
        <f t="shared" si="73"/>
        <v>3</v>
      </c>
      <c r="D479" t="str">
        <f t="shared" si="74"/>
        <v>2022 3</v>
      </c>
      <c r="E479">
        <v>20</v>
      </c>
      <c r="F479" s="2">
        <v>44629</v>
      </c>
      <c r="G479">
        <v>288</v>
      </c>
      <c r="H479" t="s">
        <v>169</v>
      </c>
      <c r="I479" s="3">
        <f t="shared" si="75"/>
        <v>181.62</v>
      </c>
      <c r="J479" s="3">
        <f t="shared" si="76"/>
        <v>0.05</v>
      </c>
      <c r="K479" t="s">
        <v>61</v>
      </c>
      <c r="L479" s="3">
        <f>VLOOKUP(H479,'fx rates'!$A:$B,2,0)</f>
        <v>1.5857680000000001</v>
      </c>
      <c r="M479">
        <f>SUMIFS($I$3:$I479,$E$3:$E479,$E479,$D$3:$D479,$D479)</f>
        <v>181.62</v>
      </c>
      <c r="N479" s="3">
        <f t="shared" si="77"/>
        <v>0.91</v>
      </c>
      <c r="O479" s="3" t="str">
        <f t="shared" si="78"/>
        <v/>
      </c>
      <c r="P479" t="str">
        <f>IFERROR(IF(VLOOKUP($E479,clients_special_commissions!$B:$E,3,0), "yes","no"),"no")</f>
        <v>yes</v>
      </c>
      <c r="Q479" s="3">
        <f>IF($P479="yes", VLOOKUP($E479,clients_special_commissions!$B:$C,2,0),"")</f>
        <v>0.05</v>
      </c>
      <c r="R479" t="str">
        <f t="shared" si="79"/>
        <v>no</v>
      </c>
      <c r="S479">
        <f>COUNTIFS($E$3:$E478,$E479,$D$3:$D478,$D479,$R$3:$R478,"yes")</f>
        <v>0</v>
      </c>
      <c r="U479" s="1" t="str">
        <f t="shared" si="70"/>
        <v xml:space="preserve">('20', '2022-03-09', '288', 'NZD', '181.62', '0.05', 'EUR', '1.585768'), </v>
      </c>
      <c r="V479" s="1" t="str">
        <f t="shared" si="71"/>
        <v xml:space="preserve">('4', '2022-02-16', '274', 'OMR', '644.51', '3.23', 'EUR', '0.425132'), ('29', '2022-02-16', '162738', 'UZS', '12.87', '0.07', 'EUR', '12650.208197'), ('22', '2022-02-17', '1140', 'SZL', '69.78', '0.35', 'EUR', '16.339208'), ('42', '2022-02-18', '702', 'MAD', '65.61', '0.05', 'EUR', '10.700435'), ('28', '2022-02-18', '228222', 'UZS', '18.05', '0.03', 'EUR', '12650.208197'), ('39', '2022-02-18', '11130', 'DOP', '184.35', '0.93', 'EUR', '60.37657'), ('44', '2022-02-18', '17904', 'DJF', '91.5', '0.46', 'EUR', '195.674933'), ('4', '2022-02-19', '720', 'PLN', '153.98', '0.77', 'EUR', '4.676119'), ('16', '2022-02-21', '5556', 'GYD', '24.17', '0.13', 'EUR', '229.954813'), ('29', '2022-02-21', '130830', 'PYG', '17.08', '0.09', 'EUR', '7661.556068'), ('3', '2022-02-21', '21426', 'SZL', '1311.33', '6.56', 'EUR', '16.339208'), ('43', '2022-02-21', '144', 'GIP', '173.59', '0.87', 'EUR', '0.829546'), ('48', '2022-02-22', '1146', 'NZD', '722.68', '3.62', 'EUR', '1.585768'), ('37', '2022-02-25', '8466', 'MZN', '120.36', '0.61', 'EUR', '70.339138'), ('36', '2022-02-25', '1302', 'MYR', '279.98', '1.4', 'EUR', '4.650478'), ('29', '2022-02-26', '792', 'EUR', '792', '3.96', 'EUR', '1'), ('35', '2022-02-26', '612', 'EUR', '612', '3.06', 'EUR', '1'), ('38', '2022-02-27', '18966', 'CRC', '26.66', '0.14', 'EUR', '711.446405'), ('44', '2022-02-27', '10362', 'EGP', '507.31', '2.54', 'EUR', '20.425488'), ('22', '2022-03-01', '215190', 'BIF', '95.47', '0.48', 'EUR', '2254.103215'), ('35', '2022-03-01', '96', 'USD', '87.08', '0.44', 'EUR', '1.102541'), ('5', '2022-03-03', '774', 'GBP', '932.36', '4.67', 'EUR', '0.830159'), ('16', '2022-03-04', '8298', 'GTQ', '980.44', '4.91', 'EUR', '8.463558'), ('46', '2022-03-04', '3738', 'AFN', '38.76', '0.2', 'EUR', '96.442519'), ('8', '2022-03-05', '768', 'SBD', '86.61', '0.44', 'EUR', '8.867908'), ('46', '2022-03-05', '960', 'BZD', '433.17', '2.17', 'EUR', '2.216262'), ('37', '2022-03-05', '15504', 'RWF', '13.89', '0.07', 'EUR', '1116.919707'), ('30', '2022-03-05', '15510', 'YER', '56.25', '0.29', 'EUR', '275.781376'), ('43', '2022-03-05', '29466', 'JMD', '175.72', '0.88', 'EUR', '167.696688'), ('16', '2022-03-05', '576', 'WST', '200.76', '1.01', 'EUR', '2.869237'), ('30', '2022-03-05', '510', 'EUR', '510', '2.55', 'EUR', '1'), ('25', '2022-03-05', '672', 'GGP', '809.53', '4.05', 'EUR', '0.830114'), ('33', '2022-03-06', '978', 'QAR', '243.76', '1.22', 'EUR', '4.012181'), ('40', '2022-03-06', '102', 'EUR', '102', '0.51', 'EUR', '1'), ('45', '2022-03-06', '9298', 'MVR', '546.18', '2.74', 'EUR', '17.023729'), ('40', '2022-03-06', '204', 'GBP', '245.74', '1.23', 'EUR', '0.830159'), ('16', '2022-03-08', '26910', 'SOS', '42.33', '0.03', 'EUR', '635.850516'), ('5', '2022-03-08', '1500', 'TTD', '200.93', '1.01', 'EUR', '7.465375'), ('11', '2022-03-08', '996', 'NOK', '103.15', '0.52', 'EUR', '9.655857'), ('10', '2022-03-08', '9144', 'TJS', '639.68', '0.05', 'EUR', '14.294667'), ('49', '2022-03-08', '1038', 'HRK', '137.12', '0.69', 'EUR', '7.570559'), ('20', '2022-03-09', '288', 'NZD', '181.62', '0.05', 'EUR', '1.585768'), </v>
      </c>
    </row>
    <row r="480" spans="2:22" ht="30" x14ac:dyDescent="0.25">
      <c r="B480">
        <f t="shared" si="72"/>
        <v>2022</v>
      </c>
      <c r="C480">
        <f t="shared" si="73"/>
        <v>3</v>
      </c>
      <c r="D480" t="str">
        <f t="shared" si="74"/>
        <v>2022 3</v>
      </c>
      <c r="E480">
        <v>6</v>
      </c>
      <c r="F480" s="2">
        <v>44630</v>
      </c>
      <c r="G480">
        <v>22116</v>
      </c>
      <c r="H480" t="s">
        <v>63</v>
      </c>
      <c r="I480" s="3">
        <f t="shared" si="75"/>
        <v>229.32</v>
      </c>
      <c r="J480" s="3">
        <f t="shared" si="76"/>
        <v>1.1499999999999999</v>
      </c>
      <c r="K480" t="s">
        <v>61</v>
      </c>
      <c r="L480" s="3">
        <f>VLOOKUP(H480,'fx rates'!$A:$B,2,0)</f>
        <v>96.442519000000004</v>
      </c>
      <c r="M480">
        <f>SUMIFS($I$3:$I480,$E$3:$E480,$E480,$D$3:$D480,$D480)</f>
        <v>229.32</v>
      </c>
      <c r="N480" s="3">
        <f t="shared" si="77"/>
        <v>1.1499999999999999</v>
      </c>
      <c r="O480" s="3" t="str">
        <f t="shared" si="78"/>
        <v/>
      </c>
      <c r="P480" t="str">
        <f>IFERROR(IF(VLOOKUP($E480,clients_special_commissions!$B:$E,3,0), "yes","no"),"no")</f>
        <v>no</v>
      </c>
      <c r="Q480" s="3" t="str">
        <f>IF($P480="yes", VLOOKUP($E480,clients_special_commissions!$B:$C,2,0),"")</f>
        <v/>
      </c>
      <c r="R480" t="str">
        <f t="shared" si="79"/>
        <v>no</v>
      </c>
      <c r="S480">
        <f>COUNTIFS($E$3:$E479,$E480,$D$3:$D479,$D480,$R$3:$R479,"yes")</f>
        <v>0</v>
      </c>
      <c r="U480" s="1" t="str">
        <f t="shared" si="70"/>
        <v xml:space="preserve">('6', '2022-03-10', '22116', 'AFN', '229.32', '1.15', 'EUR', '96.442519'), </v>
      </c>
      <c r="V480" s="1" t="str">
        <f t="shared" si="71"/>
        <v xml:space="preserve">('4', '2022-02-16', '274', 'OMR', '644.51', '3.23', 'EUR', '0.425132'), ('29', '2022-02-16', '162738', 'UZS', '12.87', '0.07', 'EUR', '12650.208197'), ('22', '2022-02-17', '1140', 'SZL', '69.78', '0.35', 'EUR', '16.339208'), ('42', '2022-02-18', '702', 'MAD', '65.61', '0.05', 'EUR', '10.700435'), ('28', '2022-02-18', '228222', 'UZS', '18.05', '0.03', 'EUR', '12650.208197'), ('39', '2022-02-18', '11130', 'DOP', '184.35', '0.93', 'EUR', '60.37657'), ('44', '2022-02-18', '17904', 'DJF', '91.5', '0.46', 'EUR', '195.674933'), ('4', '2022-02-19', '720', 'PLN', '153.98', '0.77', 'EUR', '4.676119'), ('16', '2022-02-21', '5556', 'GYD', '24.17', '0.13', 'EUR', '229.954813'), ('29', '2022-02-21', '130830', 'PYG', '17.08', '0.09', 'EUR', '7661.556068'), ('3', '2022-02-21', '21426', 'SZL', '1311.33', '6.56', 'EUR', '16.339208'), ('43', '2022-02-21', '144', 'GIP', '173.59', '0.87', 'EUR', '0.829546'), ('48', '2022-02-22', '1146', 'NZD', '722.68', '3.62', 'EUR', '1.585768'), ('37', '2022-02-25', '8466', 'MZN', '120.36', '0.61', 'EUR', '70.339138'), ('36', '2022-02-25', '1302', 'MYR', '279.98', '1.4', 'EUR', '4.650478'), ('29', '2022-02-26', '792', 'EUR', '792', '3.96', 'EUR', '1'), ('35', '2022-02-26', '612', 'EUR', '612', '3.06', 'EUR', '1'), ('38', '2022-02-27', '18966', 'CRC', '26.66', '0.14', 'EUR', '711.446405'), ('44', '2022-02-27', '10362', 'EGP', '507.31', '2.54', 'EUR', '20.425488'), ('22', '2022-03-01', '215190', 'BIF', '95.47', '0.48', 'EUR', '2254.103215'), ('35', '2022-03-01', '96', 'USD', '87.08', '0.44', 'EUR', '1.102541'), ('5', '2022-03-03', '774', 'GBP', '932.36', '4.67', 'EUR', '0.830159'), ('16', '2022-03-04', '8298', 'GTQ', '980.44', '4.91', 'EUR', '8.463558'), ('46', '2022-03-04', '3738', 'AFN', '38.76', '0.2', 'EUR', '96.442519'), ('8', '2022-03-05', '768', 'SBD', '86.61', '0.44', 'EUR', '8.867908'), ('46', '2022-03-05', '960', 'BZD', '433.17', '2.17', 'EUR', '2.216262'), ('37', '2022-03-05', '15504', 'RWF', '13.89', '0.07', 'EUR', '1116.919707'), ('30', '2022-03-05', '15510', 'YER', '56.25', '0.29', 'EUR', '275.781376'), ('43', '2022-03-05', '29466', 'JMD', '175.72', '0.88', 'EUR', '167.696688'), ('16', '2022-03-05', '576', 'WST', '200.76', '1.01', 'EUR', '2.869237'), ('30', '2022-03-05', '510', 'EUR', '510', '2.55', 'EUR', '1'), ('25', '2022-03-05', '672', 'GGP', '809.53', '4.05', 'EUR', '0.830114'), ('33', '2022-03-06', '978', 'QAR', '243.76', '1.22', 'EUR', '4.012181'), ('40', '2022-03-06', '102', 'EUR', '102', '0.51', 'EUR', '1'), ('45', '2022-03-06', '9298', 'MVR', '546.18', '2.74', 'EUR', '17.023729'), ('40', '2022-03-06', '204', 'GBP', '245.74', '1.23', 'EUR', '0.830159'), ('16', '2022-03-08', '26910', 'SOS', '42.33', '0.03', 'EUR', '635.850516'), ('5', '2022-03-08', '1500', 'TTD', '200.93', '1.01', 'EUR', '7.465375'), ('11', '2022-03-08', '996', 'NOK', '103.15', '0.52', 'EUR', '9.655857'), ('10', '2022-03-08', '9144', 'TJS', '639.68', '0.05', 'EUR', '14.294667'), ('49', '2022-03-08', '1038', 'HRK', '137.12', '0.69', 'EUR', '7.570559'), ('20', '2022-03-09', '288', 'NZD', '181.62', '0.05', 'EUR', '1.585768'), ('6', '2022-03-10', '22116', 'AFN', '229.32', '1.15', 'EUR', '96.442519'), </v>
      </c>
    </row>
    <row r="481" spans="2:22" ht="30" x14ac:dyDescent="0.25">
      <c r="B481">
        <f t="shared" si="72"/>
        <v>2022</v>
      </c>
      <c r="C481">
        <f t="shared" si="73"/>
        <v>3</v>
      </c>
      <c r="D481" t="str">
        <f t="shared" si="74"/>
        <v>2022 3</v>
      </c>
      <c r="E481">
        <v>44</v>
      </c>
      <c r="F481" s="2">
        <v>44630</v>
      </c>
      <c r="G481">
        <v>28686</v>
      </c>
      <c r="H481" t="s">
        <v>211</v>
      </c>
      <c r="I481" s="3">
        <f t="shared" si="75"/>
        <v>612</v>
      </c>
      <c r="J481" s="3">
        <f t="shared" si="76"/>
        <v>3.06</v>
      </c>
      <c r="K481" t="s">
        <v>61</v>
      </c>
      <c r="L481" s="3">
        <f>VLOOKUP(H481,'fx rates'!$A:$B,2,0)</f>
        <v>46.872829000000003</v>
      </c>
      <c r="M481">
        <f>SUMIFS($I$3:$I481,$E$3:$E481,$E481,$D$3:$D481,$D481)</f>
        <v>612</v>
      </c>
      <c r="N481" s="3">
        <f t="shared" si="77"/>
        <v>3.06</v>
      </c>
      <c r="O481" s="3" t="str">
        <f t="shared" si="78"/>
        <v/>
      </c>
      <c r="P481" t="str">
        <f>IFERROR(IF(VLOOKUP($E481,clients_special_commissions!$B:$E,3,0), "yes","no"),"no")</f>
        <v>no</v>
      </c>
      <c r="Q481" s="3" t="str">
        <f>IF($P481="yes", VLOOKUP($E481,clients_special_commissions!$B:$C,2,0),"")</f>
        <v/>
      </c>
      <c r="R481" t="str">
        <f t="shared" si="79"/>
        <v>no</v>
      </c>
      <c r="S481">
        <f>COUNTIFS($E$3:$E480,$E481,$D$3:$D480,$D481,$R$3:$R480,"yes")</f>
        <v>0</v>
      </c>
      <c r="U481" s="1" t="str">
        <f t="shared" si="70"/>
        <v xml:space="preserve">('44', '2022-03-10', '28686', 'UYU', '612', '3.06', 'EUR', '46.872829'), </v>
      </c>
      <c r="V481" s="1" t="str">
        <f t="shared" si="71"/>
        <v xml:space="preserve">('4', '2022-02-16', '274', 'OMR', '644.51', '3.23', 'EUR', '0.425132'), ('29', '2022-02-16', '162738', 'UZS', '12.87', '0.07', 'EUR', '12650.208197'), ('22', '2022-02-17', '1140', 'SZL', '69.78', '0.35', 'EUR', '16.339208'), ('42', '2022-02-18', '702', 'MAD', '65.61', '0.05', 'EUR', '10.700435'), ('28', '2022-02-18', '228222', 'UZS', '18.05', '0.03', 'EUR', '12650.208197'), ('39', '2022-02-18', '11130', 'DOP', '184.35', '0.93', 'EUR', '60.37657'), ('44', '2022-02-18', '17904', 'DJF', '91.5', '0.46', 'EUR', '195.674933'), ('4', '2022-02-19', '720', 'PLN', '153.98', '0.77', 'EUR', '4.676119'), ('16', '2022-02-21', '5556', 'GYD', '24.17', '0.13', 'EUR', '229.954813'), ('29', '2022-02-21', '130830', 'PYG', '17.08', '0.09', 'EUR', '7661.556068'), ('3', '2022-02-21', '21426', 'SZL', '1311.33', '6.56', 'EUR', '16.339208'), ('43', '2022-02-21', '144', 'GIP', '173.59', '0.87', 'EUR', '0.829546'), ('48', '2022-02-22', '1146', 'NZD', '722.68', '3.62', 'EUR', '1.585768'), ('37', '2022-02-25', '8466', 'MZN', '120.36', '0.61', 'EUR', '70.339138'), ('36', '2022-02-25', '1302', 'MYR', '279.98', '1.4', 'EUR', '4.650478'), ('29', '2022-02-26', '792', 'EUR', '792', '3.96', 'EUR', '1'), ('35', '2022-02-26', '612', 'EUR', '612', '3.06', 'EUR', '1'), ('38', '2022-02-27', '18966', 'CRC', '26.66', '0.14', 'EUR', '711.446405'), ('44', '2022-02-27', '10362', 'EGP', '507.31', '2.54', 'EUR', '20.425488'), ('22', '2022-03-01', '215190', 'BIF', '95.47', '0.48', 'EUR', '2254.103215'), ('35', '2022-03-01', '96', 'USD', '87.08', '0.44', 'EUR', '1.102541'), ('5', '2022-03-03', '774', 'GBP', '932.36', '4.67', 'EUR', '0.830159'), ('16', '2022-03-04', '8298', 'GTQ', '980.44', '4.91', 'EUR', '8.463558'), ('46', '2022-03-04', '3738', 'AFN', '38.76', '0.2', 'EUR', '96.442519'), ('8', '2022-03-05', '768', 'SBD', '86.61', '0.44', 'EUR', '8.867908'), ('46', '2022-03-05', '960', 'BZD', '433.17', '2.17', 'EUR', '2.216262'), ('37', '2022-03-05', '15504', 'RWF', '13.89', '0.07', 'EUR', '1116.919707'), ('30', '2022-03-05', '15510', 'YER', '56.25', '0.29', 'EUR', '275.781376'), ('43', '2022-03-05', '29466', 'JMD', '175.72', '0.88', 'EUR', '167.696688'), ('16', '2022-03-05', '576', 'WST', '200.76', '1.01', 'EUR', '2.869237'), ('30', '2022-03-05', '510', 'EUR', '510', '2.55', 'EUR', '1'), ('25', '2022-03-05', '672', 'GGP', '809.53', '4.05', 'EUR', '0.830114'), ('33', '2022-03-06', '978', 'QAR', '243.76', '1.22', 'EUR', '4.012181'), ('40', '2022-03-06', '102', 'EUR', '102', '0.51', 'EUR', '1'), ('45', '2022-03-06', '9298', 'MVR', '546.18', '2.74', 'EUR', '17.023729'), ('40', '2022-03-06', '204', 'GBP', '245.74', '1.23', 'EUR', '0.830159'), ('16', '2022-03-08', '26910', 'SOS', '42.33', '0.03', 'EUR', '635.850516'), ('5', '2022-03-08', '1500', 'TTD', '200.93', '1.01', 'EUR', '7.465375'), ('11', '2022-03-08', '996', 'NOK', '103.15', '0.52', 'EUR', '9.655857'), ('10', '2022-03-08', '9144', 'TJS', '639.68', '0.05', 'EUR', '14.294667'), ('49', '2022-03-08', '1038', 'HRK', '137.12', '0.69', 'EUR', '7.570559'), ('20', '2022-03-09', '288', 'NZD', '181.62', '0.05', 'EUR', '1.585768'), ('6', '2022-03-10', '22116', 'AFN', '229.32', '1.15', 'EUR', '96.442519'), ('44', '2022-03-10', '28686', 'UYU', '612', '3.06', 'EUR', '46.872829'), </v>
      </c>
    </row>
    <row r="482" spans="2:22" ht="30" x14ac:dyDescent="0.25">
      <c r="B482">
        <f t="shared" si="72"/>
        <v>2022</v>
      </c>
      <c r="C482">
        <f t="shared" si="73"/>
        <v>3</v>
      </c>
      <c r="D482" t="str">
        <f t="shared" si="74"/>
        <v>2022 3</v>
      </c>
      <c r="E482">
        <v>43</v>
      </c>
      <c r="F482" s="2">
        <v>44630</v>
      </c>
      <c r="G482">
        <v>14850</v>
      </c>
      <c r="H482" t="s">
        <v>224</v>
      </c>
      <c r="I482" s="3">
        <f t="shared" si="75"/>
        <v>124.56</v>
      </c>
      <c r="J482" s="3">
        <f t="shared" si="76"/>
        <v>0.63</v>
      </c>
      <c r="K482" t="s">
        <v>61</v>
      </c>
      <c r="L482" s="3">
        <f>VLOOKUP(H482,'fx rates'!$A:$B,2,0)</f>
        <v>119.221126</v>
      </c>
      <c r="M482">
        <f>SUMIFS($I$3:$I482,$E$3:$E482,$E482,$D$3:$D482,$D482)</f>
        <v>300.27999999999997</v>
      </c>
      <c r="N482" s="3">
        <f t="shared" si="77"/>
        <v>0.63</v>
      </c>
      <c r="O482" s="3" t="str">
        <f t="shared" si="78"/>
        <v/>
      </c>
      <c r="P482" t="str">
        <f>IFERROR(IF(VLOOKUP($E482,clients_special_commissions!$B:$E,3,0), "yes","no"),"no")</f>
        <v>no</v>
      </c>
      <c r="Q482" s="3" t="str">
        <f>IF($P482="yes", VLOOKUP($E482,clients_special_commissions!$B:$C,2,0),"")</f>
        <v/>
      </c>
      <c r="R482" t="str">
        <f t="shared" si="79"/>
        <v>no</v>
      </c>
      <c r="S482">
        <f>COUNTIFS($E$3:$E481,$E482,$D$3:$D481,$D482,$R$3:$R481,"yes")</f>
        <v>0</v>
      </c>
      <c r="U482" s="1" t="str">
        <f t="shared" si="70"/>
        <v xml:space="preserve">('43', '2022-03-10', '14850', 'XPF', '124.56', '0.63', 'EUR', '119.221126'), </v>
      </c>
      <c r="V482" s="1" t="str">
        <f t="shared" si="71"/>
        <v xml:space="preserve">('4', '2022-02-16', '274', 'OMR', '644.51', '3.23', 'EUR', '0.425132'), ('29', '2022-02-16', '162738', 'UZS', '12.87', '0.07', 'EUR', '12650.208197'), ('22', '2022-02-17', '1140', 'SZL', '69.78', '0.35', 'EUR', '16.339208'), ('42', '2022-02-18', '702', 'MAD', '65.61', '0.05', 'EUR', '10.700435'), ('28', '2022-02-18', '228222', 'UZS', '18.05', '0.03', 'EUR', '12650.208197'), ('39', '2022-02-18', '11130', 'DOP', '184.35', '0.93', 'EUR', '60.37657'), ('44', '2022-02-18', '17904', 'DJF', '91.5', '0.46', 'EUR', '195.674933'), ('4', '2022-02-19', '720', 'PLN', '153.98', '0.77', 'EUR', '4.676119'), ('16', '2022-02-21', '5556', 'GYD', '24.17', '0.13', 'EUR', '229.954813'), ('29', '2022-02-21', '130830', 'PYG', '17.08', '0.09', 'EUR', '7661.556068'), ('3', '2022-02-21', '21426', 'SZL', '1311.33', '6.56', 'EUR', '16.339208'), ('43', '2022-02-21', '144', 'GIP', '173.59', '0.87', 'EUR', '0.829546'), ('48', '2022-02-22', '1146', 'NZD', '722.68', '3.62', 'EUR', '1.585768'), ('37', '2022-02-25', '8466', 'MZN', '120.36', '0.61', 'EUR', '70.339138'), ('36', '2022-02-25', '1302', 'MYR', '279.98', '1.4', 'EUR', '4.650478'), ('29', '2022-02-26', '792', 'EUR', '792', '3.96', 'EUR', '1'), ('35', '2022-02-26', '612', 'EUR', '612', '3.06', 'EUR', '1'), ('38', '2022-02-27', '18966', 'CRC', '26.66', '0.14', 'EUR', '711.446405'), ('44', '2022-02-27', '10362', 'EGP', '507.31', '2.54', 'EUR', '20.425488'), ('22', '2022-03-01', '215190', 'BIF', '95.47', '0.48', 'EUR', '2254.103215'), ('35', '2022-03-01', '96', 'USD', '87.08', '0.44', 'EUR', '1.102541'), ('5', '2022-03-03', '774', 'GBP', '932.36', '4.67', 'EUR', '0.830159'), ('16', '2022-03-04', '8298', 'GTQ', '980.44', '4.91', 'EUR', '8.463558'), ('46', '2022-03-04', '3738', 'AFN', '38.76', '0.2', 'EUR', '96.442519'), ('8', '2022-03-05', '768', 'SBD', '86.61', '0.44', 'EUR', '8.867908'), ('46', '2022-03-05', '960', 'BZD', '433.17', '2.17', 'EUR', '2.216262'), ('37', '2022-03-05', '15504', 'RWF', '13.89', '0.07', 'EUR', '1116.919707'), ('30', '2022-03-05', '15510', 'YER', '56.25', '0.29', 'EUR', '275.781376'), ('43', '2022-03-05', '29466', 'JMD', '175.72', '0.88', 'EUR', '167.696688'), ('16', '2022-03-05', '576', 'WST', '200.76', '1.01', 'EUR', '2.869237'), ('30', '2022-03-05', '510', 'EUR', '510', '2.55', 'EUR', '1'), ('25', '2022-03-05', '672', 'GGP', '809.53', '4.05', 'EUR', '0.830114'), ('33', '2022-03-06', '978', 'QAR', '243.76', '1.22', 'EUR', '4.012181'), ('40', '2022-03-06', '102', 'EUR', '102', '0.51', 'EUR', '1'), ('45', '2022-03-06', '9298', 'MVR', '546.18', '2.74', 'EUR', '17.023729'), ('40', '2022-03-06', '204', 'GBP', '245.74', '1.23', 'EUR', '0.830159'), ('16', '2022-03-08', '26910', 'SOS', '42.33', '0.03', 'EUR', '635.850516'), ('5', '2022-03-08', '1500', 'TTD', '200.93', '1.01', 'EUR', '7.465375'), ('11', '2022-03-08', '996', 'NOK', '103.15', '0.52', 'EUR', '9.655857'), ('10', '2022-03-08', '9144', 'TJS', '639.68', '0.05', 'EUR', '14.294667'), ('49', '2022-03-08', '1038', 'HRK', '137.12', '0.69', 'EUR', '7.570559'), ('20', '2022-03-09', '288', 'NZD', '181.62', '0.05', 'EUR', '1.585768'), ('6', '2022-03-10', '22116', 'AFN', '229.32', '1.15', 'EUR', '96.442519'), ('44', '2022-03-10', '28686', 'UYU', '612', '3.06', 'EUR', '46.872829'), ('43', '2022-03-10', '14850', 'XPF', '124.56', '0.63', 'EUR', '119.221126'), </v>
      </c>
    </row>
    <row r="483" spans="2:22" ht="30" x14ac:dyDescent="0.25">
      <c r="B483">
        <f t="shared" si="72"/>
        <v>2022</v>
      </c>
      <c r="C483">
        <f t="shared" si="73"/>
        <v>3</v>
      </c>
      <c r="D483" t="str">
        <f t="shared" si="74"/>
        <v>2022 3</v>
      </c>
      <c r="E483">
        <v>48</v>
      </c>
      <c r="F483" s="2">
        <v>44631</v>
      </c>
      <c r="G483">
        <v>10740</v>
      </c>
      <c r="H483" t="s">
        <v>226</v>
      </c>
      <c r="I483" s="3">
        <f t="shared" si="75"/>
        <v>38.949999999999996</v>
      </c>
      <c r="J483" s="3">
        <f t="shared" si="76"/>
        <v>0.2</v>
      </c>
      <c r="K483" t="s">
        <v>61</v>
      </c>
      <c r="L483" s="3">
        <f>VLOOKUP(H483,'fx rates'!$A:$B,2,0)</f>
        <v>275.78137600000002</v>
      </c>
      <c r="M483">
        <f>SUMIFS($I$3:$I483,$E$3:$E483,$E483,$D$3:$D483,$D483)</f>
        <v>38.949999999999996</v>
      </c>
      <c r="N483" s="3">
        <f t="shared" si="77"/>
        <v>0.2</v>
      </c>
      <c r="O483" s="3" t="str">
        <f t="shared" si="78"/>
        <v/>
      </c>
      <c r="P483" t="str">
        <f>IFERROR(IF(VLOOKUP($E483,clients_special_commissions!$B:$E,3,0), "yes","no"),"no")</f>
        <v>no</v>
      </c>
      <c r="Q483" s="3" t="str">
        <f>IF($P483="yes", VLOOKUP($E483,clients_special_commissions!$B:$C,2,0),"")</f>
        <v/>
      </c>
      <c r="R483" t="str">
        <f t="shared" si="79"/>
        <v>no</v>
      </c>
      <c r="S483">
        <f>COUNTIFS($E$3:$E482,$E483,$D$3:$D482,$D483,$R$3:$R482,"yes")</f>
        <v>0</v>
      </c>
      <c r="U483" s="1" t="str">
        <f t="shared" si="70"/>
        <v xml:space="preserve">('48', '2022-03-11', '10740', 'YER', '38.95', '0.2', 'EUR', '275.781376'), </v>
      </c>
      <c r="V483" s="1" t="str">
        <f t="shared" si="71"/>
        <v xml:space="preserve">('4', '2022-02-16', '274', 'OMR', '644.51', '3.23', 'EUR', '0.425132'), ('29', '2022-02-16', '162738', 'UZS', '12.87', '0.07', 'EUR', '12650.208197'), ('22', '2022-02-17', '1140', 'SZL', '69.78', '0.35', 'EUR', '16.339208'), ('42', '2022-02-18', '702', 'MAD', '65.61', '0.05', 'EUR', '10.700435'), ('28', '2022-02-18', '228222', 'UZS', '18.05', '0.03', 'EUR', '12650.208197'), ('39', '2022-02-18', '11130', 'DOP', '184.35', '0.93', 'EUR', '60.37657'), ('44', '2022-02-18', '17904', 'DJF', '91.5', '0.46', 'EUR', '195.674933'), ('4', '2022-02-19', '720', 'PLN', '153.98', '0.77', 'EUR', '4.676119'), ('16', '2022-02-21', '5556', 'GYD', '24.17', '0.13', 'EUR', '229.954813'), ('29', '2022-02-21', '130830', 'PYG', '17.08', '0.09', 'EUR', '7661.556068'), ('3', '2022-02-21', '21426', 'SZL', '1311.33', '6.56', 'EUR', '16.339208'), ('43', '2022-02-21', '144', 'GIP', '173.59', '0.87', 'EUR', '0.829546'), ('48', '2022-02-22', '1146', 'NZD', '722.68', '3.62', 'EUR', '1.585768'), ('37', '2022-02-25', '8466', 'MZN', '120.36', '0.61', 'EUR', '70.339138'), ('36', '2022-02-25', '1302', 'MYR', '279.98', '1.4', 'EUR', '4.650478'), ('29', '2022-02-26', '792', 'EUR', '792', '3.96', 'EUR', '1'), ('35', '2022-02-26', '612', 'EUR', '612', '3.06', 'EUR', '1'), ('38', '2022-02-27', '18966', 'CRC', '26.66', '0.14', 'EUR', '711.446405'), ('44', '2022-02-27', '10362', 'EGP', '507.31', '2.54', 'EUR', '20.425488'), ('22', '2022-03-01', '215190', 'BIF', '95.47', '0.48', 'EUR', '2254.103215'), ('35', '2022-03-01', '96', 'USD', '87.08', '0.44', 'EUR', '1.102541'), ('5', '2022-03-03', '774', 'GBP', '932.36', '4.67', 'EUR', '0.830159'), ('16', '2022-03-04', '8298', 'GTQ', '980.44', '4.91', 'EUR', '8.463558'), ('46', '2022-03-04', '3738', 'AFN', '38.76', '0.2', 'EUR', '96.442519'), ('8', '2022-03-05', '768', 'SBD', '86.61', '0.44', 'EUR', '8.867908'), ('46', '2022-03-05', '960', 'BZD', '433.17', '2.17', 'EUR', '2.216262'), ('37', '2022-03-05', '15504', 'RWF', '13.89', '0.07', 'EUR', '1116.919707'), ('30', '2022-03-05', '15510', 'YER', '56.25', '0.29', 'EUR', '275.781376'), ('43', '2022-03-05', '29466', 'JMD', '175.72', '0.88', 'EUR', '167.696688'), ('16', '2022-03-05', '576', 'WST', '200.76', '1.01', 'EUR', '2.869237'), ('30', '2022-03-05', '510', 'EUR', '510', '2.55', 'EUR', '1'), ('25', '2022-03-05', '672', 'GGP', '809.53', '4.05', 'EUR', '0.830114'), ('33', '2022-03-06', '978', 'QAR', '243.76', '1.22', 'EUR', '4.012181'), ('40', '2022-03-06', '102', 'EUR', '102', '0.51', 'EUR', '1'), ('45', '2022-03-06', '9298', 'MVR', '546.18', '2.74', 'EUR', '17.023729'), ('40', '2022-03-06', '204', 'GBP', '245.74', '1.23', 'EUR', '0.830159'), ('16', '2022-03-08', '26910', 'SOS', '42.33', '0.03', 'EUR', '635.850516'), ('5', '2022-03-08', '1500', 'TTD', '200.93', '1.01', 'EUR', '7.465375'), ('11', '2022-03-08', '996', 'NOK', '103.15', '0.52', 'EUR', '9.655857'), ('10', '2022-03-08', '9144', 'TJS', '639.68', '0.05', 'EUR', '14.294667'), ('49', '2022-03-08', '1038', 'HRK', '137.12', '0.69', 'EUR', '7.570559'), ('20', '2022-03-09', '288', 'NZD', '181.62', '0.05', 'EUR', '1.585768'), ('6', '2022-03-10', '22116', 'AFN', '229.32', '1.15', 'EUR', '96.442519'), ('44', '2022-03-10', '28686', 'UYU', '612', '3.06', 'EUR', '46.872829'), ('43', '2022-03-10', '14850', 'XPF', '124.56', '0.63', 'EUR', '119.221126'), ('48', '2022-03-11', '10740', 'YER', '38.95', '0.2', 'EUR', '275.781376'), </v>
      </c>
    </row>
    <row r="484" spans="2:22" ht="30" x14ac:dyDescent="0.25">
      <c r="B484">
        <f t="shared" si="72"/>
        <v>2022</v>
      </c>
      <c r="C484">
        <f t="shared" si="73"/>
        <v>3</v>
      </c>
      <c r="D484" t="str">
        <f t="shared" si="74"/>
        <v>2022 3</v>
      </c>
      <c r="E484">
        <v>22</v>
      </c>
      <c r="F484" s="2">
        <v>44632</v>
      </c>
      <c r="G484">
        <v>120</v>
      </c>
      <c r="H484" t="s">
        <v>188</v>
      </c>
      <c r="I484" s="3">
        <f t="shared" si="75"/>
        <v>80.14</v>
      </c>
      <c r="J484" s="3">
        <f t="shared" si="76"/>
        <v>0.41000000000000003</v>
      </c>
      <c r="K484" t="s">
        <v>61</v>
      </c>
      <c r="L484" s="3">
        <f>VLOOKUP(H484,'fx rates'!$A:$B,2,0)</f>
        <v>1.4974639999999999</v>
      </c>
      <c r="M484">
        <f>SUMIFS($I$3:$I484,$E$3:$E484,$E484,$D$3:$D484,$D484)</f>
        <v>175.61</v>
      </c>
      <c r="N484" s="3">
        <f t="shared" si="77"/>
        <v>0.41000000000000003</v>
      </c>
      <c r="O484" s="3" t="str">
        <f t="shared" si="78"/>
        <v/>
      </c>
      <c r="P484" t="str">
        <f>IFERROR(IF(VLOOKUP($E484,clients_special_commissions!$B:$E,3,0), "yes","no"),"no")</f>
        <v>no</v>
      </c>
      <c r="Q484" s="3" t="str">
        <f>IF($P484="yes", VLOOKUP($E484,clients_special_commissions!$B:$C,2,0),"")</f>
        <v/>
      </c>
      <c r="R484" t="str">
        <f t="shared" si="79"/>
        <v>no</v>
      </c>
      <c r="S484">
        <f>COUNTIFS($E$3:$E483,$E484,$D$3:$D483,$D484,$R$3:$R483,"yes")</f>
        <v>0</v>
      </c>
      <c r="U484" s="1" t="str">
        <f t="shared" si="70"/>
        <v xml:space="preserve">('22', '2022-03-12', '120', 'SGD', '80.14', '0.41', 'EUR', '1.497464'), </v>
      </c>
      <c r="V484" s="1" t="str">
        <f t="shared" si="71"/>
        <v xml:space="preserve">('4', '2022-02-16', '274', 'OMR', '644.51', '3.23', 'EUR', '0.425132'), ('29', '2022-02-16', '162738', 'UZS', '12.87', '0.07', 'EUR', '12650.208197'), ('22', '2022-02-17', '1140', 'SZL', '69.78', '0.35', 'EUR', '16.339208'), ('42', '2022-02-18', '702', 'MAD', '65.61', '0.05', 'EUR', '10.700435'), ('28', '2022-02-18', '228222', 'UZS', '18.05', '0.03', 'EUR', '12650.208197'), ('39', '2022-02-18', '11130', 'DOP', '184.35', '0.93', 'EUR', '60.37657'), ('44', '2022-02-18', '17904', 'DJF', '91.5', '0.46', 'EUR', '195.674933'), ('4', '2022-02-19', '720', 'PLN', '153.98', '0.77', 'EUR', '4.676119'), ('16', '2022-02-21', '5556', 'GYD', '24.17', '0.13', 'EUR', '229.954813'), ('29', '2022-02-21', '130830', 'PYG', '17.08', '0.09', 'EUR', '7661.556068'), ('3', '2022-02-21', '21426', 'SZL', '1311.33', '6.56', 'EUR', '16.339208'), ('43', '2022-02-21', '144', 'GIP', '173.59', '0.87', 'EUR', '0.829546'), ('48', '2022-02-22', '1146', 'NZD', '722.68', '3.62', 'EUR', '1.585768'), ('37', '2022-02-25', '8466', 'MZN', '120.36', '0.61', 'EUR', '70.339138'), ('36', '2022-02-25', '1302', 'MYR', '279.98', '1.4', 'EUR', '4.650478'), ('29', '2022-02-26', '792', 'EUR', '792', '3.96', 'EUR', '1'), ('35', '2022-02-26', '612', 'EUR', '612', '3.06', 'EUR', '1'), ('38', '2022-02-27', '18966', 'CRC', '26.66', '0.14', 'EUR', '711.446405'), ('44', '2022-02-27', '10362', 'EGP', '507.31', '2.54', 'EUR', '20.425488'), ('22', '2022-03-01', '215190', 'BIF', '95.47', '0.48', 'EUR', '2254.103215'), ('35', '2022-03-01', '96', 'USD', '87.08', '0.44', 'EUR', '1.102541'), ('5', '2022-03-03', '774', 'GBP', '932.36', '4.67', 'EUR', '0.830159'), ('16', '2022-03-04', '8298', 'GTQ', '980.44', '4.91', 'EUR', '8.463558'), ('46', '2022-03-04', '3738', 'AFN', '38.76', '0.2', 'EUR', '96.442519'), ('8', '2022-03-05', '768', 'SBD', '86.61', '0.44', 'EUR', '8.867908'), ('46', '2022-03-05', '960', 'BZD', '433.17', '2.17', 'EUR', '2.216262'), ('37', '2022-03-05', '15504', 'RWF', '13.89', '0.07', 'EUR', '1116.919707'), ('30', '2022-03-05', '15510', 'YER', '56.25', '0.29', 'EUR', '275.781376'), ('43', '2022-03-05', '29466', 'JMD', '175.72', '0.88', 'EUR', '167.696688'), ('16', '2022-03-05', '576', 'WST', '200.76', '1.01', 'EUR', '2.869237'), ('30', '2022-03-05', '510', 'EUR', '510', '2.55', 'EUR', '1'), ('25', '2022-03-05', '672', 'GGP', '809.53', '4.05', 'EUR', '0.830114'), ('33', '2022-03-06', '978', 'QAR', '243.76', '1.22', 'EUR', '4.012181'), ('40', '2022-03-06', '102', 'EUR', '102', '0.51', 'EUR', '1'), ('45', '2022-03-06', '9298', 'MVR', '546.18', '2.74', 'EUR', '17.023729'), ('40', '2022-03-06', '204', 'GBP', '245.74', '1.23', 'EUR', '0.830159'), ('16', '2022-03-08', '26910', 'SOS', '42.33', '0.03', 'EUR', '635.850516'), ('5', '2022-03-08', '1500', 'TTD', '200.93', '1.01', 'EUR', '7.465375'), ('11', '2022-03-08', '996', 'NOK', '103.15', '0.52', 'EUR', '9.655857'), ('10', '2022-03-08', '9144', 'TJS', '639.68', '0.05', 'EUR', '14.294667'), ('49', '2022-03-08', '1038', 'HRK', '137.12', '0.69', 'EUR', '7.570559'), ('20', '2022-03-09', '288', 'NZD', '181.62', '0.05', 'EUR', '1.585768'), ('6', '2022-03-10', '22116', 'AFN', '229.32', '1.15', 'EUR', '96.442519'), ('44', '2022-03-10', '28686', 'UYU', '612', '3.06', 'EUR', '46.872829'), ('43', '2022-03-10', '14850', 'XPF', '124.56', '0.63', 'EUR', '119.221126'), ('48', '2022-03-11', '10740', 'YER', '38.95', '0.2', 'EUR', '275.781376'), ('22', '2022-03-12', '120', 'SGD', '80.14', '0.41', 'EUR', '1.497464'), </v>
      </c>
    </row>
    <row r="485" spans="2:22" ht="30" x14ac:dyDescent="0.25">
      <c r="B485">
        <f t="shared" si="72"/>
        <v>2022</v>
      </c>
      <c r="C485">
        <f t="shared" si="73"/>
        <v>3</v>
      </c>
      <c r="D485" t="str">
        <f t="shared" si="74"/>
        <v>2022 3</v>
      </c>
      <c r="E485">
        <v>37</v>
      </c>
      <c r="F485" s="2">
        <v>44633</v>
      </c>
      <c r="G485">
        <v>19182</v>
      </c>
      <c r="H485" t="s">
        <v>229</v>
      </c>
      <c r="I485" s="3">
        <f t="shared" si="75"/>
        <v>54.07</v>
      </c>
      <c r="J485" s="3">
        <f t="shared" si="76"/>
        <v>0.28000000000000003</v>
      </c>
      <c r="K485" t="s">
        <v>61</v>
      </c>
      <c r="L485" s="3">
        <f>VLOOKUP(H485,'fx rates'!$A:$B,2,0)</f>
        <v>354.780821</v>
      </c>
      <c r="M485">
        <f>SUMIFS($I$3:$I485,$E$3:$E485,$E485,$D$3:$D485,$D485)</f>
        <v>67.960000000000008</v>
      </c>
      <c r="N485" s="3">
        <f t="shared" si="77"/>
        <v>0.28000000000000003</v>
      </c>
      <c r="O485" s="3" t="str">
        <f t="shared" si="78"/>
        <v/>
      </c>
      <c r="P485" t="str">
        <f>IFERROR(IF(VLOOKUP($E485,clients_special_commissions!$B:$E,3,0), "yes","no"),"no")</f>
        <v>no</v>
      </c>
      <c r="Q485" s="3" t="str">
        <f>IF($P485="yes", VLOOKUP($E485,clients_special_commissions!$B:$C,2,0),"")</f>
        <v/>
      </c>
      <c r="R485" t="str">
        <f t="shared" si="79"/>
        <v>no</v>
      </c>
      <c r="S485">
        <f>COUNTIFS($E$3:$E484,$E485,$D$3:$D484,$D485,$R$3:$R484,"yes")</f>
        <v>0</v>
      </c>
      <c r="U485" s="1" t="str">
        <f t="shared" si="70"/>
        <v xml:space="preserve">('37', '2022-03-13', '19182', 'ZWL', '54.07', '0.28', 'EUR', '354.780821'), </v>
      </c>
      <c r="V485" s="1" t="str">
        <f t="shared" si="71"/>
        <v xml:space="preserve">('4', '2022-02-16', '274', 'OMR', '644.51', '3.23', 'EUR', '0.425132'), ('29', '2022-02-16', '162738', 'UZS', '12.87', '0.07', 'EUR', '12650.208197'), ('22', '2022-02-17', '1140', 'SZL', '69.78', '0.35', 'EUR', '16.339208'), ('42', '2022-02-18', '702', 'MAD', '65.61', '0.05', 'EUR', '10.700435'), ('28', '2022-02-18', '228222', 'UZS', '18.05', '0.03', 'EUR', '12650.208197'), ('39', '2022-02-18', '11130', 'DOP', '184.35', '0.93', 'EUR', '60.37657'), ('44', '2022-02-18', '17904', 'DJF', '91.5', '0.46', 'EUR', '195.674933'), ('4', '2022-02-19', '720', 'PLN', '153.98', '0.77', 'EUR', '4.676119'), ('16', '2022-02-21', '5556', 'GYD', '24.17', '0.13', 'EUR', '229.954813'), ('29', '2022-02-21', '130830', 'PYG', '17.08', '0.09', 'EUR', '7661.556068'), ('3', '2022-02-21', '21426', 'SZL', '1311.33', '6.56', 'EUR', '16.339208'), ('43', '2022-02-21', '144', 'GIP', '173.59', '0.87', 'EUR', '0.829546'), ('48', '2022-02-22', '1146', 'NZD', '722.68', '3.62', 'EUR', '1.585768'), ('37', '2022-02-25', '8466', 'MZN', '120.36', '0.61', 'EUR', '70.339138'), ('36', '2022-02-25', '1302', 'MYR', '279.98', '1.4', 'EUR', '4.650478'), ('29', '2022-02-26', '792', 'EUR', '792', '3.96', 'EUR', '1'), ('35', '2022-02-26', '612', 'EUR', '612', '3.06', 'EUR', '1'), ('38', '2022-02-27', '18966', 'CRC', '26.66', '0.14', 'EUR', '711.446405'), ('44', '2022-02-27', '10362', 'EGP', '507.31', '2.54', 'EUR', '20.425488'), ('22', '2022-03-01', '215190', 'BIF', '95.47', '0.48', 'EUR', '2254.103215'), ('35', '2022-03-01', '96', 'USD', '87.08', '0.44', 'EUR', '1.102541'), ('5', '2022-03-03', '774', 'GBP', '932.36', '4.67', 'EUR', '0.830159'), ('16', '2022-03-04', '8298', 'GTQ', '980.44', '4.91', 'EUR', '8.463558'), ('46', '2022-03-04', '3738', 'AFN', '38.76', '0.2', 'EUR', '96.442519'), ('8', '2022-03-05', '768', 'SBD', '86.61', '0.44', 'EUR', '8.867908'), ('46', '2022-03-05', '960', 'BZD', '433.17', '2.17', 'EUR', '2.216262'), ('37', '2022-03-05', '15504', 'RWF', '13.89', '0.07', 'EUR', '1116.919707'), ('30', '2022-03-05', '15510', 'YER', '56.25', '0.29', 'EUR', '275.781376'), ('43', '2022-03-05', '29466', 'JMD', '175.72', '0.88', 'EUR', '167.696688'), ('16', '2022-03-05', '576', 'WST', '200.76', '1.01', 'EUR', '2.869237'), ('30', '2022-03-05', '510', 'EUR', '510', '2.55', 'EUR', '1'), ('25', '2022-03-05', '672', 'GGP', '809.53', '4.05', 'EUR', '0.830114'), ('33', '2022-03-06', '978', 'QAR', '243.76', '1.22', 'EUR', '4.012181'), ('40', '2022-03-06', '102', 'EUR', '102', '0.51', 'EUR', '1'), ('45', '2022-03-06', '9298', 'MVR', '546.18', '2.74', 'EUR', '17.023729'), ('40', '2022-03-06', '204', 'GBP', '245.74', '1.23', 'EUR', '0.830159'), ('16', '2022-03-08', '26910', 'SOS', '42.33', '0.03', 'EUR', '635.850516'), ('5', '2022-03-08', '1500', 'TTD', '200.93', '1.01', 'EUR', '7.465375'), ('11', '2022-03-08', '996', 'NOK', '103.15', '0.52', 'EUR', '9.655857'), ('10', '2022-03-08', '9144', 'TJS', '639.68', '0.05', 'EUR', '14.294667'), ('49', '2022-03-08', '1038', 'HRK', '137.12', '0.69', 'EUR', '7.570559'), ('20', '2022-03-09', '288', 'NZD', '181.62', '0.05', 'EUR', '1.585768'), ('6', '2022-03-10', '22116', 'AFN', '229.32', '1.15', 'EUR', '96.442519'), ('44', '2022-03-10', '28686', 'UYU', '612', '3.06', 'EUR', '46.872829'), ('43', '2022-03-10', '14850', 'XPF', '124.56', '0.63', 'EUR', '119.221126'), ('48', '2022-03-11', '10740', 'YER', '38.95', '0.2', 'EUR', '275.781376'), ('22', '2022-03-12', '120', 'SGD', '80.14', '0.41', 'EUR', '1.497464'), ('37', '2022-03-13', '19182', 'ZWL', '54.07', '0.28', 'EUR', '354.780821'), </v>
      </c>
    </row>
    <row r="486" spans="2:22" ht="30" x14ac:dyDescent="0.25">
      <c r="B486">
        <f t="shared" si="72"/>
        <v>2022</v>
      </c>
      <c r="C486">
        <f t="shared" si="73"/>
        <v>3</v>
      </c>
      <c r="D486" t="str">
        <f t="shared" si="74"/>
        <v>2022 3</v>
      </c>
      <c r="E486">
        <v>24</v>
      </c>
      <c r="F486" s="2">
        <v>44634</v>
      </c>
      <c r="G486">
        <v>15858</v>
      </c>
      <c r="H486" t="s">
        <v>104</v>
      </c>
      <c r="I486" s="3">
        <f t="shared" si="75"/>
        <v>100.88000000000001</v>
      </c>
      <c r="J486" s="3">
        <f t="shared" si="76"/>
        <v>0.51</v>
      </c>
      <c r="K486" t="s">
        <v>61</v>
      </c>
      <c r="L486" s="3">
        <f>VLOOKUP(H486,'fx rates'!$A:$B,2,0)</f>
        <v>157.21093400000001</v>
      </c>
      <c r="M486">
        <f>SUMIFS($I$3:$I486,$E$3:$E486,$E486,$D$3:$D486,$D486)</f>
        <v>100.88000000000001</v>
      </c>
      <c r="N486" s="3">
        <f t="shared" si="77"/>
        <v>0.51</v>
      </c>
      <c r="O486" s="3" t="str">
        <f t="shared" si="78"/>
        <v/>
      </c>
      <c r="P486" t="str">
        <f>IFERROR(IF(VLOOKUP($E486,clients_special_commissions!$B:$E,3,0), "yes","no"),"no")</f>
        <v>no</v>
      </c>
      <c r="Q486" s="3" t="str">
        <f>IF($P486="yes", VLOOKUP($E486,clients_special_commissions!$B:$C,2,0),"")</f>
        <v/>
      </c>
      <c r="R486" t="str">
        <f t="shared" si="79"/>
        <v>no</v>
      </c>
      <c r="S486">
        <f>COUNTIFS($E$3:$E485,$E486,$D$3:$D485,$D486,$R$3:$R485,"yes")</f>
        <v>0</v>
      </c>
      <c r="U486" s="1" t="str">
        <f t="shared" si="70"/>
        <v xml:space="preserve">('24', '2022-03-14', '15858', 'DZD', '100.88', '0.51', 'EUR', '157.210934'), </v>
      </c>
      <c r="V486" s="1" t="str">
        <f t="shared" si="71"/>
        <v xml:space="preserve">('4', '2022-02-16', '274', 'OMR', '644.51', '3.23', 'EUR', '0.425132'), ('29', '2022-02-16', '162738', 'UZS', '12.87', '0.07', 'EUR', '12650.208197'), ('22', '2022-02-17', '1140', 'SZL', '69.78', '0.35', 'EUR', '16.339208'), ('42', '2022-02-18', '702', 'MAD', '65.61', '0.05', 'EUR', '10.700435'), ('28', '2022-02-18', '228222', 'UZS', '18.05', '0.03', 'EUR', '12650.208197'), ('39', '2022-02-18', '11130', 'DOP', '184.35', '0.93', 'EUR', '60.37657'), ('44', '2022-02-18', '17904', 'DJF', '91.5', '0.46', 'EUR', '195.674933'), ('4', '2022-02-19', '720', 'PLN', '153.98', '0.77', 'EUR', '4.676119'), ('16', '2022-02-21', '5556', 'GYD', '24.17', '0.13', 'EUR', '229.954813'), ('29', '2022-02-21', '130830', 'PYG', '17.08', '0.09', 'EUR', '7661.556068'), ('3', '2022-02-21', '21426', 'SZL', '1311.33', '6.56', 'EUR', '16.339208'), ('43', '2022-02-21', '144', 'GIP', '173.59', '0.87', 'EUR', '0.829546'), ('48', '2022-02-22', '1146', 'NZD', '722.68', '3.62', 'EUR', '1.585768'), ('37', '2022-02-25', '8466', 'MZN', '120.36', '0.61', 'EUR', '70.339138'), ('36', '2022-02-25', '1302', 'MYR', '279.98', '1.4', 'EUR', '4.650478'), ('29', '2022-02-26', '792', 'EUR', '792', '3.96', 'EUR', '1'), ('35', '2022-02-26', '612', 'EUR', '612', '3.06', 'EUR', '1'), ('38', '2022-02-27', '18966', 'CRC', '26.66', '0.14', 'EUR', '711.446405'), ('44', '2022-02-27', '10362', 'EGP', '507.31', '2.54', 'EUR', '20.425488'), ('22', '2022-03-01', '215190', 'BIF', '95.47', '0.48', 'EUR', '2254.103215'), ('35', '2022-03-01', '96', 'USD', '87.08', '0.44', 'EUR', '1.102541'), ('5', '2022-03-03', '774', 'GBP', '932.36', '4.67', 'EUR', '0.830159'), ('16', '2022-03-04', '8298', 'GTQ', '980.44', '4.91', 'EUR', '8.463558'), ('46', '2022-03-04', '3738', 'AFN', '38.76', '0.2', 'EUR', '96.442519'), ('8', '2022-03-05', '768', 'SBD', '86.61', '0.44', 'EUR', '8.867908'), ('46', '2022-03-05', '960', 'BZD', '433.17', '2.17', 'EUR', '2.216262'), ('37', '2022-03-05', '15504', 'RWF', '13.89', '0.07', 'EUR', '1116.919707'), ('30', '2022-03-05', '15510', 'YER', '56.25', '0.29', 'EUR', '275.781376'), ('43', '2022-03-05', '29466', 'JMD', '175.72', '0.88', 'EUR', '167.696688'), ('16', '2022-03-05', '576', 'WST', '200.76', '1.01', 'EUR', '2.869237'), ('30', '2022-03-05', '510', 'EUR', '510', '2.55', 'EUR', '1'), ('25', '2022-03-05', '672', 'GGP', '809.53', '4.05', 'EUR', '0.830114'), ('33', '2022-03-06', '978', 'QAR', '243.76', '1.22', 'EUR', '4.012181'), ('40', '2022-03-06', '102', 'EUR', '102', '0.51', 'EUR', '1'), ('45', '2022-03-06', '9298', 'MVR', '546.18', '2.74', 'EUR', '17.023729'), ('40', '2022-03-06', '204', 'GBP', '245.74', '1.23', 'EUR', '0.830159'), ('16', '2022-03-08', '26910', 'SOS', '42.33', '0.03', 'EUR', '635.850516'), ('5', '2022-03-08', '1500', 'TTD', '200.93', '1.01', 'EUR', '7.465375'), ('11', '2022-03-08', '996', 'NOK', '103.15', '0.52', 'EUR', '9.655857'), ('10', '2022-03-08', '9144', 'TJS', '639.68', '0.05', 'EUR', '14.294667'), ('49', '2022-03-08', '1038', 'HRK', '137.12', '0.69', 'EUR', '7.570559'), ('20', '2022-03-09', '288', 'NZD', '181.62', '0.05', 'EUR', '1.585768'), ('6', '2022-03-10', '22116', 'AFN', '229.32', '1.15', 'EUR', '96.442519'), ('44', '2022-03-10', '28686', 'UYU', '612', '3.06', 'EUR', '46.872829'), ('43', '2022-03-10', '14850', 'XPF', '124.56', '0.63', 'EUR', '119.221126'), ('48', '2022-03-11', '10740', 'YER', '38.95', '0.2', 'EUR', '275.781376'), ('22', '2022-03-12', '120', 'SGD', '80.14', '0.41', 'EUR', '1.497464'), ('37', '2022-03-13', '19182', 'ZWL', '54.07', '0.28', 'EUR', '354.780821'), ('24', '2022-03-14', '15858', 'DZD', '100.88', '0.51', 'EUR', '157.210934'), </v>
      </c>
    </row>
    <row r="487" spans="2:22" ht="30" x14ac:dyDescent="0.25">
      <c r="B487">
        <f t="shared" si="72"/>
        <v>2022</v>
      </c>
      <c r="C487">
        <f t="shared" si="73"/>
        <v>3</v>
      </c>
      <c r="D487" t="str">
        <f t="shared" si="74"/>
        <v>2022 3</v>
      </c>
      <c r="E487">
        <v>21</v>
      </c>
      <c r="F487" s="2">
        <v>44634</v>
      </c>
      <c r="G487">
        <v>16086</v>
      </c>
      <c r="H487" t="s">
        <v>122</v>
      </c>
      <c r="I487" s="3">
        <f t="shared" si="75"/>
        <v>139.42999999999998</v>
      </c>
      <c r="J487" s="3">
        <f t="shared" si="76"/>
        <v>0.7</v>
      </c>
      <c r="K487" t="s">
        <v>61</v>
      </c>
      <c r="L487" s="3">
        <f>VLOOKUP(H487,'fx rates'!$A:$B,2,0)</f>
        <v>115.37253800000001</v>
      </c>
      <c r="M487">
        <f>SUMIFS($I$3:$I487,$E$3:$E487,$E487,$D$3:$D487,$D487)</f>
        <v>139.42999999999998</v>
      </c>
      <c r="N487" s="3">
        <f t="shared" si="77"/>
        <v>0.7</v>
      </c>
      <c r="O487" s="3" t="str">
        <f t="shared" si="78"/>
        <v/>
      </c>
      <c r="P487" t="str">
        <f>IFERROR(IF(VLOOKUP($E487,clients_special_commissions!$B:$E,3,0), "yes","no"),"no")</f>
        <v>no</v>
      </c>
      <c r="Q487" s="3" t="str">
        <f>IF($P487="yes", VLOOKUP($E487,clients_special_commissions!$B:$C,2,0),"")</f>
        <v/>
      </c>
      <c r="R487" t="str">
        <f t="shared" si="79"/>
        <v>no</v>
      </c>
      <c r="S487">
        <f>COUNTIFS($E$3:$E486,$E487,$D$3:$D486,$D487,$R$3:$R486,"yes")</f>
        <v>0</v>
      </c>
      <c r="U487" s="1" t="str">
        <f t="shared" si="70"/>
        <v xml:space="preserve">('21', '2022-03-14', '16086', 'HTG', '139.43', '0.7', 'EUR', '115.372538'), </v>
      </c>
      <c r="V487" s="1" t="str">
        <f t="shared" si="71"/>
        <v xml:space="preserve">('4', '2022-02-16', '274', 'OMR', '644.51', '3.23', 'EUR', '0.425132'), ('29', '2022-02-16', '162738', 'UZS', '12.87', '0.07', 'EUR', '12650.208197'), ('22', '2022-02-17', '1140', 'SZL', '69.78', '0.35', 'EUR', '16.339208'), ('42', '2022-02-18', '702', 'MAD', '65.61', '0.05', 'EUR', '10.700435'), ('28', '2022-02-18', '228222', 'UZS', '18.05', '0.03', 'EUR', '12650.208197'), ('39', '2022-02-18', '11130', 'DOP', '184.35', '0.93', 'EUR', '60.37657'), ('44', '2022-02-18', '17904', 'DJF', '91.5', '0.46', 'EUR', '195.674933'), ('4', '2022-02-19', '720', 'PLN', '153.98', '0.77', 'EUR', '4.676119'), ('16', '2022-02-21', '5556', 'GYD', '24.17', '0.13', 'EUR', '229.954813'), ('29', '2022-02-21', '130830', 'PYG', '17.08', '0.09', 'EUR', '7661.556068'), ('3', '2022-02-21', '21426', 'SZL', '1311.33', '6.56', 'EUR', '16.339208'), ('43', '2022-02-21', '144', 'GIP', '173.59', '0.87', 'EUR', '0.829546'), ('48', '2022-02-22', '1146', 'NZD', '722.68', '3.62', 'EUR', '1.585768'), ('37', '2022-02-25', '8466', 'MZN', '120.36', '0.61', 'EUR', '70.339138'), ('36', '2022-02-25', '1302', 'MYR', '279.98', '1.4', 'EUR', '4.650478'), ('29', '2022-02-26', '792', 'EUR', '792', '3.96', 'EUR', '1'), ('35', '2022-02-26', '612', 'EUR', '612', '3.06', 'EUR', '1'), ('38', '2022-02-27', '18966', 'CRC', '26.66', '0.14', 'EUR', '711.446405'), ('44', '2022-02-27', '10362', 'EGP', '507.31', '2.54', 'EUR', '20.425488'), ('22', '2022-03-01', '215190', 'BIF', '95.47', '0.48', 'EUR', '2254.103215'), ('35', '2022-03-01', '96', 'USD', '87.08', '0.44', 'EUR', '1.102541'), ('5', '2022-03-03', '774', 'GBP', '932.36', '4.67', 'EUR', '0.830159'), ('16', '2022-03-04', '8298', 'GTQ', '980.44', '4.91', 'EUR', '8.463558'), ('46', '2022-03-04', '3738', 'AFN', '38.76', '0.2', 'EUR', '96.442519'), ('8', '2022-03-05', '768', 'SBD', '86.61', '0.44', 'EUR', '8.867908'), ('46', '2022-03-05', '960', 'BZD', '433.17', '2.17', 'EUR', '2.216262'), ('37', '2022-03-05', '15504', 'RWF', '13.89', '0.07', 'EUR', '1116.919707'), ('30', '2022-03-05', '15510', 'YER', '56.25', '0.29', 'EUR', '275.781376'), ('43', '2022-03-05', '29466', 'JMD', '175.72', '0.88', 'EUR', '167.696688'), ('16', '2022-03-05', '576', 'WST', '200.76', '1.01', 'EUR', '2.869237'), ('30', '2022-03-05', '510', 'EUR', '510', '2.55', 'EUR', '1'), ('25', '2022-03-05', '672', 'GGP', '809.53', '4.05', 'EUR', '0.830114'), ('33', '2022-03-06', '978', 'QAR', '243.76', '1.22', 'EUR', '4.012181'), ('40', '2022-03-06', '102', 'EUR', '102', '0.51', 'EUR', '1'), ('45', '2022-03-06', '9298', 'MVR', '546.18', '2.74', 'EUR', '17.023729'), ('40', '2022-03-06', '204', 'GBP', '245.74', '1.23', 'EUR', '0.830159'), ('16', '2022-03-08', '26910', 'SOS', '42.33', '0.03', 'EUR', '635.850516'), ('5', '2022-03-08', '1500', 'TTD', '200.93', '1.01', 'EUR', '7.465375'), ('11', '2022-03-08', '996', 'NOK', '103.15', '0.52', 'EUR', '9.655857'), ('10', '2022-03-08', '9144', 'TJS', '639.68', '0.05', 'EUR', '14.294667'), ('49', '2022-03-08', '1038', 'HRK', '137.12', '0.69', 'EUR', '7.570559'), ('20', '2022-03-09', '288', 'NZD', '181.62', '0.05', 'EUR', '1.585768'), ('6', '2022-03-10', '22116', 'AFN', '229.32', '1.15', 'EUR', '96.442519'), ('44', '2022-03-10', '28686', 'UYU', '612', '3.06', 'EUR', '46.872829'), ('43', '2022-03-10', '14850', 'XPF', '124.56', '0.63', 'EUR', '119.221126'), ('48', '2022-03-11', '10740', 'YER', '38.95', '0.2', 'EUR', '275.781376'), ('22', '2022-03-12', '120', 'SGD', '80.14', '0.41', 'EUR', '1.497464'), ('37', '2022-03-13', '19182', 'ZWL', '54.07', '0.28', 'EUR', '354.780821'), ('24', '2022-03-14', '15858', 'DZD', '100.88', '0.51', 'EUR', '157.210934'), ('21', '2022-03-14', '16086', 'HTG', '139.43', '0.7', 'EUR', '115.372538'), </v>
      </c>
    </row>
    <row r="488" spans="2:22" ht="30" x14ac:dyDescent="0.25">
      <c r="B488">
        <f t="shared" si="72"/>
        <v>2022</v>
      </c>
      <c r="C488">
        <f t="shared" si="73"/>
        <v>3</v>
      </c>
      <c r="D488" t="str">
        <f t="shared" si="74"/>
        <v>2022 3</v>
      </c>
      <c r="E488">
        <v>25</v>
      </c>
      <c r="F488" s="2">
        <v>44634</v>
      </c>
      <c r="G488">
        <v>510</v>
      </c>
      <c r="H488" t="s">
        <v>126</v>
      </c>
      <c r="I488" s="3">
        <f t="shared" si="75"/>
        <v>614.80999999999995</v>
      </c>
      <c r="J488" s="3">
        <f t="shared" si="76"/>
        <v>3.0799999999999996</v>
      </c>
      <c r="K488" t="s">
        <v>61</v>
      </c>
      <c r="L488" s="3">
        <f>VLOOKUP(H488,'fx rates'!$A:$B,2,0)</f>
        <v>0.82953600000000005</v>
      </c>
      <c r="M488">
        <f>SUMIFS($I$3:$I488,$E$3:$E488,$E488,$D$3:$D488,$D488)</f>
        <v>1424.34</v>
      </c>
      <c r="N488" s="3">
        <f t="shared" si="77"/>
        <v>3.0799999999999996</v>
      </c>
      <c r="O488" s="3" t="str">
        <f t="shared" si="78"/>
        <v/>
      </c>
      <c r="P488" t="str">
        <f>IFERROR(IF(VLOOKUP($E488,clients_special_commissions!$B:$E,3,0), "yes","no"),"no")</f>
        <v>no</v>
      </c>
      <c r="Q488" s="3" t="str">
        <f>IF($P488="yes", VLOOKUP($E488,clients_special_commissions!$B:$C,2,0),"")</f>
        <v/>
      </c>
      <c r="R488" t="str">
        <f t="shared" si="79"/>
        <v>yes</v>
      </c>
      <c r="S488">
        <f>COUNTIFS($E$3:$E487,$E488,$D$3:$D487,$D488,$R$3:$R487,"yes")</f>
        <v>0</v>
      </c>
      <c r="U488" s="1" t="str">
        <f t="shared" si="70"/>
        <v xml:space="preserve">('25', '2022-03-14', '510', 'IMP', '614.81', '3.08', 'EUR', '0.829536'), </v>
      </c>
      <c r="V488" s="1" t="str">
        <f t="shared" si="71"/>
        <v xml:space="preserve">('4', '2022-02-16', '274', 'OMR', '644.51', '3.23', 'EUR', '0.425132'), ('29', '2022-02-16', '162738', 'UZS', '12.87', '0.07', 'EUR', '12650.208197'), ('22', '2022-02-17', '1140', 'SZL', '69.78', '0.35', 'EUR', '16.339208'), ('42', '2022-02-18', '702', 'MAD', '65.61', '0.05', 'EUR', '10.700435'), ('28', '2022-02-18', '228222', 'UZS', '18.05', '0.03', 'EUR', '12650.208197'), ('39', '2022-02-18', '11130', 'DOP', '184.35', '0.93', 'EUR', '60.37657'), ('44', '2022-02-18', '17904', 'DJF', '91.5', '0.46', 'EUR', '195.674933'), ('4', '2022-02-19', '720', 'PLN', '153.98', '0.77', 'EUR', '4.676119'), ('16', '2022-02-21', '5556', 'GYD', '24.17', '0.13', 'EUR', '229.954813'), ('29', '2022-02-21', '130830', 'PYG', '17.08', '0.09', 'EUR', '7661.556068'), ('3', '2022-02-21', '21426', 'SZL', '1311.33', '6.56', 'EUR', '16.339208'), ('43', '2022-02-21', '144', 'GIP', '173.59', '0.87', 'EUR', '0.829546'), ('48', '2022-02-22', '1146', 'NZD', '722.68', '3.62', 'EUR', '1.585768'), ('37', '2022-02-25', '8466', 'MZN', '120.36', '0.61', 'EUR', '70.339138'), ('36', '2022-02-25', '1302', 'MYR', '279.98', '1.4', 'EUR', '4.650478'), ('29', '2022-02-26', '792', 'EUR', '792', '3.96', 'EUR', '1'), ('35', '2022-02-26', '612', 'EUR', '612', '3.06', 'EUR', '1'), ('38', '2022-02-27', '18966', 'CRC', '26.66', '0.14', 'EUR', '711.446405'), ('44', '2022-02-27', '10362', 'EGP', '507.31', '2.54', 'EUR', '20.425488'), ('22', '2022-03-01', '215190', 'BIF', '95.47', '0.48', 'EUR', '2254.103215'), ('35', '2022-03-01', '96', 'USD', '87.08', '0.44', 'EUR', '1.102541'), ('5', '2022-03-03', '774', 'GBP', '932.36', '4.67', 'EUR', '0.830159'), ('16', '2022-03-04', '8298', 'GTQ', '980.44', '4.91', 'EUR', '8.463558'), ('46', '2022-03-04', '3738', 'AFN', '38.76', '0.2', 'EUR', '96.442519'), ('8', '2022-03-05', '768', 'SBD', '86.61', '0.44', 'EUR', '8.867908'), ('46', '2022-03-05', '960', 'BZD', '433.17', '2.17', 'EUR', '2.216262'), ('37', '2022-03-05', '15504', 'RWF', '13.89', '0.07', 'EUR', '1116.919707'), ('30', '2022-03-05', '15510', 'YER', '56.25', '0.29', 'EUR', '275.781376'), ('43', '2022-03-05', '29466', 'JMD', '175.72', '0.88', 'EUR', '167.696688'), ('16', '2022-03-05', '576', 'WST', '200.76', '1.01', 'EUR', '2.869237'), ('30', '2022-03-05', '510', 'EUR', '510', '2.55', 'EUR', '1'), ('25', '2022-03-05', '672', 'GGP', '809.53', '4.05', 'EUR', '0.830114'), ('33', '2022-03-06', '978', 'QAR', '243.76', '1.22', 'EUR', '4.012181'), ('40', '2022-03-06', '102', 'EUR', '102', '0.51', 'EUR', '1'), ('45', '2022-03-06', '9298', 'MVR', '546.18', '2.74', 'EUR', '17.023729'), ('40', '2022-03-06', '204', 'GBP', '245.74', '1.23', 'EUR', '0.830159'), ('16', '2022-03-08', '26910', 'SOS', '42.33', '0.03', 'EUR', '635.850516'), ('5', '2022-03-08', '1500', 'TTD', '200.93', '1.01', 'EUR', '7.465375'), ('11', '2022-03-08', '996', 'NOK', '103.15', '0.52', 'EUR', '9.655857'), ('10', '2022-03-08', '9144', 'TJS', '639.68', '0.05', 'EUR', '14.294667'), ('49', '2022-03-08', '1038', 'HRK', '137.12', '0.69', 'EUR', '7.570559'), ('20', '2022-03-09', '288', 'NZD', '181.62', '0.05', 'EUR', '1.585768'), ('6', '2022-03-10', '22116', 'AFN', '229.32', '1.15', 'EUR', '96.442519'), ('44', '2022-03-10', '28686', 'UYU', '612', '3.06', 'EUR', '46.872829'), ('43', '2022-03-10', '14850', 'XPF', '124.56', '0.63', 'EUR', '119.221126'), ('48', '2022-03-11', '10740', 'YER', '38.95', '0.2', 'EUR', '275.781376'), ('22', '2022-03-12', '120', 'SGD', '80.14', '0.41', 'EUR', '1.497464'), ('37', '2022-03-13', '19182', 'ZWL', '54.07', '0.28', 'EUR', '354.780821'), ('24', '2022-03-14', '15858', 'DZD', '100.88', '0.51', 'EUR', '157.210934'), ('21', '2022-03-14', '16086', 'HTG', '139.43', '0.7', 'EUR', '115.372538'), ('25', '2022-03-14', '510', 'IMP', '614.81', '3.08', 'EUR', '0.829536'), </v>
      </c>
    </row>
    <row r="489" spans="2:22" ht="30" x14ac:dyDescent="0.25">
      <c r="B489">
        <f t="shared" si="72"/>
        <v>2022</v>
      </c>
      <c r="C489">
        <f t="shared" si="73"/>
        <v>3</v>
      </c>
      <c r="D489" t="str">
        <f t="shared" si="74"/>
        <v>2022 3</v>
      </c>
      <c r="E489">
        <v>4</v>
      </c>
      <c r="F489" s="2">
        <v>44634</v>
      </c>
      <c r="G489">
        <v>11046</v>
      </c>
      <c r="H489" t="s">
        <v>164</v>
      </c>
      <c r="I489" s="3">
        <f t="shared" si="75"/>
        <v>675.55</v>
      </c>
      <c r="J489" s="3">
        <f t="shared" si="76"/>
        <v>3.38</v>
      </c>
      <c r="K489" t="s">
        <v>61</v>
      </c>
      <c r="L489" s="3">
        <f>VLOOKUP(H489,'fx rates'!$A:$B,2,0)</f>
        <v>16.351248999999999</v>
      </c>
      <c r="M489">
        <f>SUMIFS($I$3:$I489,$E$3:$E489,$E489,$D$3:$D489,$D489)</f>
        <v>675.55</v>
      </c>
      <c r="N489" s="3">
        <f t="shared" si="77"/>
        <v>3.38</v>
      </c>
      <c r="O489" s="3" t="str">
        <f t="shared" si="78"/>
        <v/>
      </c>
      <c r="P489" t="str">
        <f>IFERROR(IF(VLOOKUP($E489,clients_special_commissions!$B:$E,3,0), "yes","no"),"no")</f>
        <v>no</v>
      </c>
      <c r="Q489" s="3" t="str">
        <f>IF($P489="yes", VLOOKUP($E489,clients_special_commissions!$B:$C,2,0),"")</f>
        <v/>
      </c>
      <c r="R489" t="str">
        <f t="shared" si="79"/>
        <v>no</v>
      </c>
      <c r="S489">
        <f>COUNTIFS($E$3:$E488,$E489,$D$3:$D488,$D489,$R$3:$R488,"yes")</f>
        <v>0</v>
      </c>
      <c r="U489" s="1" t="str">
        <f t="shared" si="70"/>
        <v xml:space="preserve">('4', '2022-03-14', '11046', 'NAD', '675.55', '3.38', 'EUR', '16.351249'), </v>
      </c>
      <c r="V489" s="1" t="str">
        <f t="shared" si="71"/>
        <v xml:space="preserve">('4', '2022-02-16', '274', 'OMR', '644.51', '3.23', 'EUR', '0.425132'), ('29', '2022-02-16', '162738', 'UZS', '12.87', '0.07', 'EUR', '12650.208197'), ('22', '2022-02-17', '1140', 'SZL', '69.78', '0.35', 'EUR', '16.339208'), ('42', '2022-02-18', '702', 'MAD', '65.61', '0.05', 'EUR', '10.700435'), ('28', '2022-02-18', '228222', 'UZS', '18.05', '0.03', 'EUR', '12650.208197'), ('39', '2022-02-18', '11130', 'DOP', '184.35', '0.93', 'EUR', '60.37657'), ('44', '2022-02-18', '17904', 'DJF', '91.5', '0.46', 'EUR', '195.674933'), ('4', '2022-02-19', '720', 'PLN', '153.98', '0.77', 'EUR', '4.676119'), ('16', '2022-02-21', '5556', 'GYD', '24.17', '0.13', 'EUR', '229.954813'), ('29', '2022-02-21', '130830', 'PYG', '17.08', '0.09', 'EUR', '7661.556068'), ('3', '2022-02-21', '21426', 'SZL', '1311.33', '6.56', 'EUR', '16.339208'), ('43', '2022-02-21', '144', 'GIP', '173.59', '0.87', 'EUR', '0.829546'), ('48', '2022-02-22', '1146', 'NZD', '722.68', '3.62', 'EUR', '1.585768'), ('37', '2022-02-25', '8466', 'MZN', '120.36', '0.61', 'EUR', '70.339138'), ('36', '2022-02-25', '1302', 'MYR', '279.98', '1.4', 'EUR', '4.650478'), ('29', '2022-02-26', '792', 'EUR', '792', '3.96', 'EUR', '1'), ('35', '2022-02-26', '612', 'EUR', '612', '3.06', 'EUR', '1'), ('38', '2022-02-27', '18966', 'CRC', '26.66', '0.14', 'EUR', '711.446405'), ('44', '2022-02-27', '10362', 'EGP', '507.31', '2.54', 'EUR', '20.425488'), ('22', '2022-03-01', '215190', 'BIF', '95.47', '0.48', 'EUR', '2254.103215'), ('35', '2022-03-01', '96', 'USD', '87.08', '0.44', 'EUR', '1.102541'), ('5', '2022-03-03', '774', 'GBP', '932.36', '4.67', 'EUR', '0.830159'), ('16', '2022-03-04', '8298', 'GTQ', '980.44', '4.91', 'EUR', '8.463558'), ('46', '2022-03-04', '3738', 'AFN', '38.76', '0.2', 'EUR', '96.442519'), ('8', '2022-03-05', '768', 'SBD', '86.61', '0.44', 'EUR', '8.867908'), ('46', '2022-03-05', '960', 'BZD', '433.17', '2.17', 'EUR', '2.216262'), ('37', '2022-03-05', '15504', 'RWF', '13.89', '0.07', 'EUR', '1116.919707'), ('30', '2022-03-05', '15510', 'YER', '56.25', '0.29', 'EUR', '275.781376'), ('43', '2022-03-05', '29466', 'JMD', '175.72', '0.88', 'EUR', '167.696688'), ('16', '2022-03-05', '576', 'WST', '200.76', '1.01', 'EUR', '2.869237'), ('30', '2022-03-05', '510', 'EUR', '510', '2.55', 'EUR', '1'), ('25', '2022-03-05', '672', 'GGP', '809.53', '4.05', 'EUR', '0.830114'), ('33', '2022-03-06', '978', 'QAR', '243.76', '1.22', 'EUR', '4.012181'), ('40', '2022-03-06', '102', 'EUR', '102', '0.51', 'EUR', '1'), ('45', '2022-03-06', '9298', 'MVR', '546.18', '2.74', 'EUR', '17.023729'), ('40', '2022-03-06', '204', 'GBP', '245.74', '1.23', 'EUR', '0.830159'), ('16', '2022-03-08', '26910', 'SOS', '42.33', '0.03', 'EUR', '635.850516'), ('5', '2022-03-08', '1500', 'TTD', '200.93', '1.01', 'EUR', '7.465375'), ('11', '2022-03-08', '996', 'NOK', '103.15', '0.52', 'EUR', '9.655857'), ('10', '2022-03-08', '9144', 'TJS', '639.68', '0.05', 'EUR', '14.294667'), ('49', '2022-03-08', '1038', 'HRK', '137.12', '0.69', 'EUR', '7.570559'), ('20', '2022-03-09', '288', 'NZD', '181.62', '0.05', 'EUR', '1.585768'), ('6', '2022-03-10', '22116', 'AFN', '229.32', '1.15', 'EUR', '96.442519'), ('44', '2022-03-10', '28686', 'UYU', '612', '3.06', 'EUR', '46.872829'), ('43', '2022-03-10', '14850', 'XPF', '124.56', '0.63', 'EUR', '119.221126'), ('48', '2022-03-11', '10740', 'YER', '38.95', '0.2', 'EUR', '275.781376'), ('22', '2022-03-12', '120', 'SGD', '80.14', '0.41', 'EUR', '1.497464'), ('37', '2022-03-13', '19182', 'ZWL', '54.07', '0.28', 'EUR', '354.780821'), ('24', '2022-03-14', '15858', 'DZD', '100.88', '0.51', 'EUR', '157.210934'), ('21', '2022-03-14', '16086', 'HTG', '139.43', '0.7', 'EUR', '115.372538'), ('25', '2022-03-14', '510', 'IMP', '614.81', '3.08', 'EUR', '0.829536'), ('4', '2022-03-14', '11046', 'NAD', '675.55', '3.38', 'EUR', '16.351249'), </v>
      </c>
    </row>
    <row r="490" spans="2:22" ht="30" x14ac:dyDescent="0.25">
      <c r="B490">
        <f t="shared" si="72"/>
        <v>2022</v>
      </c>
      <c r="C490">
        <f t="shared" si="73"/>
        <v>3</v>
      </c>
      <c r="D490" t="str">
        <f t="shared" si="74"/>
        <v>2022 3</v>
      </c>
      <c r="E490">
        <v>29</v>
      </c>
      <c r="F490" s="2">
        <v>44635</v>
      </c>
      <c r="G490">
        <v>6216</v>
      </c>
      <c r="H490" t="s">
        <v>63</v>
      </c>
      <c r="I490" s="3">
        <f t="shared" si="75"/>
        <v>64.460000000000008</v>
      </c>
      <c r="J490" s="3">
        <f t="shared" si="76"/>
        <v>0.33</v>
      </c>
      <c r="K490" t="s">
        <v>61</v>
      </c>
      <c r="L490" s="3">
        <f>VLOOKUP(H490,'fx rates'!$A:$B,2,0)</f>
        <v>96.442519000000004</v>
      </c>
      <c r="M490">
        <f>SUMIFS($I$3:$I490,$E$3:$E490,$E490,$D$3:$D490,$D490)</f>
        <v>64.460000000000008</v>
      </c>
      <c r="N490" s="3">
        <f t="shared" si="77"/>
        <v>0.33</v>
      </c>
      <c r="O490" s="3" t="str">
        <f t="shared" si="78"/>
        <v/>
      </c>
      <c r="P490" t="str">
        <f>IFERROR(IF(VLOOKUP($E490,clients_special_commissions!$B:$E,3,0), "yes","no"),"no")</f>
        <v>no</v>
      </c>
      <c r="Q490" s="3" t="str">
        <f>IF($P490="yes", VLOOKUP($E490,clients_special_commissions!$B:$C,2,0),"")</f>
        <v/>
      </c>
      <c r="R490" t="str">
        <f t="shared" si="79"/>
        <v>no</v>
      </c>
      <c r="S490">
        <f>COUNTIFS($E$3:$E489,$E490,$D$3:$D489,$D490,$R$3:$R489,"yes")</f>
        <v>0</v>
      </c>
      <c r="U490" s="1" t="str">
        <f t="shared" si="70"/>
        <v xml:space="preserve">('29', '2022-03-15', '6216', 'AFN', '64.46', '0.33', 'EUR', '96.442519'), </v>
      </c>
      <c r="V490" s="1" t="str">
        <f t="shared" si="71"/>
        <v xml:space="preserve">('4', '2022-02-16', '274', 'OMR', '644.51', '3.23', 'EUR', '0.425132'), ('29', '2022-02-16', '162738', 'UZS', '12.87', '0.07', 'EUR', '12650.208197'), ('22', '2022-02-17', '1140', 'SZL', '69.78', '0.35', 'EUR', '16.339208'), ('42', '2022-02-18', '702', 'MAD', '65.61', '0.05', 'EUR', '10.700435'), ('28', '2022-02-18', '228222', 'UZS', '18.05', '0.03', 'EUR', '12650.208197'), ('39', '2022-02-18', '11130', 'DOP', '184.35', '0.93', 'EUR', '60.37657'), ('44', '2022-02-18', '17904', 'DJF', '91.5', '0.46', 'EUR', '195.674933'), ('4', '2022-02-19', '720', 'PLN', '153.98', '0.77', 'EUR', '4.676119'), ('16', '2022-02-21', '5556', 'GYD', '24.17', '0.13', 'EUR', '229.954813'), ('29', '2022-02-21', '130830', 'PYG', '17.08', '0.09', 'EUR', '7661.556068'), ('3', '2022-02-21', '21426', 'SZL', '1311.33', '6.56', 'EUR', '16.339208'), ('43', '2022-02-21', '144', 'GIP', '173.59', '0.87', 'EUR', '0.829546'), ('48', '2022-02-22', '1146', 'NZD', '722.68', '3.62', 'EUR', '1.585768'), ('37', '2022-02-25', '8466', 'MZN', '120.36', '0.61', 'EUR', '70.339138'), ('36', '2022-02-25', '1302', 'MYR', '279.98', '1.4', 'EUR', '4.650478'), ('29', '2022-02-26', '792', 'EUR', '792', '3.96', 'EUR', '1'), ('35', '2022-02-26', '612', 'EUR', '612', '3.06', 'EUR', '1'), ('38', '2022-02-27', '18966', 'CRC', '26.66', '0.14', 'EUR', '711.446405'), ('44', '2022-02-27', '10362', 'EGP', '507.31', '2.54', 'EUR', '20.425488'), ('22', '2022-03-01', '215190', 'BIF', '95.47', '0.48', 'EUR', '2254.103215'), ('35', '2022-03-01', '96', 'USD', '87.08', '0.44', 'EUR', '1.102541'), ('5', '2022-03-03', '774', 'GBP', '932.36', '4.67', 'EUR', '0.830159'), ('16', '2022-03-04', '8298', 'GTQ', '980.44', '4.91', 'EUR', '8.463558'), ('46', '2022-03-04', '3738', 'AFN', '38.76', '0.2', 'EUR', '96.442519'), ('8', '2022-03-05', '768', 'SBD', '86.61', '0.44', 'EUR', '8.867908'), ('46', '2022-03-05', '960', 'BZD', '433.17', '2.17', 'EUR', '2.216262'), ('37', '2022-03-05', '15504', 'RWF', '13.89', '0.07', 'EUR', '1116.919707'), ('30', '2022-03-05', '15510', 'YER', '56.25', '0.29', 'EUR', '275.781376'), ('43', '2022-03-05', '29466', 'JMD', '175.72', '0.88', 'EUR', '167.696688'), ('16', '2022-03-05', '576', 'WST', '200.76', '1.01', 'EUR', '2.869237'), ('30', '2022-03-05', '510', 'EUR', '510', '2.55', 'EUR', '1'), ('25', '2022-03-05', '672', 'GGP', '809.53', '4.05', 'EUR', '0.830114'), ('33', '2022-03-06', '978', 'QAR', '243.76', '1.22', 'EUR', '4.012181'), ('40', '2022-03-06', '102', 'EUR', '102', '0.51', 'EUR', '1'), ('45', '2022-03-06', '9298', 'MVR', '546.18', '2.74', 'EUR', '17.023729'), ('40', '2022-03-06', '204', 'GBP', '245.74', '1.23', 'EUR', '0.830159'), ('16', '2022-03-08', '26910', 'SOS', '42.33', '0.03', 'EUR', '635.850516'), ('5', '2022-03-08', '1500', 'TTD', '200.93', '1.01', 'EUR', '7.465375'), ('11', '2022-03-08', '996', 'NOK', '103.15', '0.52', 'EUR', '9.655857'), ('10', '2022-03-08', '9144', 'TJS', '639.68', '0.05', 'EUR', '14.294667'), ('49', '2022-03-08', '1038', 'HRK', '137.12', '0.69', 'EUR', '7.570559'), ('20', '2022-03-09', '288', 'NZD', '181.62', '0.05', 'EUR', '1.585768'), ('6', '2022-03-10', '22116', 'AFN', '229.32', '1.15', 'EUR', '96.442519'), ('44', '2022-03-10', '28686', 'UYU', '612', '3.06', 'EUR', '46.872829'), ('43', '2022-03-10', '14850', 'XPF', '124.56', '0.63', 'EUR', '119.221126'), ('48', '2022-03-11', '10740', 'YER', '38.95', '0.2', 'EUR', '275.781376'), ('22', '2022-03-12', '120', 'SGD', '80.14', '0.41', 'EUR', '1.497464'), ('37', '2022-03-13', '19182', 'ZWL', '54.07', '0.28', 'EUR', '354.780821'), ('24', '2022-03-14', '15858', 'DZD', '100.88', '0.51', 'EUR', '157.210934'), ('21', '2022-03-14', '16086', 'HTG', '139.43', '0.7', 'EUR', '115.372538'), ('25', '2022-03-14', '510', 'IMP', '614.81', '3.08', 'EUR', '0.829536'), ('4', '2022-03-14', '11046', 'NAD', '675.55', '3.38', 'EUR', '16.351249'), ('29', '2022-03-15', '6216', 'AFN', '64.46', '0.33', 'EUR', '96.442519'), </v>
      </c>
    </row>
    <row r="491" spans="2:22" ht="30" x14ac:dyDescent="0.25">
      <c r="B491">
        <f t="shared" si="72"/>
        <v>2022</v>
      </c>
      <c r="C491">
        <f t="shared" si="73"/>
        <v>3</v>
      </c>
      <c r="D491" t="str">
        <f t="shared" si="74"/>
        <v>2022 3</v>
      </c>
      <c r="E491">
        <v>28</v>
      </c>
      <c r="F491" s="2">
        <v>44635</v>
      </c>
      <c r="G491">
        <v>12000</v>
      </c>
      <c r="H491" t="s">
        <v>125</v>
      </c>
      <c r="I491" s="3">
        <f t="shared" si="75"/>
        <v>3386.46</v>
      </c>
      <c r="J491" s="3">
        <f t="shared" si="76"/>
        <v>16.940000000000001</v>
      </c>
      <c r="K491" t="s">
        <v>61</v>
      </c>
      <c r="L491" s="3">
        <f>VLOOKUP(H491,'fx rates'!$A:$B,2,0)</f>
        <v>3.543533</v>
      </c>
      <c r="M491">
        <f>SUMIFS($I$3:$I491,$E$3:$E491,$E491,$D$3:$D491,$D491)</f>
        <v>3386.46</v>
      </c>
      <c r="N491" s="3">
        <f t="shared" si="77"/>
        <v>16.940000000000001</v>
      </c>
      <c r="O491" s="3" t="str">
        <f t="shared" si="78"/>
        <v/>
      </c>
      <c r="P491" t="str">
        <f>IFERROR(IF(VLOOKUP($E491,clients_special_commissions!$B:$E,3,0), "yes","no"),"no")</f>
        <v>no</v>
      </c>
      <c r="Q491" s="3" t="str">
        <f>IF($P491="yes", VLOOKUP($E491,clients_special_commissions!$B:$C,2,0),"")</f>
        <v/>
      </c>
      <c r="R491" t="str">
        <f t="shared" si="79"/>
        <v>yes</v>
      </c>
      <c r="S491">
        <f>COUNTIFS($E$3:$E490,$E491,$D$3:$D490,$D491,$R$3:$R490,"yes")</f>
        <v>0</v>
      </c>
      <c r="U491" s="1" t="str">
        <f t="shared" si="70"/>
        <v xml:space="preserve">('28', '2022-03-15', '12000', 'ILS', '3386.46', '16.94', 'EUR', '3.543533'), </v>
      </c>
      <c r="V491" s="1" t="str">
        <f t="shared" si="71"/>
        <v xml:space="preserve">('4', '2022-02-16', '274', 'OMR', '644.51', '3.23', 'EUR', '0.425132'), ('29', '2022-02-16', '162738', 'UZS', '12.87', '0.07', 'EUR', '12650.208197'), ('22', '2022-02-17', '1140', 'SZL', '69.78', '0.35', 'EUR', '16.339208'), ('42', '2022-02-18', '702', 'MAD', '65.61', '0.05', 'EUR', '10.700435'), ('28', '2022-02-18', '228222', 'UZS', '18.05', '0.03', 'EUR', '12650.208197'), ('39', '2022-02-18', '11130', 'DOP', '184.35', '0.93', 'EUR', '60.37657'), ('44', '2022-02-18', '17904', 'DJF', '91.5', '0.46', 'EUR', '195.674933'), ('4', '2022-02-19', '720', 'PLN', '153.98', '0.77', 'EUR', '4.676119'), ('16', '2022-02-21', '5556', 'GYD', '24.17', '0.13', 'EUR', '229.954813'), ('29', '2022-02-21', '130830', 'PYG', '17.08', '0.09', 'EUR', '7661.556068'), ('3', '2022-02-21', '21426', 'SZL', '1311.33', '6.56', 'EUR', '16.339208'), ('43', '2022-02-21', '144', 'GIP', '173.59', '0.87', 'EUR', '0.829546'), ('48', '2022-02-22', '1146', 'NZD', '722.68', '3.62', 'EUR', '1.585768'), ('37', '2022-02-25', '8466', 'MZN', '120.36', '0.61', 'EUR', '70.339138'), ('36', '2022-02-25', '1302', 'MYR', '279.98', '1.4', 'EUR', '4.650478'), ('29', '2022-02-26', '792', 'EUR', '792', '3.96', 'EUR', '1'), ('35', '2022-02-26', '612', 'EUR', '612', '3.06', 'EUR', '1'), ('38', '2022-02-27', '18966', 'CRC', '26.66', '0.14', 'EUR', '711.446405'), ('44', '2022-02-27', '10362', 'EGP', '507.31', '2.54', 'EUR', '20.425488'), ('22', '2022-03-01', '215190', 'BIF', '95.47', '0.48', 'EUR', '2254.103215'), ('35', '2022-03-01', '96', 'USD', '87.08', '0.44', 'EUR', '1.102541'), ('5', '2022-03-03', '774', 'GBP', '932.36', '4.67', 'EUR', '0.830159'), ('16', '2022-03-04', '8298', 'GTQ', '980.44', '4.91', 'EUR', '8.463558'), ('46', '2022-03-04', '3738', 'AFN', '38.76', '0.2', 'EUR', '96.442519'), ('8', '2022-03-05', '768', 'SBD', '86.61', '0.44', 'EUR', '8.867908'), ('46', '2022-03-05', '960', 'BZD', '433.17', '2.17', 'EUR', '2.216262'), ('37', '2022-03-05', '15504', 'RWF', '13.89', '0.07', 'EUR', '1116.919707'), ('30', '2022-03-05', '15510', 'YER', '56.25', '0.29', 'EUR', '275.781376'), ('43', '2022-03-05', '29466', 'JMD', '175.72', '0.88', 'EUR', '167.696688'), ('16', '2022-03-05', '576', 'WST', '200.76', '1.01', 'EUR', '2.869237'), ('30', '2022-03-05', '510', 'EUR', '510', '2.55', 'EUR', '1'), ('25', '2022-03-05', '672', 'GGP', '809.53', '4.05', 'EUR', '0.830114'), ('33', '2022-03-06', '978', 'QAR', '243.76', '1.22', 'EUR', '4.012181'), ('40', '2022-03-06', '102', 'EUR', '102', '0.51', 'EUR', '1'), ('45', '2022-03-06', '9298', 'MVR', '546.18', '2.74', 'EUR', '17.023729'), ('40', '2022-03-06', '204', 'GBP', '245.74', '1.23', 'EUR', '0.830159'), ('16', '2022-03-08', '26910', 'SOS', '42.33', '0.03', 'EUR', '635.850516'), ('5', '2022-03-08', '1500', 'TTD', '200.93', '1.01', 'EUR', '7.465375'), ('11', '2022-03-08', '996', 'NOK', '103.15', '0.52', 'EUR', '9.655857'), ('10', '2022-03-08', '9144', 'TJS', '639.68', '0.05', 'EUR', '14.294667'), ('49', '2022-03-08', '1038', 'HRK', '137.12', '0.69', 'EUR', '7.570559'), ('20', '2022-03-09', '288', 'NZD', '181.62', '0.05', 'EUR', '1.585768'), ('6', '2022-03-10', '22116', 'AFN', '229.32', '1.15', 'EUR', '96.442519'), ('44', '2022-03-10', '28686', 'UYU', '612', '3.06', 'EUR', '46.872829'), ('43', '2022-03-10', '14850', 'XPF', '124.56', '0.63', 'EUR', '119.221126'), ('48', '2022-03-11', '10740', 'YER', '38.95', '0.2', 'EUR', '275.781376'), ('22', '2022-03-12', '120', 'SGD', '80.14', '0.41', 'EUR', '1.497464'), ('37', '2022-03-13', '19182', 'ZWL', '54.07', '0.28', 'EUR', '354.780821'), ('24', '2022-03-14', '15858', 'DZD', '100.88', '0.51', 'EUR', '157.210934'), ('21', '2022-03-14', '16086', 'HTG', '139.43', '0.7', 'EUR', '115.372538'), ('25', '2022-03-14', '510', 'IMP', '614.81', '3.08', 'EUR', '0.829536'), ('4', '2022-03-14', '11046', 'NAD', '675.55', '3.38', 'EUR', '16.351249'), ('29', '2022-03-15', '6216', 'AFN', '64.46', '0.33', 'EUR', '96.442519'), ('28', '2022-03-15', '12000', 'ILS', '3386.46', '16.94', 'EUR', '3.543533'), </v>
      </c>
    </row>
    <row r="492" spans="2:22" ht="30" x14ac:dyDescent="0.25">
      <c r="B492">
        <f t="shared" si="72"/>
        <v>2022</v>
      </c>
      <c r="C492">
        <f t="shared" si="73"/>
        <v>3</v>
      </c>
      <c r="D492" t="str">
        <f t="shared" si="74"/>
        <v>2022 3</v>
      </c>
      <c r="E492">
        <v>20</v>
      </c>
      <c r="F492" s="2">
        <v>44637</v>
      </c>
      <c r="G492">
        <v>7206</v>
      </c>
      <c r="H492" t="s">
        <v>187</v>
      </c>
      <c r="I492" s="3">
        <f t="shared" si="75"/>
        <v>693.09</v>
      </c>
      <c r="J492" s="3">
        <f t="shared" si="76"/>
        <v>0.05</v>
      </c>
      <c r="K492" t="s">
        <v>61</v>
      </c>
      <c r="L492" s="3">
        <f>VLOOKUP(H492,'fx rates'!$A:$B,2,0)</f>
        <v>10.396958</v>
      </c>
      <c r="M492">
        <f>SUMIFS($I$3:$I492,$E$3:$E492,$E492,$D$3:$D492,$D492)</f>
        <v>874.71</v>
      </c>
      <c r="N492" s="3">
        <f t="shared" si="77"/>
        <v>3.4699999999999998</v>
      </c>
      <c r="O492" s="3" t="str">
        <f t="shared" si="78"/>
        <v/>
      </c>
      <c r="P492" t="str">
        <f>IFERROR(IF(VLOOKUP($E492,clients_special_commissions!$B:$E,3,0), "yes","no"),"no")</f>
        <v>yes</v>
      </c>
      <c r="Q492" s="3">
        <f>IF($P492="yes", VLOOKUP($E492,clients_special_commissions!$B:$C,2,0),"")</f>
        <v>0.05</v>
      </c>
      <c r="R492" t="str">
        <f t="shared" si="79"/>
        <v>no</v>
      </c>
      <c r="S492">
        <f>COUNTIFS($E$3:$E491,$E492,$D$3:$D491,$D492,$R$3:$R491,"yes")</f>
        <v>0</v>
      </c>
      <c r="U492" s="1" t="str">
        <f t="shared" si="70"/>
        <v xml:space="preserve">('20', '2022-03-17', '7206', 'SEK', '693.09', '0.05', 'EUR', '10.396958'), </v>
      </c>
      <c r="V492" s="1" t="str">
        <f t="shared" si="71"/>
        <v xml:space="preserve">('4', '2022-02-16', '274', 'OMR', '644.51', '3.23', 'EUR', '0.425132'), ('29', '2022-02-16', '162738', 'UZS', '12.87', '0.07', 'EUR', '12650.208197'), ('22', '2022-02-17', '1140', 'SZL', '69.78', '0.35', 'EUR', '16.339208'), ('42', '2022-02-18', '702', 'MAD', '65.61', '0.05', 'EUR', '10.700435'), ('28', '2022-02-18', '228222', 'UZS', '18.05', '0.03', 'EUR', '12650.208197'), ('39', '2022-02-18', '11130', 'DOP', '184.35', '0.93', 'EUR', '60.37657'), ('44', '2022-02-18', '17904', 'DJF', '91.5', '0.46', 'EUR', '195.674933'), ('4', '2022-02-19', '720', 'PLN', '153.98', '0.77', 'EUR', '4.676119'), ('16', '2022-02-21', '5556', 'GYD', '24.17', '0.13', 'EUR', '229.954813'), ('29', '2022-02-21', '130830', 'PYG', '17.08', '0.09', 'EUR', '7661.556068'), ('3', '2022-02-21', '21426', 'SZL', '1311.33', '6.56', 'EUR', '16.339208'), ('43', '2022-02-21', '144', 'GIP', '173.59', '0.87', 'EUR', '0.829546'), ('48', '2022-02-22', '1146', 'NZD', '722.68', '3.62', 'EUR', '1.585768'), ('37', '2022-02-25', '8466', 'MZN', '120.36', '0.61', 'EUR', '70.339138'), ('36', '2022-02-25', '1302', 'MYR', '279.98', '1.4', 'EUR', '4.650478'), ('29', '2022-02-26', '792', 'EUR', '792', '3.96', 'EUR', '1'), ('35', '2022-02-26', '612', 'EUR', '612', '3.06', 'EUR', '1'), ('38', '2022-02-27', '18966', 'CRC', '26.66', '0.14', 'EUR', '711.446405'), ('44', '2022-02-27', '10362', 'EGP', '507.31', '2.54', 'EUR', '20.425488'), ('22', '2022-03-01', '215190', 'BIF', '95.47', '0.48', 'EUR', '2254.103215'), ('35', '2022-03-01', '96', 'USD', '87.08', '0.44', 'EUR', '1.102541'), ('5', '2022-03-03', '774', 'GBP', '932.36', '4.67', 'EUR', '0.830159'), ('16', '2022-03-04', '8298', 'GTQ', '980.44', '4.91', 'EUR', '8.463558'), ('46', '2022-03-04', '3738', 'AFN', '38.76', '0.2', 'EUR', '96.442519'), ('8', '2022-03-05', '768', 'SBD', '86.61', '0.44', 'EUR', '8.867908'), ('46', '2022-03-05', '960', 'BZD', '433.17', '2.17', 'EUR', '2.216262'), ('37', '2022-03-05', '15504', 'RWF', '13.89', '0.07', 'EUR', '1116.919707'), ('30', '2022-03-05', '15510', 'YER', '56.25', '0.29', 'EUR', '275.781376'), ('43', '2022-03-05', '29466', 'JMD', '175.72', '0.88', 'EUR', '167.696688'), ('16', '2022-03-05', '576', 'WST', '200.76', '1.01', 'EUR', '2.869237'), ('30', '2022-03-05', '510', 'EUR', '510', '2.55', 'EUR', '1'), ('25', '2022-03-05', '672', 'GGP', '809.53', '4.05', 'EUR', '0.830114'), ('33', '2022-03-06', '978', 'QAR', '243.76', '1.22', 'EUR', '4.012181'), ('40', '2022-03-06', '102', 'EUR', '102', '0.51', 'EUR', '1'), ('45', '2022-03-06', '9298', 'MVR', '546.18', '2.74', 'EUR', '17.023729'), ('40', '2022-03-06', '204', 'GBP', '245.74', '1.23', 'EUR', '0.830159'), ('16', '2022-03-08', '26910', 'SOS', '42.33', '0.03', 'EUR', '635.850516'), ('5', '2022-03-08', '1500', 'TTD', '200.93', '1.01', 'EUR', '7.465375'), ('11', '2022-03-08', '996', 'NOK', '103.15', '0.52', 'EUR', '9.655857'), ('10', '2022-03-08', '9144', 'TJS', '639.68', '0.05', 'EUR', '14.294667'), ('49', '2022-03-08', '1038', 'HRK', '137.12', '0.69', 'EUR', '7.570559'), ('20', '2022-03-09', '288', 'NZD', '181.62', '0.05', 'EUR', '1.585768'), ('6', '2022-03-10', '22116', 'AFN', '229.32', '1.15', 'EUR', '96.442519'), ('44', '2022-03-10', '28686', 'UYU', '612', '3.06', 'EUR', '46.872829'), ('43', '2022-03-10', '14850', 'XPF', '124.56', '0.63', 'EUR', '119.221126'), ('48', '2022-03-11', '10740', 'YER', '38.95', '0.2', 'EUR', '275.781376'), ('22', '2022-03-12', '120', 'SGD', '80.14', '0.41', 'EUR', '1.497464'), ('37', '2022-03-13', '19182', 'ZWL', '54.07', '0.28', 'EUR', '354.780821'), ('24', '2022-03-14', '15858', 'DZD', '100.88', '0.51', 'EUR', '157.210934'), ('21', '2022-03-14', '16086', 'HTG', '139.43', '0.7', 'EUR', '115.372538'), ('25', '2022-03-14', '510', 'IMP', '614.81', '3.08', 'EUR', '0.829536'), ('4', '2022-03-14', '11046', 'NAD', '675.55', '3.38', 'EUR', '16.351249'), ('29', '2022-03-15', '6216', 'AFN', '64.46', '0.33', 'EUR', '96.442519'), ('28', '2022-03-15', '12000', 'ILS', '3386.46', '16.94', 'EUR', '3.543533'), ('20', '2022-03-17', '7206', 'SEK', '693.09', '0.05', 'EUR', '10.396958'), </v>
      </c>
    </row>
    <row r="493" spans="2:22" ht="30" x14ac:dyDescent="0.25">
      <c r="B493">
        <f t="shared" si="72"/>
        <v>2022</v>
      </c>
      <c r="C493">
        <f t="shared" si="73"/>
        <v>3</v>
      </c>
      <c r="D493" t="str">
        <f t="shared" si="74"/>
        <v>2022 3</v>
      </c>
      <c r="E493">
        <v>24</v>
      </c>
      <c r="F493" s="2">
        <v>44637</v>
      </c>
      <c r="G493">
        <v>486</v>
      </c>
      <c r="H493" t="s">
        <v>141</v>
      </c>
      <c r="I493" s="3">
        <f t="shared" si="75"/>
        <v>1450.39</v>
      </c>
      <c r="J493" s="3">
        <f t="shared" si="76"/>
        <v>7.26</v>
      </c>
      <c r="K493" t="s">
        <v>61</v>
      </c>
      <c r="L493" s="3">
        <f>VLOOKUP(H493,'fx rates'!$A:$B,2,0)</f>
        <v>0.33508399999999999</v>
      </c>
      <c r="M493">
        <f>SUMIFS($I$3:$I493,$E$3:$E493,$E493,$D$3:$D493,$D493)</f>
        <v>1551.2700000000002</v>
      </c>
      <c r="N493" s="3">
        <f t="shared" si="77"/>
        <v>7.26</v>
      </c>
      <c r="O493" s="3" t="str">
        <f t="shared" si="78"/>
        <v/>
      </c>
      <c r="P493" t="str">
        <f>IFERROR(IF(VLOOKUP($E493,clients_special_commissions!$B:$E,3,0), "yes","no"),"no")</f>
        <v>no</v>
      </c>
      <c r="Q493" s="3" t="str">
        <f>IF($P493="yes", VLOOKUP($E493,clients_special_commissions!$B:$C,2,0),"")</f>
        <v/>
      </c>
      <c r="R493" t="str">
        <f t="shared" si="79"/>
        <v>yes</v>
      </c>
      <c r="S493">
        <f>COUNTIFS($E$3:$E492,$E493,$D$3:$D492,$D493,$R$3:$R492,"yes")</f>
        <v>0</v>
      </c>
      <c r="U493" s="1" t="str">
        <f t="shared" si="70"/>
        <v xml:space="preserve">('24', '2022-03-17', '486', 'KWD', '1450.39', '7.26', 'EUR', '0.335084'), </v>
      </c>
      <c r="V493" s="1" t="str">
        <f t="shared" si="71"/>
        <v xml:space="preserve">('4', '2022-02-16', '274', 'OMR', '644.51', '3.23', 'EUR', '0.425132'), ('29', '2022-02-16', '162738', 'UZS', '12.87', '0.07', 'EUR', '12650.208197'), ('22', '2022-02-17', '1140', 'SZL', '69.78', '0.35', 'EUR', '16.339208'), ('42', '2022-02-18', '702', 'MAD', '65.61', '0.05', 'EUR', '10.700435'), ('28', '2022-02-18', '228222', 'UZS', '18.05', '0.03', 'EUR', '12650.208197'), ('39', '2022-02-18', '11130', 'DOP', '184.35', '0.93', 'EUR', '60.37657'), ('44', '2022-02-18', '17904', 'DJF', '91.5', '0.46', 'EUR', '195.674933'), ('4', '2022-02-19', '720', 'PLN', '153.98', '0.77', 'EUR', '4.676119'), ('16', '2022-02-21', '5556', 'GYD', '24.17', '0.13', 'EUR', '229.954813'), ('29', '2022-02-21', '130830', 'PYG', '17.08', '0.09', 'EUR', '7661.556068'), ('3', '2022-02-21', '21426', 'SZL', '1311.33', '6.56', 'EUR', '16.339208'), ('43', '2022-02-21', '144', 'GIP', '173.59', '0.87', 'EUR', '0.829546'), ('48', '2022-02-22', '1146', 'NZD', '722.68', '3.62', 'EUR', '1.585768'), ('37', '2022-02-25', '8466', 'MZN', '120.36', '0.61', 'EUR', '70.339138'), ('36', '2022-02-25', '1302', 'MYR', '279.98', '1.4', 'EUR', '4.650478'), ('29', '2022-02-26', '792', 'EUR', '792', '3.96', 'EUR', '1'), ('35', '2022-02-26', '612', 'EUR', '612', '3.06', 'EUR', '1'), ('38', '2022-02-27', '18966', 'CRC', '26.66', '0.14', 'EUR', '711.446405'), ('44', '2022-02-27', '10362', 'EGP', '507.31', '2.54', 'EUR', '20.425488'), ('22', '2022-03-01', '215190', 'BIF', '95.47', '0.48', 'EUR', '2254.103215'), ('35', '2022-03-01', '96', 'USD', '87.08', '0.44', 'EUR', '1.102541'), ('5', '2022-03-03', '774', 'GBP', '932.36', '4.67', 'EUR', '0.830159'), ('16', '2022-03-04', '8298', 'GTQ', '980.44', '4.91', 'EUR', '8.463558'), ('46', '2022-03-04', '3738', 'AFN', '38.76', '0.2', 'EUR', '96.442519'), ('8', '2022-03-05', '768', 'SBD', '86.61', '0.44', 'EUR', '8.867908'), ('46', '2022-03-05', '960', 'BZD', '433.17', '2.17', 'EUR', '2.216262'), ('37', '2022-03-05', '15504', 'RWF', '13.89', '0.07', 'EUR', '1116.919707'), ('30', '2022-03-05', '15510', 'YER', '56.25', '0.29', 'EUR', '275.781376'), ('43', '2022-03-05', '29466', 'JMD', '175.72', '0.88', 'EUR', '167.696688'), ('16', '2022-03-05', '576', 'WST', '200.76', '1.01', 'EUR', '2.869237'), ('30', '2022-03-05', '510', 'EUR', '510', '2.55', 'EUR', '1'), ('25', '2022-03-05', '672', 'GGP', '809.53', '4.05', 'EUR', '0.830114'), ('33', '2022-03-06', '978', 'QAR', '243.76', '1.22', 'EUR', '4.012181'), ('40', '2022-03-06', '102', 'EUR', '102', '0.51', 'EUR', '1'), ('45', '2022-03-06', '9298', 'MVR', '546.18', '2.74', 'EUR', '17.023729'), ('40', '2022-03-06', '204', 'GBP', '245.74', '1.23', 'EUR', '0.830159'), ('16', '2022-03-08', '26910', 'SOS', '42.33', '0.03', 'EUR', '635.850516'), ('5', '2022-03-08', '1500', 'TTD', '200.93', '1.01', 'EUR', '7.465375'), ('11', '2022-03-08', '996', 'NOK', '103.15', '0.52', 'EUR', '9.655857'), ('10', '2022-03-08', '9144', 'TJS', '639.68', '0.05', 'EUR', '14.294667'), ('49', '2022-03-08', '1038', 'HRK', '137.12', '0.69', 'EUR', '7.570559'), ('20', '2022-03-09', '288', 'NZD', '181.62', '0.05', 'EUR', '1.585768'), ('6', '2022-03-10', '22116', 'AFN', '229.32', '1.15', 'EUR', '96.442519'), ('44', '2022-03-10', '28686', 'UYU', '612', '3.06', 'EUR', '46.872829'), ('43', '2022-03-10', '14850', 'XPF', '124.56', '0.63', 'EUR', '119.221126'), ('48', '2022-03-11', '10740', 'YER', '38.95', '0.2', 'EUR', '275.781376'), ('22', '2022-03-12', '120', 'SGD', '80.14', '0.41', 'EUR', '1.497464'), ('37', '2022-03-13', '19182', 'ZWL', '54.07', '0.28', 'EUR', '354.780821'), ('24', '2022-03-14', '15858', 'DZD', '100.88', '0.51', 'EUR', '157.210934'), ('21', '2022-03-14', '16086', 'HTG', '139.43', '0.7', 'EUR', '115.372538'), ('25', '2022-03-14', '510', 'IMP', '614.81', '3.08', 'EUR', '0.829536'), ('4', '2022-03-14', '11046', 'NAD', '675.55', '3.38', 'EUR', '16.351249'), ('29', '2022-03-15', '6216', 'AFN', '64.46', '0.33', 'EUR', '96.442519'), ('28', '2022-03-15', '12000', 'ILS', '3386.46', '16.94', 'EUR', '3.543533'), ('20', '2022-03-17', '7206', 'SEK', '693.09', '0.05', 'EUR', '10.396958'), ('24', '2022-03-17', '486', 'KWD', '1450.39', '7.26', 'EUR', '0.335084'), </v>
      </c>
    </row>
    <row r="494" spans="2:22" ht="30" x14ac:dyDescent="0.25">
      <c r="B494">
        <f t="shared" si="72"/>
        <v>2022</v>
      </c>
      <c r="C494">
        <f t="shared" si="73"/>
        <v>3</v>
      </c>
      <c r="D494" t="str">
        <f t="shared" si="74"/>
        <v>2022 3</v>
      </c>
      <c r="E494">
        <v>32</v>
      </c>
      <c r="F494" s="2">
        <v>44637</v>
      </c>
      <c r="G494">
        <v>22446</v>
      </c>
      <c r="H494" t="s">
        <v>161</v>
      </c>
      <c r="I494" s="3">
        <f t="shared" si="75"/>
        <v>1004.51</v>
      </c>
      <c r="J494" s="3">
        <f t="shared" si="76"/>
        <v>5.0299999999999994</v>
      </c>
      <c r="K494" t="s">
        <v>61</v>
      </c>
      <c r="L494" s="3">
        <f>VLOOKUP(H494,'fx rates'!$A:$B,2,0)</f>
        <v>22.345389000000001</v>
      </c>
      <c r="M494">
        <f>SUMIFS($I$3:$I494,$E$3:$E494,$E494,$D$3:$D494,$D494)</f>
        <v>1004.51</v>
      </c>
      <c r="N494" s="3">
        <f t="shared" si="77"/>
        <v>5.0299999999999994</v>
      </c>
      <c r="O494" s="3" t="str">
        <f t="shared" si="78"/>
        <v/>
      </c>
      <c r="P494" t="str">
        <f>IFERROR(IF(VLOOKUP($E494,clients_special_commissions!$B:$E,3,0), "yes","no"),"no")</f>
        <v>no</v>
      </c>
      <c r="Q494" s="3" t="str">
        <f>IF($P494="yes", VLOOKUP($E494,clients_special_commissions!$B:$C,2,0),"")</f>
        <v/>
      </c>
      <c r="R494" t="str">
        <f t="shared" si="79"/>
        <v>yes</v>
      </c>
      <c r="S494">
        <f>COUNTIFS($E$3:$E493,$E494,$D$3:$D493,$D494,$R$3:$R493,"yes")</f>
        <v>0</v>
      </c>
      <c r="U494" s="1" t="str">
        <f t="shared" si="70"/>
        <v xml:space="preserve">('32', '2022-03-17', '22446', 'MXN', '1004.51', '5.03', 'EUR', '22.345389'), </v>
      </c>
      <c r="V494" s="1" t="str">
        <f t="shared" si="71"/>
        <v xml:space="preserve">('4', '2022-02-16', '274', 'OMR', '644.51', '3.23', 'EUR', '0.425132'), ('29', '2022-02-16', '162738', 'UZS', '12.87', '0.07', 'EUR', '12650.208197'), ('22', '2022-02-17', '1140', 'SZL', '69.78', '0.35', 'EUR', '16.339208'), ('42', '2022-02-18', '702', 'MAD', '65.61', '0.05', 'EUR', '10.700435'), ('28', '2022-02-18', '228222', 'UZS', '18.05', '0.03', 'EUR', '12650.208197'), ('39', '2022-02-18', '11130', 'DOP', '184.35', '0.93', 'EUR', '60.37657'), ('44', '2022-02-18', '17904', 'DJF', '91.5', '0.46', 'EUR', '195.674933'), ('4', '2022-02-19', '720', 'PLN', '153.98', '0.77', 'EUR', '4.676119'), ('16', '2022-02-21', '5556', 'GYD', '24.17', '0.13', 'EUR', '229.954813'), ('29', '2022-02-21', '130830', 'PYG', '17.08', '0.09', 'EUR', '7661.556068'), ('3', '2022-02-21', '21426', 'SZL', '1311.33', '6.56', 'EUR', '16.339208'), ('43', '2022-02-21', '144', 'GIP', '173.59', '0.87', 'EUR', '0.829546'), ('48', '2022-02-22', '1146', 'NZD', '722.68', '3.62', 'EUR', '1.585768'), ('37', '2022-02-25', '8466', 'MZN', '120.36', '0.61', 'EUR', '70.339138'), ('36', '2022-02-25', '1302', 'MYR', '279.98', '1.4', 'EUR', '4.650478'), ('29', '2022-02-26', '792', 'EUR', '792', '3.96', 'EUR', '1'), ('35', '2022-02-26', '612', 'EUR', '612', '3.06', 'EUR', '1'), ('38', '2022-02-27', '18966', 'CRC', '26.66', '0.14', 'EUR', '711.446405'), ('44', '2022-02-27', '10362', 'EGP', '507.31', '2.54', 'EUR', '20.425488'), ('22', '2022-03-01', '215190', 'BIF', '95.47', '0.48', 'EUR', '2254.103215'), ('35', '2022-03-01', '96', 'USD', '87.08', '0.44', 'EUR', '1.102541'), ('5', '2022-03-03', '774', 'GBP', '932.36', '4.67', 'EUR', '0.830159'), ('16', '2022-03-04', '8298', 'GTQ', '980.44', '4.91', 'EUR', '8.463558'), ('46', '2022-03-04', '3738', 'AFN', '38.76', '0.2', 'EUR', '96.442519'), ('8', '2022-03-05', '768', 'SBD', '86.61', '0.44', 'EUR', '8.867908'), ('46', '2022-03-05', '960', 'BZD', '433.17', '2.17', 'EUR', '2.216262'), ('37', '2022-03-05', '15504', 'RWF', '13.89', '0.07', 'EUR', '1116.919707'), ('30', '2022-03-05', '15510', 'YER', '56.25', '0.29', 'EUR', '275.781376'), ('43', '2022-03-05', '29466', 'JMD', '175.72', '0.88', 'EUR', '167.696688'), ('16', '2022-03-05', '576', 'WST', '200.76', '1.01', 'EUR', '2.869237'), ('30', '2022-03-05', '510', 'EUR', '510', '2.55', 'EUR', '1'), ('25', '2022-03-05', '672', 'GGP', '809.53', '4.05', 'EUR', '0.830114'), ('33', '2022-03-06', '978', 'QAR', '243.76', '1.22', 'EUR', '4.012181'), ('40', '2022-03-06', '102', 'EUR', '102', '0.51', 'EUR', '1'), ('45', '2022-03-06', '9298', 'MVR', '546.18', '2.74', 'EUR', '17.023729'), ('40', '2022-03-06', '204', 'GBP', '245.74', '1.23', 'EUR', '0.830159'), ('16', '2022-03-08', '26910', 'SOS', '42.33', '0.03', 'EUR', '635.850516'), ('5', '2022-03-08', '1500', 'TTD', '200.93', '1.01', 'EUR', '7.465375'), ('11', '2022-03-08', '996', 'NOK', '103.15', '0.52', 'EUR', '9.655857'), ('10', '2022-03-08', '9144', 'TJS', '639.68', '0.05', 'EUR', '14.294667'), ('49', '2022-03-08', '1038', 'HRK', '137.12', '0.69', 'EUR', '7.570559'), ('20', '2022-03-09', '288', 'NZD', '181.62', '0.05', 'EUR', '1.585768'), ('6', '2022-03-10', '22116', 'AFN', '229.32', '1.15', 'EUR', '96.442519'), ('44', '2022-03-10', '28686', 'UYU', '612', '3.06', 'EUR', '46.872829'), ('43', '2022-03-10', '14850', 'XPF', '124.56', '0.63', 'EUR', '119.221126'), ('48', '2022-03-11', '10740', 'YER', '38.95', '0.2', 'EUR', '275.781376'), ('22', '2022-03-12', '120', 'SGD', '80.14', '0.41', 'EUR', '1.497464'), ('37', '2022-03-13', '19182', 'ZWL', '54.07', '0.28', 'EUR', '354.780821'), ('24', '2022-03-14', '15858', 'DZD', '100.88', '0.51', 'EUR', '157.210934'), ('21', '2022-03-14', '16086', 'HTG', '139.43', '0.7', 'EUR', '115.372538'), ('25', '2022-03-14', '510', 'IMP', '614.81', '3.08', 'EUR', '0.829536'), ('4', '2022-03-14', '11046', 'NAD', '675.55', '3.38', 'EUR', '16.351249'), ('29', '2022-03-15', '6216', 'AFN', '64.46', '0.33', 'EUR', '96.442519'), ('28', '2022-03-15', '12000', 'ILS', '3386.46', '16.94', 'EUR', '3.543533'), ('20', '2022-03-17', '7206', 'SEK', '693.09', '0.05', 'EUR', '10.396958'), ('24', '2022-03-17', '486', 'KWD', '1450.39', '7.26', 'EUR', '0.335084'), ('32', '2022-03-17', '22446', 'MXN', '1004.51', '5.03', 'EUR', '22.345389'), </v>
      </c>
    </row>
    <row r="495" spans="2:22" ht="30" x14ac:dyDescent="0.25">
      <c r="B495">
        <f t="shared" si="72"/>
        <v>2022</v>
      </c>
      <c r="C495">
        <f t="shared" si="73"/>
        <v>3</v>
      </c>
      <c r="D495" t="str">
        <f t="shared" si="74"/>
        <v>2022 3</v>
      </c>
      <c r="E495">
        <v>33</v>
      </c>
      <c r="F495" s="2">
        <v>44637</v>
      </c>
      <c r="G495">
        <v>18726</v>
      </c>
      <c r="H495" t="s">
        <v>143</v>
      </c>
      <c r="I495" s="3">
        <f t="shared" si="75"/>
        <v>33.489999999999995</v>
      </c>
      <c r="J495" s="3">
        <f t="shared" si="76"/>
        <v>0.17</v>
      </c>
      <c r="K495" t="s">
        <v>61</v>
      </c>
      <c r="L495" s="3">
        <f>VLOOKUP(H495,'fx rates'!$A:$B,2,0)</f>
        <v>559.20678399999997</v>
      </c>
      <c r="M495">
        <f>SUMIFS($I$3:$I495,$E$3:$E495,$E495,$D$3:$D495,$D495)</f>
        <v>277.25</v>
      </c>
      <c r="N495" s="3">
        <f t="shared" si="77"/>
        <v>0.17</v>
      </c>
      <c r="O495" s="3" t="str">
        <f t="shared" si="78"/>
        <v/>
      </c>
      <c r="P495" t="str">
        <f>IFERROR(IF(VLOOKUP($E495,clients_special_commissions!$B:$E,3,0), "yes","no"),"no")</f>
        <v>no</v>
      </c>
      <c r="Q495" s="3" t="str">
        <f>IF($P495="yes", VLOOKUP($E495,clients_special_commissions!$B:$C,2,0),"")</f>
        <v/>
      </c>
      <c r="R495" t="str">
        <f t="shared" si="79"/>
        <v>no</v>
      </c>
      <c r="S495">
        <f>COUNTIFS($E$3:$E494,$E495,$D$3:$D494,$D495,$R$3:$R494,"yes")</f>
        <v>0</v>
      </c>
      <c r="U495" s="1" t="str">
        <f t="shared" si="70"/>
        <v xml:space="preserve">('33', '2022-03-17', '18726', 'KZT', '33.49', '0.17', 'EUR', '559.206784'), </v>
      </c>
      <c r="V495" s="1" t="str">
        <f t="shared" si="71"/>
        <v xml:space="preserve">('4', '2022-02-16', '274', 'OMR', '644.51', '3.23', 'EUR', '0.425132'), ('29', '2022-02-16', '162738', 'UZS', '12.87', '0.07', 'EUR', '12650.208197'), ('22', '2022-02-17', '1140', 'SZL', '69.78', '0.35', 'EUR', '16.339208'), ('42', '2022-02-18', '702', 'MAD', '65.61', '0.05', 'EUR', '10.700435'), ('28', '2022-02-18', '228222', 'UZS', '18.05', '0.03', 'EUR', '12650.208197'), ('39', '2022-02-18', '11130', 'DOP', '184.35', '0.93', 'EUR', '60.37657'), ('44', '2022-02-18', '17904', 'DJF', '91.5', '0.46', 'EUR', '195.674933'), ('4', '2022-02-19', '720', 'PLN', '153.98', '0.77', 'EUR', '4.676119'), ('16', '2022-02-21', '5556', 'GYD', '24.17', '0.13', 'EUR', '229.954813'), ('29', '2022-02-21', '130830', 'PYG', '17.08', '0.09', 'EUR', '7661.556068'), ('3', '2022-02-21', '21426', 'SZL', '1311.33', '6.56', 'EUR', '16.339208'), ('43', '2022-02-21', '144', 'GIP', '173.59', '0.87', 'EUR', '0.829546'), ('48', '2022-02-22', '1146', 'NZD', '722.68', '3.62', 'EUR', '1.585768'), ('37', '2022-02-25', '8466', 'MZN', '120.36', '0.61', 'EUR', '70.339138'), ('36', '2022-02-25', '1302', 'MYR', '279.98', '1.4', 'EUR', '4.650478'), ('29', '2022-02-26', '792', 'EUR', '792', '3.96', 'EUR', '1'), ('35', '2022-02-26', '612', 'EUR', '612', '3.06', 'EUR', '1'), ('38', '2022-02-27', '18966', 'CRC', '26.66', '0.14', 'EUR', '711.446405'), ('44', '2022-02-27', '10362', 'EGP', '507.31', '2.54', 'EUR', '20.425488'), ('22', '2022-03-01', '215190', 'BIF', '95.47', '0.48', 'EUR', '2254.103215'), ('35', '2022-03-01', '96', 'USD', '87.08', '0.44', 'EUR', '1.102541'), ('5', '2022-03-03', '774', 'GBP', '932.36', '4.67', 'EUR', '0.830159'), ('16', '2022-03-04', '8298', 'GTQ', '980.44', '4.91', 'EUR', '8.463558'), ('46', '2022-03-04', '3738', 'AFN', '38.76', '0.2', 'EUR', '96.442519'), ('8', '2022-03-05', '768', 'SBD', '86.61', '0.44', 'EUR', '8.867908'), ('46', '2022-03-05', '960', 'BZD', '433.17', '2.17', 'EUR', '2.216262'), ('37', '2022-03-05', '15504', 'RWF', '13.89', '0.07', 'EUR', '1116.919707'), ('30', '2022-03-05', '15510', 'YER', '56.25', '0.29', 'EUR', '275.781376'), ('43', '2022-03-05', '29466', 'JMD', '175.72', '0.88', 'EUR', '167.696688'), ('16', '2022-03-05', '576', 'WST', '200.76', '1.01', 'EUR', '2.869237'), ('30', '2022-03-05', '510', 'EUR', '510', '2.55', 'EUR', '1'), ('25', '2022-03-05', '672', 'GGP', '809.53', '4.05', 'EUR', '0.830114'), ('33', '2022-03-06', '978', 'QAR', '243.76', '1.22', 'EUR', '4.012181'), ('40', '2022-03-06', '102', 'EUR', '102', '0.51', 'EUR', '1'), ('45', '2022-03-06', '9298', 'MVR', '546.18', '2.74', 'EUR', '17.023729'), ('40', '2022-03-06', '204', 'GBP', '245.74', '1.23', 'EUR', '0.830159'), ('16', '2022-03-08', '26910', 'SOS', '42.33', '0.03', 'EUR', '635.850516'), ('5', '2022-03-08', '1500', 'TTD', '200.93', '1.01', 'EUR', '7.465375'), ('11', '2022-03-08', '996', 'NOK', '103.15', '0.52', 'EUR', '9.655857'), ('10', '2022-03-08', '9144', 'TJS', '639.68', '0.05', 'EUR', '14.294667'), ('49', '2022-03-08', '1038', 'HRK', '137.12', '0.69', 'EUR', '7.570559'), ('20', '2022-03-09', '288', 'NZD', '181.62', '0.05', 'EUR', '1.585768'), ('6', '2022-03-10', '22116', 'AFN', '229.32', '1.15', 'EUR', '96.442519'), ('44', '2022-03-10', '28686', 'UYU', '612', '3.06', 'EUR', '46.872829'), ('43', '2022-03-10', '14850', 'XPF', '124.56', '0.63', 'EUR', '119.221126'), ('48', '2022-03-11', '10740', 'YER', '38.95', '0.2', 'EUR', '275.781376'), ('22', '2022-03-12', '120', 'SGD', '80.14', '0.41', 'EUR', '1.497464'), ('37', '2022-03-13', '19182', 'ZWL', '54.07', '0.28', 'EUR', '354.780821'), ('24', '2022-03-14', '15858', 'DZD', '100.88', '0.51', 'EUR', '157.210934'), ('21', '2022-03-14', '16086', 'HTG', '139.43', '0.7', 'EUR', '115.372538'), ('25', '2022-03-14', '510', 'IMP', '614.81', '3.08', 'EUR', '0.829536'), ('4', '2022-03-14', '11046', 'NAD', '675.55', '3.38', 'EUR', '16.351249'), ('29', '2022-03-15', '6216', 'AFN', '64.46', '0.33', 'EUR', '96.442519'), ('28', '2022-03-15', '12000', 'ILS', '3386.46', '16.94', 'EUR', '3.543533'), ('20', '2022-03-17', '7206', 'SEK', '693.09', '0.05', 'EUR', '10.396958'), ('24', '2022-03-17', '486', 'KWD', '1450.39', '7.26', 'EUR', '0.335084'), ('32', '2022-03-17', '22446', 'MXN', '1004.51', '5.03', 'EUR', '22.345389'), ('33', '2022-03-17', '18726', 'KZT', '33.49', '0.17', 'EUR', '559.206784'), </v>
      </c>
    </row>
    <row r="496" spans="2:22" ht="30" x14ac:dyDescent="0.25">
      <c r="B496">
        <f t="shared" si="72"/>
        <v>2022</v>
      </c>
      <c r="C496">
        <f t="shared" si="73"/>
        <v>3</v>
      </c>
      <c r="D496" t="str">
        <f t="shared" si="74"/>
        <v>2022 3</v>
      </c>
      <c r="E496">
        <v>4</v>
      </c>
      <c r="F496" s="2">
        <v>44638</v>
      </c>
      <c r="G496">
        <v>882</v>
      </c>
      <c r="H496" t="s">
        <v>133</v>
      </c>
      <c r="I496" s="3">
        <f t="shared" si="75"/>
        <v>1128.67</v>
      </c>
      <c r="J496" s="3">
        <f t="shared" si="76"/>
        <v>5.6499999999999995</v>
      </c>
      <c r="K496" t="s">
        <v>61</v>
      </c>
      <c r="L496" s="3">
        <f>VLOOKUP(H496,'fx rates'!$A:$B,2,0)</f>
        <v>0.78145200000000004</v>
      </c>
      <c r="M496">
        <f>SUMIFS($I$3:$I496,$E$3:$E496,$E496,$D$3:$D496,$D496)</f>
        <v>1804.22</v>
      </c>
      <c r="N496" s="3">
        <f t="shared" si="77"/>
        <v>5.6499999999999995</v>
      </c>
      <c r="O496" s="3" t="str">
        <f t="shared" si="78"/>
        <v/>
      </c>
      <c r="P496" t="str">
        <f>IFERROR(IF(VLOOKUP($E496,clients_special_commissions!$B:$E,3,0), "yes","no"),"no")</f>
        <v>no</v>
      </c>
      <c r="Q496" s="3" t="str">
        <f>IF($P496="yes", VLOOKUP($E496,clients_special_commissions!$B:$C,2,0),"")</f>
        <v/>
      </c>
      <c r="R496" t="str">
        <f t="shared" si="79"/>
        <v>yes</v>
      </c>
      <c r="S496">
        <f>COUNTIFS($E$3:$E495,$E496,$D$3:$D495,$D496,$R$3:$R495,"yes")</f>
        <v>0</v>
      </c>
      <c r="U496" s="1" t="str">
        <f t="shared" si="70"/>
        <v xml:space="preserve">('4', '2022-03-18', '882', 'JOD', '1128.67', '5.65', 'EUR', '0.781452'), </v>
      </c>
      <c r="V496" s="1" t="str">
        <f t="shared" si="71"/>
        <v xml:space="preserve">('4', '2022-02-16', '274', 'OMR', '644.51', '3.23', 'EUR', '0.425132'), ('29', '2022-02-16', '162738', 'UZS', '12.87', '0.07', 'EUR', '12650.208197'), ('22', '2022-02-17', '1140', 'SZL', '69.78', '0.35', 'EUR', '16.339208'), ('42', '2022-02-18', '702', 'MAD', '65.61', '0.05', 'EUR', '10.700435'), ('28', '2022-02-18', '228222', 'UZS', '18.05', '0.03', 'EUR', '12650.208197'), ('39', '2022-02-18', '11130', 'DOP', '184.35', '0.93', 'EUR', '60.37657'), ('44', '2022-02-18', '17904', 'DJF', '91.5', '0.46', 'EUR', '195.674933'), ('4', '2022-02-19', '720', 'PLN', '153.98', '0.77', 'EUR', '4.676119'), ('16', '2022-02-21', '5556', 'GYD', '24.17', '0.13', 'EUR', '229.954813'), ('29', '2022-02-21', '130830', 'PYG', '17.08', '0.09', 'EUR', '7661.556068'), ('3', '2022-02-21', '21426', 'SZL', '1311.33', '6.56', 'EUR', '16.339208'), ('43', '2022-02-21', '144', 'GIP', '173.59', '0.87', 'EUR', '0.829546'), ('48', '2022-02-22', '1146', 'NZD', '722.68', '3.62', 'EUR', '1.585768'), ('37', '2022-02-25', '8466', 'MZN', '120.36', '0.61', 'EUR', '70.339138'), ('36', '2022-02-25', '1302', 'MYR', '279.98', '1.4', 'EUR', '4.650478'), ('29', '2022-02-26', '792', 'EUR', '792', '3.96', 'EUR', '1'), ('35', '2022-02-26', '612', 'EUR', '612', '3.06', 'EUR', '1'), ('38', '2022-02-27', '18966', 'CRC', '26.66', '0.14', 'EUR', '711.446405'), ('44', '2022-02-27', '10362', 'EGP', '507.31', '2.54', 'EUR', '20.425488'), ('22', '2022-03-01', '215190', 'BIF', '95.47', '0.48', 'EUR', '2254.103215'), ('35', '2022-03-01', '96', 'USD', '87.08', '0.44', 'EUR', '1.102541'), ('5', '2022-03-03', '774', 'GBP', '932.36', '4.67', 'EUR', '0.830159'), ('16', '2022-03-04', '8298', 'GTQ', '980.44', '4.91', 'EUR', '8.463558'), ('46', '2022-03-04', '3738', 'AFN', '38.76', '0.2', 'EUR', '96.442519'), ('8', '2022-03-05', '768', 'SBD', '86.61', '0.44', 'EUR', '8.867908'), ('46', '2022-03-05', '960', 'BZD', '433.17', '2.17', 'EUR', '2.216262'), ('37', '2022-03-05', '15504', 'RWF', '13.89', '0.07', 'EUR', '1116.919707'), ('30', '2022-03-05', '15510', 'YER', '56.25', '0.29', 'EUR', '275.781376'), ('43', '2022-03-05', '29466', 'JMD', '175.72', '0.88', 'EUR', '167.696688'), ('16', '2022-03-05', '576', 'WST', '200.76', '1.01', 'EUR', '2.869237'), ('30', '2022-03-05', '510', 'EUR', '510', '2.55', 'EUR', '1'), ('25', '2022-03-05', '672', 'GGP', '809.53', '4.05', 'EUR', '0.830114'), ('33', '2022-03-06', '978', 'QAR', '243.76', '1.22', 'EUR', '4.012181'), ('40', '2022-03-06', '102', 'EUR', '102', '0.51', 'EUR', '1'), ('45', '2022-03-06', '9298', 'MVR', '546.18', '2.74', 'EUR', '17.023729'), ('40', '2022-03-06', '204', 'GBP', '245.74', '1.23', 'EUR', '0.830159'), ('16', '2022-03-08', '26910', 'SOS', '42.33', '0.03', 'EUR', '635.850516'), ('5', '2022-03-08', '1500', 'TTD', '200.93', '1.01', 'EUR', '7.465375'), ('11', '2022-03-08', '996', 'NOK', '103.15', '0.52', 'EUR', '9.655857'), ('10', '2022-03-08', '9144', 'TJS', '639.68', '0.05', 'EUR', '14.294667'), ('49', '2022-03-08', '1038', 'HRK', '137.12', '0.69', 'EUR', '7.570559'), ('20', '2022-03-09', '288', 'NZD', '181.62', '0.05', 'EUR', '1.585768'), ('6', '2022-03-10', '22116', 'AFN', '229.32', '1.15', 'EUR', '96.442519'), ('44', '2022-03-10', '28686', 'UYU', '612', '3.06', 'EUR', '46.872829'), ('43', '2022-03-10', '14850', 'XPF', '124.56', '0.63', 'EUR', '119.221126'), ('48', '2022-03-11', '10740', 'YER', '38.95', '0.2', 'EUR', '275.781376'), ('22', '2022-03-12', '120', 'SGD', '80.14', '0.41', 'EUR', '1.497464'), ('37', '2022-03-13', '19182', 'ZWL', '54.07', '0.28', 'EUR', '354.780821'), ('24', '2022-03-14', '15858', 'DZD', '100.88', '0.51', 'EUR', '157.210934'), ('21', '2022-03-14', '16086', 'HTG', '139.43', '0.7', 'EUR', '115.372538'), ('25', '2022-03-14', '510', 'IMP', '614.81', '3.08', 'EUR', '0.829536'), ('4', '2022-03-14', '11046', 'NAD', '675.55', '3.38', 'EUR', '16.351249'), ('29', '2022-03-15', '6216', 'AFN', '64.46', '0.33', 'EUR', '96.442519'), ('28', '2022-03-15', '12000', 'ILS', '3386.46', '16.94', 'EUR', '3.543533'), ('20', '2022-03-17', '7206', 'SEK', '693.09', '0.05', 'EUR', '10.396958'), ('24', '2022-03-17', '486', 'KWD', '1450.39', '7.26', 'EUR', '0.335084'), ('32', '2022-03-17', '22446', 'MXN', '1004.51', '5.03', 'EUR', '22.345389'), ('33', '2022-03-17', '18726', 'KZT', '33.49', '0.17', 'EUR', '559.206784'), ('4', '2022-03-18', '882', 'JOD', '1128.67', '5.65', 'EUR', '0.781452'), </v>
      </c>
    </row>
    <row r="497" spans="2:23" ht="30" x14ac:dyDescent="0.25">
      <c r="B497">
        <f t="shared" si="72"/>
        <v>2022</v>
      </c>
      <c r="C497">
        <f t="shared" si="73"/>
        <v>3</v>
      </c>
      <c r="D497" t="str">
        <f t="shared" si="74"/>
        <v>2022 3</v>
      </c>
      <c r="E497">
        <v>45</v>
      </c>
      <c r="F497" s="2">
        <v>44639</v>
      </c>
      <c r="G497">
        <v>26904</v>
      </c>
      <c r="H497" t="s">
        <v>123</v>
      </c>
      <c r="I497" s="3">
        <f t="shared" si="75"/>
        <v>72.67</v>
      </c>
      <c r="J497" s="3">
        <f t="shared" si="76"/>
        <v>0.37</v>
      </c>
      <c r="K497" t="s">
        <v>61</v>
      </c>
      <c r="L497" s="3">
        <f>VLOOKUP(H497,'fx rates'!$A:$B,2,0)</f>
        <v>370.23982999999998</v>
      </c>
      <c r="M497">
        <f>SUMIFS($I$3:$I497,$E$3:$E497,$E497,$D$3:$D497,$D497)</f>
        <v>618.84999999999991</v>
      </c>
      <c r="N497" s="3">
        <f t="shared" si="77"/>
        <v>0.37</v>
      </c>
      <c r="O497" s="3" t="str">
        <f t="shared" si="78"/>
        <v/>
      </c>
      <c r="P497" t="str">
        <f>IFERROR(IF(VLOOKUP($E497,clients_special_commissions!$B:$E,3,0), "yes","no"),"no")</f>
        <v>no</v>
      </c>
      <c r="Q497" s="3" t="str">
        <f>IF($P497="yes", VLOOKUP($E497,clients_special_commissions!$B:$C,2,0),"")</f>
        <v/>
      </c>
      <c r="R497" t="str">
        <f t="shared" si="79"/>
        <v>no</v>
      </c>
      <c r="S497">
        <f>COUNTIFS($E$3:$E496,$E497,$D$3:$D496,$D497,$R$3:$R496,"yes")</f>
        <v>0</v>
      </c>
      <c r="U497" s="1" t="str">
        <f t="shared" si="70"/>
        <v xml:space="preserve">('45', '2022-03-19', '26904', 'HUF', '72.67', '0.37', 'EUR', '370.23983'), </v>
      </c>
      <c r="V497" s="1" t="str">
        <f t="shared" si="71"/>
        <v xml:space="preserve">('4', '2022-02-16', '274', 'OMR', '644.51', '3.23', 'EUR', '0.425132'), ('29', '2022-02-16', '162738', 'UZS', '12.87', '0.07', 'EUR', '12650.208197'), ('22', '2022-02-17', '1140', 'SZL', '69.78', '0.35', 'EUR', '16.339208'), ('42', '2022-02-18', '702', 'MAD', '65.61', '0.05', 'EUR', '10.700435'), ('28', '2022-02-18', '228222', 'UZS', '18.05', '0.03', 'EUR', '12650.208197'), ('39', '2022-02-18', '11130', 'DOP', '184.35', '0.93', 'EUR', '60.37657'), ('44', '2022-02-18', '17904', 'DJF', '91.5', '0.46', 'EUR', '195.674933'), ('4', '2022-02-19', '720', 'PLN', '153.98', '0.77', 'EUR', '4.676119'), ('16', '2022-02-21', '5556', 'GYD', '24.17', '0.13', 'EUR', '229.954813'), ('29', '2022-02-21', '130830', 'PYG', '17.08', '0.09', 'EUR', '7661.556068'), ('3', '2022-02-21', '21426', 'SZL', '1311.33', '6.56', 'EUR', '16.339208'), ('43', '2022-02-21', '144', 'GIP', '173.59', '0.87', 'EUR', '0.829546'), ('48', '2022-02-22', '1146', 'NZD', '722.68', '3.62', 'EUR', '1.585768'), ('37', '2022-02-25', '8466', 'MZN', '120.36', '0.61', 'EUR', '70.339138'), ('36', '2022-02-25', '1302', 'MYR', '279.98', '1.4', 'EUR', '4.650478'), ('29', '2022-02-26', '792', 'EUR', '792', '3.96', 'EUR', '1'), ('35', '2022-02-26', '612', 'EUR', '612', '3.06', 'EUR', '1'), ('38', '2022-02-27', '18966', 'CRC', '26.66', '0.14', 'EUR', '711.446405'), ('44', '2022-02-27', '10362', 'EGP', '507.31', '2.54', 'EUR', '20.425488'), ('22', '2022-03-01', '215190', 'BIF', '95.47', '0.48', 'EUR', '2254.103215'), ('35', '2022-03-01', '96', 'USD', '87.08', '0.44', 'EUR', '1.102541'), ('5', '2022-03-03', '774', 'GBP', '932.36', '4.67', 'EUR', '0.830159'), ('16', '2022-03-04', '8298', 'GTQ', '980.44', '4.91', 'EUR', '8.463558'), ('46', '2022-03-04', '3738', 'AFN', '38.76', '0.2', 'EUR', '96.442519'), ('8', '2022-03-05', '768', 'SBD', '86.61', '0.44', 'EUR', '8.867908'), ('46', '2022-03-05', '960', 'BZD', '433.17', '2.17', 'EUR', '2.216262'), ('37', '2022-03-05', '15504', 'RWF', '13.89', '0.07', 'EUR', '1116.919707'), ('30', '2022-03-05', '15510', 'YER', '56.25', '0.29', 'EUR', '275.781376'), ('43', '2022-03-05', '29466', 'JMD', '175.72', '0.88', 'EUR', '167.696688'), ('16', '2022-03-05', '576', 'WST', '200.76', '1.01', 'EUR', '2.869237'), ('30', '2022-03-05', '510', 'EUR', '510', '2.55', 'EUR', '1'), ('25', '2022-03-05', '672', 'GGP', '809.53', '4.05', 'EUR', '0.830114'), ('33', '2022-03-06', '978', 'QAR', '243.76', '1.22', 'EUR', '4.012181'), ('40', '2022-03-06', '102', 'EUR', '102', '0.51', 'EUR', '1'), ('45', '2022-03-06', '9298', 'MVR', '546.18', '2.74', 'EUR', '17.023729'), ('40', '2022-03-06', '204', 'GBP', '245.74', '1.23', 'EUR', '0.830159'), ('16', '2022-03-08', '26910', 'SOS', '42.33', '0.03', 'EUR', '635.850516'), ('5', '2022-03-08', '1500', 'TTD', '200.93', '1.01', 'EUR', '7.465375'), ('11', '2022-03-08', '996', 'NOK', '103.15', '0.52', 'EUR', '9.655857'), ('10', '2022-03-08', '9144', 'TJS', '639.68', '0.05', 'EUR', '14.294667'), ('49', '2022-03-08', '1038', 'HRK', '137.12', '0.69', 'EUR', '7.570559'), ('20', '2022-03-09', '288', 'NZD', '181.62', '0.05', 'EUR', '1.585768'), ('6', '2022-03-10', '22116', 'AFN', '229.32', '1.15', 'EUR', '96.442519'), ('44', '2022-03-10', '28686', 'UYU', '612', '3.06', 'EUR', '46.872829'), ('43', '2022-03-10', '14850', 'XPF', '124.56', '0.63', 'EUR', '119.221126'), ('48', '2022-03-11', '10740', 'YER', '38.95', '0.2', 'EUR', '275.781376'), ('22', '2022-03-12', '120', 'SGD', '80.14', '0.41', 'EUR', '1.497464'), ('37', '2022-03-13', '19182', 'ZWL', '54.07', '0.28', 'EUR', '354.780821'), ('24', '2022-03-14', '15858', 'DZD', '100.88', '0.51', 'EUR', '157.210934'), ('21', '2022-03-14', '16086', 'HTG', '139.43', '0.7', 'EUR', '115.372538'), ('25', '2022-03-14', '510', 'IMP', '614.81', '3.08', 'EUR', '0.829536'), ('4', '2022-03-14', '11046', 'NAD', '675.55', '3.38', 'EUR', '16.351249'), ('29', '2022-03-15', '6216', 'AFN', '64.46', '0.33', 'EUR', '96.442519'), ('28', '2022-03-15', '12000', 'ILS', '3386.46', '16.94', 'EUR', '3.543533'), ('20', '2022-03-17', '7206', 'SEK', '693.09', '0.05', 'EUR', '10.396958'), ('24', '2022-03-17', '486', 'KWD', '1450.39', '7.26', 'EUR', '0.335084'), ('32', '2022-03-17', '22446', 'MXN', '1004.51', '5.03', 'EUR', '22.345389'), ('33', '2022-03-17', '18726', 'KZT', '33.49', '0.17', 'EUR', '559.206784'), ('4', '2022-03-18', '882', 'JOD', '1128.67', '5.65', 'EUR', '0.781452'), ('45', '2022-03-19', '26904', 'HUF', '72.67', '0.37', 'EUR', '370.23983'), </v>
      </c>
    </row>
    <row r="498" spans="2:23" ht="30" x14ac:dyDescent="0.25">
      <c r="B498">
        <f t="shared" si="72"/>
        <v>2022</v>
      </c>
      <c r="C498">
        <f t="shared" si="73"/>
        <v>3</v>
      </c>
      <c r="D498" t="str">
        <f t="shared" si="74"/>
        <v>2022 3</v>
      </c>
      <c r="E498">
        <v>38</v>
      </c>
      <c r="F498" s="2">
        <v>44639</v>
      </c>
      <c r="G498">
        <v>840</v>
      </c>
      <c r="H498" t="s">
        <v>97</v>
      </c>
      <c r="I498" s="3">
        <f t="shared" si="75"/>
        <v>762.14</v>
      </c>
      <c r="J498" s="3">
        <f t="shared" si="76"/>
        <v>3.82</v>
      </c>
      <c r="K498" t="s">
        <v>61</v>
      </c>
      <c r="L498" s="3">
        <f>VLOOKUP(H498,'fx rates'!$A:$B,2,0)</f>
        <v>1.102163</v>
      </c>
      <c r="M498">
        <f>SUMIFS($I$3:$I498,$E$3:$E498,$E498,$D$3:$D498,$D498)</f>
        <v>762.14</v>
      </c>
      <c r="N498" s="3">
        <f t="shared" si="77"/>
        <v>3.82</v>
      </c>
      <c r="O498" s="3" t="str">
        <f t="shared" si="78"/>
        <v/>
      </c>
      <c r="P498" t="str">
        <f>IFERROR(IF(VLOOKUP($E498,clients_special_commissions!$B:$E,3,0), "yes","no"),"no")</f>
        <v>no</v>
      </c>
      <c r="Q498" s="3" t="str">
        <f>IF($P498="yes", VLOOKUP($E498,clients_special_commissions!$B:$C,2,0),"")</f>
        <v/>
      </c>
      <c r="R498" t="str">
        <f t="shared" si="79"/>
        <v>no</v>
      </c>
      <c r="S498">
        <f>COUNTIFS($E$3:$E497,$E498,$D$3:$D497,$D498,$R$3:$R497,"yes")</f>
        <v>0</v>
      </c>
      <c r="U498" s="1" t="str">
        <f t="shared" si="70"/>
        <v xml:space="preserve">('38', '2022-03-19', '840', 'CUC', '762.14', '3.82', 'EUR', '1.102163'), </v>
      </c>
      <c r="V498" s="1" t="str">
        <f t="shared" si="71"/>
        <v xml:space="preserve">('4', '2022-02-16', '274', 'OMR', '644.51', '3.23', 'EUR', '0.425132'), ('29', '2022-02-16', '162738', 'UZS', '12.87', '0.07', 'EUR', '12650.208197'), ('22', '2022-02-17', '1140', 'SZL', '69.78', '0.35', 'EUR', '16.339208'), ('42', '2022-02-18', '702', 'MAD', '65.61', '0.05', 'EUR', '10.700435'), ('28', '2022-02-18', '228222', 'UZS', '18.05', '0.03', 'EUR', '12650.208197'), ('39', '2022-02-18', '11130', 'DOP', '184.35', '0.93', 'EUR', '60.37657'), ('44', '2022-02-18', '17904', 'DJF', '91.5', '0.46', 'EUR', '195.674933'), ('4', '2022-02-19', '720', 'PLN', '153.98', '0.77', 'EUR', '4.676119'), ('16', '2022-02-21', '5556', 'GYD', '24.17', '0.13', 'EUR', '229.954813'), ('29', '2022-02-21', '130830', 'PYG', '17.08', '0.09', 'EUR', '7661.556068'), ('3', '2022-02-21', '21426', 'SZL', '1311.33', '6.56', 'EUR', '16.339208'), ('43', '2022-02-21', '144', 'GIP', '173.59', '0.87', 'EUR', '0.829546'), ('48', '2022-02-22', '1146', 'NZD', '722.68', '3.62', 'EUR', '1.585768'), ('37', '2022-02-25', '8466', 'MZN', '120.36', '0.61', 'EUR', '70.339138'), ('36', '2022-02-25', '1302', 'MYR', '279.98', '1.4', 'EUR', '4.650478'), ('29', '2022-02-26', '792', 'EUR', '792', '3.96', 'EUR', '1'), ('35', '2022-02-26', '612', 'EUR', '612', '3.06', 'EUR', '1'), ('38', '2022-02-27', '18966', 'CRC', '26.66', '0.14', 'EUR', '711.446405'), ('44', '2022-02-27', '10362', 'EGP', '507.31', '2.54', 'EUR', '20.425488'), ('22', '2022-03-01', '215190', 'BIF', '95.47', '0.48', 'EUR', '2254.103215'), ('35', '2022-03-01', '96', 'USD', '87.08', '0.44', 'EUR', '1.102541'), ('5', '2022-03-03', '774', 'GBP', '932.36', '4.67', 'EUR', '0.830159'), ('16', '2022-03-04', '8298', 'GTQ', '980.44', '4.91', 'EUR', '8.463558'), ('46', '2022-03-04', '3738', 'AFN', '38.76', '0.2', 'EUR', '96.442519'), ('8', '2022-03-05', '768', 'SBD', '86.61', '0.44', 'EUR', '8.867908'), ('46', '2022-03-05', '960', 'BZD', '433.17', '2.17', 'EUR', '2.216262'), ('37', '2022-03-05', '15504', 'RWF', '13.89', '0.07', 'EUR', '1116.919707'), ('30', '2022-03-05', '15510', 'YER', '56.25', '0.29', 'EUR', '275.781376'), ('43', '2022-03-05', '29466', 'JMD', '175.72', '0.88', 'EUR', '167.696688'), ('16', '2022-03-05', '576', 'WST', '200.76', '1.01', 'EUR', '2.869237'), ('30', '2022-03-05', '510', 'EUR', '510', '2.55', 'EUR', '1'), ('25', '2022-03-05', '672', 'GGP', '809.53', '4.05', 'EUR', '0.830114'), ('33', '2022-03-06', '978', 'QAR', '243.76', '1.22', 'EUR', '4.012181'), ('40', '2022-03-06', '102', 'EUR', '102', '0.51', 'EUR', '1'), ('45', '2022-03-06', '9298', 'MVR', '546.18', '2.74', 'EUR', '17.023729'), ('40', '2022-03-06', '204', 'GBP', '245.74', '1.23', 'EUR', '0.830159'), ('16', '2022-03-08', '26910', 'SOS', '42.33', '0.03', 'EUR', '635.850516'), ('5', '2022-03-08', '1500', 'TTD', '200.93', '1.01', 'EUR', '7.465375'), ('11', '2022-03-08', '996', 'NOK', '103.15', '0.52', 'EUR', '9.655857'), ('10', '2022-03-08', '9144', 'TJS', '639.68', '0.05', 'EUR', '14.294667'), ('49', '2022-03-08', '1038', 'HRK', '137.12', '0.69', 'EUR', '7.570559'), ('20', '2022-03-09', '288', 'NZD', '181.62', '0.05', 'EUR', '1.585768'), ('6', '2022-03-10', '22116', 'AFN', '229.32', '1.15', 'EUR', '96.442519'), ('44', '2022-03-10', '28686', 'UYU', '612', '3.06', 'EUR', '46.872829'), ('43', '2022-03-10', '14850', 'XPF', '124.56', '0.63', 'EUR', '119.221126'), ('48', '2022-03-11', '10740', 'YER', '38.95', '0.2', 'EUR', '275.781376'), ('22', '2022-03-12', '120', 'SGD', '80.14', '0.41', 'EUR', '1.497464'), ('37', '2022-03-13', '19182', 'ZWL', '54.07', '0.28', 'EUR', '354.780821'), ('24', '2022-03-14', '15858', 'DZD', '100.88', '0.51', 'EUR', '157.210934'), ('21', '2022-03-14', '16086', 'HTG', '139.43', '0.7', 'EUR', '115.372538'), ('25', '2022-03-14', '510', 'IMP', '614.81', '3.08', 'EUR', '0.829536'), ('4', '2022-03-14', '11046', 'NAD', '675.55', '3.38', 'EUR', '16.351249'), ('29', '2022-03-15', '6216', 'AFN', '64.46', '0.33', 'EUR', '96.442519'), ('28', '2022-03-15', '12000', 'ILS', '3386.46', '16.94', 'EUR', '3.543533'), ('20', '2022-03-17', '7206', 'SEK', '693.09', '0.05', 'EUR', '10.396958'), ('24', '2022-03-17', '486', 'KWD', '1450.39', '7.26', 'EUR', '0.335084'), ('32', '2022-03-17', '22446', 'MXN', '1004.51', '5.03', 'EUR', '22.345389'), ('33', '2022-03-17', '18726', 'KZT', '33.49', '0.17', 'EUR', '559.206784'), ('4', '2022-03-18', '882', 'JOD', '1128.67', '5.65', 'EUR', '0.781452'), ('45', '2022-03-19', '26904', 'HUF', '72.67', '0.37', 'EUR', '370.23983'), ('38', '2022-03-19', '840', 'CUC', '762.14', '3.82', 'EUR', '1.102163'), </v>
      </c>
    </row>
    <row r="499" spans="2:23" ht="30" x14ac:dyDescent="0.25">
      <c r="B499">
        <f t="shared" si="72"/>
        <v>2022</v>
      </c>
      <c r="C499">
        <f t="shared" si="73"/>
        <v>3</v>
      </c>
      <c r="D499" t="str">
        <f t="shared" si="74"/>
        <v>2022 3</v>
      </c>
      <c r="E499">
        <v>3</v>
      </c>
      <c r="F499" s="2">
        <v>44640</v>
      </c>
      <c r="G499">
        <v>137442</v>
      </c>
      <c r="H499" t="s">
        <v>144</v>
      </c>
      <c r="I499" s="3">
        <f t="shared" si="75"/>
        <v>10.89</v>
      </c>
      <c r="J499" s="3">
        <f t="shared" si="76"/>
        <v>6.0000000000000005E-2</v>
      </c>
      <c r="K499" t="s">
        <v>61</v>
      </c>
      <c r="L499" s="3">
        <f>VLOOKUP(H499,'fx rates'!$A:$B,2,0)</f>
        <v>12632.366717000001</v>
      </c>
      <c r="M499">
        <f>SUMIFS($I$3:$I499,$E$3:$E499,$E499,$D$3:$D499,$D499)</f>
        <v>10.89</v>
      </c>
      <c r="N499" s="3">
        <f t="shared" si="77"/>
        <v>6.0000000000000005E-2</v>
      </c>
      <c r="O499" s="3" t="str">
        <f t="shared" si="78"/>
        <v/>
      </c>
      <c r="P499" t="str">
        <f>IFERROR(IF(VLOOKUP($E499,clients_special_commissions!$B:$E,3,0), "yes","no"),"no")</f>
        <v>no</v>
      </c>
      <c r="Q499" s="3" t="str">
        <f>IF($P499="yes", VLOOKUP($E499,clients_special_commissions!$B:$C,2,0),"")</f>
        <v/>
      </c>
      <c r="R499" t="str">
        <f t="shared" si="79"/>
        <v>no</v>
      </c>
      <c r="S499">
        <f>COUNTIFS($E$3:$E498,$E499,$D$3:$D498,$D499,$R$3:$R498,"yes")</f>
        <v>0</v>
      </c>
      <c r="U499" s="1" t="str">
        <f t="shared" si="70"/>
        <v xml:space="preserve">('3', '2022-03-20', '137442', 'LAK', '10.89', '0.06', 'EUR', '12632.366717'), </v>
      </c>
      <c r="V499" s="1" t="str">
        <f t="shared" si="71"/>
        <v xml:space="preserve">('4', '2022-02-16', '274', 'OMR', '644.51', '3.23', 'EUR', '0.425132'), ('29', '2022-02-16', '162738', 'UZS', '12.87', '0.07', 'EUR', '12650.208197'), ('22', '2022-02-17', '1140', 'SZL', '69.78', '0.35', 'EUR', '16.339208'), ('42', '2022-02-18', '702', 'MAD', '65.61', '0.05', 'EUR', '10.700435'), ('28', '2022-02-18', '228222', 'UZS', '18.05', '0.03', 'EUR', '12650.208197'), ('39', '2022-02-18', '11130', 'DOP', '184.35', '0.93', 'EUR', '60.37657'), ('44', '2022-02-18', '17904', 'DJF', '91.5', '0.46', 'EUR', '195.674933'), ('4', '2022-02-19', '720', 'PLN', '153.98', '0.77', 'EUR', '4.676119'), ('16', '2022-02-21', '5556', 'GYD', '24.17', '0.13', 'EUR', '229.954813'), ('29', '2022-02-21', '130830', 'PYG', '17.08', '0.09', 'EUR', '7661.556068'), ('3', '2022-02-21', '21426', 'SZL', '1311.33', '6.56', 'EUR', '16.339208'), ('43', '2022-02-21', '144', 'GIP', '173.59', '0.87', 'EUR', '0.829546'), ('48', '2022-02-22', '1146', 'NZD', '722.68', '3.62', 'EUR', '1.585768'), ('37', '2022-02-25', '8466', 'MZN', '120.36', '0.61', 'EUR', '70.339138'), ('36', '2022-02-25', '1302', 'MYR', '279.98', '1.4', 'EUR', '4.650478'), ('29', '2022-02-26', '792', 'EUR', '792', '3.96', 'EUR', '1'), ('35', '2022-02-26', '612', 'EUR', '612', '3.06', 'EUR', '1'), ('38', '2022-02-27', '18966', 'CRC', '26.66', '0.14', 'EUR', '711.446405'), ('44', '2022-02-27', '10362', 'EGP', '507.31', '2.54', 'EUR', '20.425488'), ('22', '2022-03-01', '215190', 'BIF', '95.47', '0.48', 'EUR', '2254.103215'), ('35', '2022-03-01', '96', 'USD', '87.08', '0.44', 'EUR', '1.102541'), ('5', '2022-03-03', '774', 'GBP', '932.36', '4.67', 'EUR', '0.830159'), ('16', '2022-03-04', '8298', 'GTQ', '980.44', '4.91', 'EUR', '8.463558'), ('46', '2022-03-04', '3738', 'AFN', '38.76', '0.2', 'EUR', '96.442519'), ('8', '2022-03-05', '768', 'SBD', '86.61', '0.44', 'EUR', '8.867908'), ('46', '2022-03-05', '960', 'BZD', '433.17', '2.17', 'EUR', '2.216262'), ('37', '2022-03-05', '15504', 'RWF', '13.89', '0.07', 'EUR', '1116.919707'), ('30', '2022-03-05', '15510', 'YER', '56.25', '0.29', 'EUR', '275.781376'), ('43', '2022-03-05', '29466', 'JMD', '175.72', '0.88', 'EUR', '167.696688'), ('16', '2022-03-05', '576', 'WST', '200.76', '1.01', 'EUR', '2.869237'), ('30', '2022-03-05', '510', 'EUR', '510', '2.55', 'EUR', '1'), ('25', '2022-03-05', '672', 'GGP', '809.53', '4.05', 'EUR', '0.830114'), ('33', '2022-03-06', '978', 'QAR', '243.76', '1.22', 'EUR', '4.012181'), ('40', '2022-03-06', '102', 'EUR', '102', '0.51', 'EUR', '1'), ('45', '2022-03-06', '9298', 'MVR', '546.18', '2.74', 'EUR', '17.023729'), ('40', '2022-03-06', '204', 'GBP', '245.74', '1.23', 'EUR', '0.830159'), ('16', '2022-03-08', '26910', 'SOS', '42.33', '0.03', 'EUR', '635.850516'), ('5', '2022-03-08', '1500', 'TTD', '200.93', '1.01', 'EUR', '7.465375'), ('11', '2022-03-08', '996', 'NOK', '103.15', '0.52', 'EUR', '9.655857'), ('10', '2022-03-08', '9144', 'TJS', '639.68', '0.05', 'EUR', '14.294667'), ('49', '2022-03-08', '1038', 'HRK', '137.12', '0.69', 'EUR', '7.570559'), ('20', '2022-03-09', '288', 'NZD', '181.62', '0.05', 'EUR', '1.585768'), ('6', '2022-03-10', '22116', 'AFN', '229.32', '1.15', 'EUR', '96.442519'), ('44', '2022-03-10', '28686', 'UYU', '612', '3.06', 'EUR', '46.872829'), ('43', '2022-03-10', '14850', 'XPF', '124.56', '0.63', 'EUR', '119.221126'), ('48', '2022-03-11', '10740', 'YER', '38.95', '0.2', 'EUR', '275.781376'), ('22', '2022-03-12', '120', 'SGD', '80.14', '0.41', 'EUR', '1.497464'), ('37', '2022-03-13', '19182', 'ZWL', '54.07', '0.28', 'EUR', '354.780821'), ('24', '2022-03-14', '15858', 'DZD', '100.88', '0.51', 'EUR', '157.210934'), ('21', '2022-03-14', '16086', 'HTG', '139.43', '0.7', 'EUR', '115.372538'), ('25', '2022-03-14', '510', 'IMP', '614.81', '3.08', 'EUR', '0.829536'), ('4', '2022-03-14', '11046', 'NAD', '675.55', '3.38', 'EUR', '16.351249'), ('29', '2022-03-15', '6216', 'AFN', '64.46', '0.33', 'EUR', '96.442519'), ('28', '2022-03-15', '12000', 'ILS', '3386.46', '16.94', 'EUR', '3.543533'), ('20', '2022-03-17', '7206', 'SEK', '693.09', '0.05', 'EUR', '10.396958'), ('24', '2022-03-17', '486', 'KWD', '1450.39', '7.26', 'EUR', '0.335084'), ('32', '2022-03-17', '22446', 'MXN', '1004.51', '5.03', 'EUR', '22.345389'), ('33', '2022-03-17', '18726', 'KZT', '33.49', '0.17', 'EUR', '559.206784'), ('4', '2022-03-18', '882', 'JOD', '1128.67', '5.65', 'EUR', '0.781452'), ('45', '2022-03-19', '26904', 'HUF', '72.67', '0.37', 'EUR', '370.23983'), ('38', '2022-03-19', '840', 'CUC', '762.14', '3.82', 'EUR', '1.102163'), ('3', '2022-03-20', '137442', 'LAK', '10.89', '0.06', 'EUR', '12632.366717'), </v>
      </c>
    </row>
    <row r="500" spans="2:23" ht="30" x14ac:dyDescent="0.25">
      <c r="B500">
        <f t="shared" si="72"/>
        <v>2022</v>
      </c>
      <c r="C500">
        <f t="shared" si="73"/>
        <v>3</v>
      </c>
      <c r="D500" t="str">
        <f t="shared" si="74"/>
        <v>2022 3</v>
      </c>
      <c r="E500">
        <v>32</v>
      </c>
      <c r="F500" s="2">
        <v>44640</v>
      </c>
      <c r="G500">
        <v>4938</v>
      </c>
      <c r="H500" t="s">
        <v>164</v>
      </c>
      <c r="I500" s="3">
        <f t="shared" si="75"/>
        <v>302</v>
      </c>
      <c r="J500" s="3">
        <f t="shared" si="76"/>
        <v>0.03</v>
      </c>
      <c r="K500" t="s">
        <v>61</v>
      </c>
      <c r="L500" s="3">
        <f>VLOOKUP(H500,'fx rates'!$A:$B,2,0)</f>
        <v>16.351248999999999</v>
      </c>
      <c r="M500">
        <f>SUMIFS($I$3:$I500,$E$3:$E500,$E500,$D$3:$D500,$D500)</f>
        <v>1306.51</v>
      </c>
      <c r="N500" s="3">
        <f t="shared" si="77"/>
        <v>1.51</v>
      </c>
      <c r="O500" s="3">
        <f t="shared" si="78"/>
        <v>0.03</v>
      </c>
      <c r="P500" t="str">
        <f>IFERROR(IF(VLOOKUP($E500,clients_special_commissions!$B:$E,3,0), "yes","no"),"no")</f>
        <v>no</v>
      </c>
      <c r="Q500" s="3" t="str">
        <f>IF($P500="yes", VLOOKUP($E500,clients_special_commissions!$B:$C,2,0),"")</f>
        <v/>
      </c>
      <c r="R500" t="str">
        <f t="shared" si="79"/>
        <v>yes</v>
      </c>
      <c r="S500">
        <f>COUNTIFS($E$3:$E499,$E500,$D$3:$D499,$D500,$R$3:$R499,"yes")</f>
        <v>1</v>
      </c>
      <c r="U500" s="1" t="str">
        <f t="shared" si="70"/>
        <v xml:space="preserve">('32', '2022-03-20', '4938', 'NAD', '302', '0.03', 'EUR', '16.351249'), </v>
      </c>
      <c r="V500" s="1" t="str">
        <f t="shared" si="71"/>
        <v xml:space="preserve">('4', '2022-02-16', '274', 'OMR', '644.51', '3.23', 'EUR', '0.425132'), ('29', '2022-02-16', '162738', 'UZS', '12.87', '0.07', 'EUR', '12650.208197'), ('22', '2022-02-17', '1140', 'SZL', '69.78', '0.35', 'EUR', '16.339208'), ('42', '2022-02-18', '702', 'MAD', '65.61', '0.05', 'EUR', '10.700435'), ('28', '2022-02-18', '228222', 'UZS', '18.05', '0.03', 'EUR', '12650.208197'), ('39', '2022-02-18', '11130', 'DOP', '184.35', '0.93', 'EUR', '60.37657'), ('44', '2022-02-18', '17904', 'DJF', '91.5', '0.46', 'EUR', '195.674933'), ('4', '2022-02-19', '720', 'PLN', '153.98', '0.77', 'EUR', '4.676119'), ('16', '2022-02-21', '5556', 'GYD', '24.17', '0.13', 'EUR', '229.954813'), ('29', '2022-02-21', '130830', 'PYG', '17.08', '0.09', 'EUR', '7661.556068'), ('3', '2022-02-21', '21426', 'SZL', '1311.33', '6.56', 'EUR', '16.339208'), ('43', '2022-02-21', '144', 'GIP', '173.59', '0.87', 'EUR', '0.829546'), ('48', '2022-02-22', '1146', 'NZD', '722.68', '3.62', 'EUR', '1.585768'), ('37', '2022-02-25', '8466', 'MZN', '120.36', '0.61', 'EUR', '70.339138'), ('36', '2022-02-25', '1302', 'MYR', '279.98', '1.4', 'EUR', '4.650478'), ('29', '2022-02-26', '792', 'EUR', '792', '3.96', 'EUR', '1'), ('35', '2022-02-26', '612', 'EUR', '612', '3.06', 'EUR', '1'), ('38', '2022-02-27', '18966', 'CRC', '26.66', '0.14', 'EUR', '711.446405'), ('44', '2022-02-27', '10362', 'EGP', '507.31', '2.54', 'EUR', '20.425488'), ('22', '2022-03-01', '215190', 'BIF', '95.47', '0.48', 'EUR', '2254.103215'), ('35', '2022-03-01', '96', 'USD', '87.08', '0.44', 'EUR', '1.102541'), ('5', '2022-03-03', '774', 'GBP', '932.36', '4.67', 'EUR', '0.830159'), ('16', '2022-03-04', '8298', 'GTQ', '980.44', '4.91', 'EUR', '8.463558'), ('46', '2022-03-04', '3738', 'AFN', '38.76', '0.2', 'EUR', '96.442519'), ('8', '2022-03-05', '768', 'SBD', '86.61', '0.44', 'EUR', '8.867908'), ('46', '2022-03-05', '960', 'BZD', '433.17', '2.17', 'EUR', '2.216262'), ('37', '2022-03-05', '15504', 'RWF', '13.89', '0.07', 'EUR', '1116.919707'), ('30', '2022-03-05', '15510', 'YER', '56.25', '0.29', 'EUR', '275.781376'), ('43', '2022-03-05', '29466', 'JMD', '175.72', '0.88', 'EUR', '167.696688'), ('16', '2022-03-05', '576', 'WST', '200.76', '1.01', 'EUR', '2.869237'), ('30', '2022-03-05', '510', 'EUR', '510', '2.55', 'EUR', '1'), ('25', '2022-03-05', '672', 'GGP', '809.53', '4.05', 'EUR', '0.830114'), ('33', '2022-03-06', '978', 'QAR', '243.76', '1.22', 'EUR', '4.012181'), ('40', '2022-03-06', '102', 'EUR', '102', '0.51', 'EUR', '1'), ('45', '2022-03-06', '9298', 'MVR', '546.18', '2.74', 'EUR', '17.023729'), ('40', '2022-03-06', '204', 'GBP', '245.74', '1.23', 'EUR', '0.830159'), ('16', '2022-03-08', '26910', 'SOS', '42.33', '0.03', 'EUR', '635.850516'), ('5', '2022-03-08', '1500', 'TTD', '200.93', '1.01', 'EUR', '7.465375'), ('11', '2022-03-08', '996', 'NOK', '103.15', '0.52', 'EUR', '9.655857'), ('10', '2022-03-08', '9144', 'TJS', '639.68', '0.05', 'EUR', '14.294667'), ('49', '2022-03-08', '1038', 'HRK', '137.12', '0.69', 'EUR', '7.570559'), ('20', '2022-03-09', '288', 'NZD', '181.62', '0.05', 'EUR', '1.585768'), ('6', '2022-03-10', '22116', 'AFN', '229.32', '1.15', 'EUR', '96.442519'), ('44', '2022-03-10', '28686', 'UYU', '612', '3.06', 'EUR', '46.872829'), ('43', '2022-03-10', '14850', 'XPF', '124.56', '0.63', 'EUR', '119.221126'), ('48', '2022-03-11', '10740', 'YER', '38.95', '0.2', 'EUR', '275.781376'), ('22', '2022-03-12', '120', 'SGD', '80.14', '0.41', 'EUR', '1.497464'), ('37', '2022-03-13', '19182', 'ZWL', '54.07', '0.28', 'EUR', '354.780821'), ('24', '2022-03-14', '15858', 'DZD', '100.88', '0.51', 'EUR', '157.210934'), ('21', '2022-03-14', '16086', 'HTG', '139.43', '0.7', 'EUR', '115.372538'), ('25', '2022-03-14', '510', 'IMP', '614.81', '3.08', 'EUR', '0.829536'), ('4', '2022-03-14', '11046', 'NAD', '675.55', '3.38', 'EUR', '16.351249'), ('29', '2022-03-15', '6216', 'AFN', '64.46', '0.33', 'EUR', '96.442519'), ('28', '2022-03-15', '12000', 'ILS', '3386.46', '16.94', 'EUR', '3.543533'), ('20', '2022-03-17', '7206', 'SEK', '693.09', '0.05', 'EUR', '10.396958'), ('24', '2022-03-17', '486', 'KWD', '1450.39', '7.26', 'EUR', '0.335084'), ('32', '2022-03-17', '22446', 'MXN', '1004.51', '5.03', 'EUR', '22.345389'), ('33', '2022-03-17', '18726', 'KZT', '33.49', '0.17', 'EUR', '559.206784'), ('4', '2022-03-18', '882', 'JOD', '1128.67', '5.65', 'EUR', '0.781452'), ('45', '2022-03-19', '26904', 'HUF', '72.67', '0.37', 'EUR', '370.23983'), ('38', '2022-03-19', '840', 'CUC', '762.14', '3.82', 'EUR', '1.102163'), ('3', '2022-03-20', '137442', 'LAK', '10.89', '0.06', 'EUR', '12632.366717'), ('32', '2022-03-20', '4938', 'NAD', '302', '0.03', 'EUR', '16.351249'), </v>
      </c>
    </row>
    <row r="501" spans="2:23" ht="30" x14ac:dyDescent="0.25">
      <c r="B501">
        <f t="shared" si="72"/>
        <v>2022</v>
      </c>
      <c r="C501">
        <f t="shared" si="73"/>
        <v>3</v>
      </c>
      <c r="D501" t="str">
        <f t="shared" si="74"/>
        <v>2022 3</v>
      </c>
      <c r="E501">
        <v>16</v>
      </c>
      <c r="F501" s="2">
        <v>44641</v>
      </c>
      <c r="G501">
        <v>1128</v>
      </c>
      <c r="H501" t="s">
        <v>167</v>
      </c>
      <c r="I501" s="3">
        <f t="shared" si="75"/>
        <v>116.83</v>
      </c>
      <c r="J501" s="3">
        <f t="shared" si="76"/>
        <v>0.03</v>
      </c>
      <c r="K501" t="s">
        <v>61</v>
      </c>
      <c r="L501" s="3">
        <f>VLOOKUP(H501,'fx rates'!$A:$B,2,0)</f>
        <v>9.6558569999999992</v>
      </c>
      <c r="M501">
        <f>SUMIFS($I$3:$I501,$E$3:$E501,$E501,$D$3:$D501,$D501)</f>
        <v>1340.3599999999997</v>
      </c>
      <c r="N501" s="3">
        <f t="shared" si="77"/>
        <v>0.59</v>
      </c>
      <c r="O501" s="3">
        <f t="shared" si="78"/>
        <v>0.03</v>
      </c>
      <c r="P501" t="str">
        <f>IFERROR(IF(VLOOKUP($E501,clients_special_commissions!$B:$E,3,0), "yes","no"),"no")</f>
        <v>no</v>
      </c>
      <c r="Q501" s="3" t="str">
        <f>IF($P501="yes", VLOOKUP($E501,clients_special_commissions!$B:$C,2,0),"")</f>
        <v/>
      </c>
      <c r="R501" t="str">
        <f t="shared" si="79"/>
        <v>yes</v>
      </c>
      <c r="S501">
        <f>COUNTIFS($E$3:$E500,$E501,$D$3:$D500,$D501,$R$3:$R500,"yes")</f>
        <v>2</v>
      </c>
      <c r="U501" s="1" t="str">
        <f t="shared" si="70"/>
        <v xml:space="preserve">('16', '2022-03-21', '1128', 'NOK', '116.83', '0.03', 'EUR', '9.655857'), </v>
      </c>
      <c r="V501" s="1" t="str">
        <f t="shared" si="71"/>
        <v xml:space="preserve">('4', '2022-02-16', '274', 'OMR', '644.51', '3.23', 'EUR', '0.425132'), ('29', '2022-02-16', '162738', 'UZS', '12.87', '0.07', 'EUR', '12650.208197'), ('22', '2022-02-17', '1140', 'SZL', '69.78', '0.35', 'EUR', '16.339208'), ('42', '2022-02-18', '702', 'MAD', '65.61', '0.05', 'EUR', '10.700435'), ('28', '2022-02-18', '228222', 'UZS', '18.05', '0.03', 'EUR', '12650.208197'), ('39', '2022-02-18', '11130', 'DOP', '184.35', '0.93', 'EUR', '60.37657'), ('44', '2022-02-18', '17904', 'DJF', '91.5', '0.46', 'EUR', '195.674933'), ('4', '2022-02-19', '720', 'PLN', '153.98', '0.77', 'EUR', '4.676119'), ('16', '2022-02-21', '5556', 'GYD', '24.17', '0.13', 'EUR', '229.954813'), ('29', '2022-02-21', '130830', 'PYG', '17.08', '0.09', 'EUR', '7661.556068'), ('3', '2022-02-21', '21426', 'SZL', '1311.33', '6.56', 'EUR', '16.339208'), ('43', '2022-02-21', '144', 'GIP', '173.59', '0.87', 'EUR', '0.829546'), ('48', '2022-02-22', '1146', 'NZD', '722.68', '3.62', 'EUR', '1.585768'), ('37', '2022-02-25', '8466', 'MZN', '120.36', '0.61', 'EUR', '70.339138'), ('36', '2022-02-25', '1302', 'MYR', '279.98', '1.4', 'EUR', '4.650478'), ('29', '2022-02-26', '792', 'EUR', '792', '3.96', 'EUR', '1'), ('35', '2022-02-26', '612', 'EUR', '612', '3.06', 'EUR', '1'), ('38', '2022-02-27', '18966', 'CRC', '26.66', '0.14', 'EUR', '711.446405'), ('44', '2022-02-27', '10362', 'EGP', '507.31', '2.54', 'EUR', '20.425488'), ('22', '2022-03-01', '215190', 'BIF', '95.47', '0.48', 'EUR', '2254.103215'), ('35', '2022-03-01', '96', 'USD', '87.08', '0.44', 'EUR', '1.102541'), ('5', '2022-03-03', '774', 'GBP', '932.36', '4.67', 'EUR', '0.830159'), ('16', '2022-03-04', '8298', 'GTQ', '980.44', '4.91', 'EUR', '8.463558'), ('46', '2022-03-04', '3738', 'AFN', '38.76', '0.2', 'EUR', '96.442519'), ('8', '2022-03-05', '768', 'SBD', '86.61', '0.44', 'EUR', '8.867908'), ('46', '2022-03-05', '960', 'BZD', '433.17', '2.17', 'EUR', '2.216262'), ('37', '2022-03-05', '15504', 'RWF', '13.89', '0.07', 'EUR', '1116.919707'), ('30', '2022-03-05', '15510', 'YER', '56.25', '0.29', 'EUR', '275.781376'), ('43', '2022-03-05', '29466', 'JMD', '175.72', '0.88', 'EUR', '167.696688'), ('16', '2022-03-05', '576', 'WST', '200.76', '1.01', 'EUR', '2.869237'), ('30', '2022-03-05', '510', 'EUR', '510', '2.55', 'EUR', '1'), ('25', '2022-03-05', '672', 'GGP', '809.53', '4.05', 'EUR', '0.830114'), ('33', '2022-03-06', '978', 'QAR', '243.76', '1.22', 'EUR', '4.012181'), ('40', '2022-03-06', '102', 'EUR', '102', '0.51', 'EUR', '1'), ('45', '2022-03-06', '9298', 'MVR', '546.18', '2.74', 'EUR', '17.023729'), ('40', '2022-03-06', '204', 'GBP', '245.74', '1.23', 'EUR', '0.830159'), ('16', '2022-03-08', '26910', 'SOS', '42.33', '0.03', 'EUR', '635.850516'), ('5', '2022-03-08', '1500', 'TTD', '200.93', '1.01', 'EUR', '7.465375'), ('11', '2022-03-08', '996', 'NOK', '103.15', '0.52', 'EUR', '9.655857'), ('10', '2022-03-08', '9144', 'TJS', '639.68', '0.05', 'EUR', '14.294667'), ('49', '2022-03-08', '1038', 'HRK', '137.12', '0.69', 'EUR', '7.570559'), ('20', '2022-03-09', '288', 'NZD', '181.62', '0.05', 'EUR', '1.585768'), ('6', '2022-03-10', '22116', 'AFN', '229.32', '1.15', 'EUR', '96.442519'), ('44', '2022-03-10', '28686', 'UYU', '612', '3.06', 'EUR', '46.872829'), ('43', '2022-03-10', '14850', 'XPF', '124.56', '0.63', 'EUR', '119.221126'), ('48', '2022-03-11', '10740', 'YER', '38.95', '0.2', 'EUR', '275.781376'), ('22', '2022-03-12', '120', 'SGD', '80.14', '0.41', 'EUR', '1.497464'), ('37', '2022-03-13', '19182', 'ZWL', '54.07', '0.28', 'EUR', '354.780821'), ('24', '2022-03-14', '15858', 'DZD', '100.88', '0.51', 'EUR', '157.210934'), ('21', '2022-03-14', '16086', 'HTG', '139.43', '0.7', 'EUR', '115.372538'), ('25', '2022-03-14', '510', 'IMP', '614.81', '3.08', 'EUR', '0.829536'), ('4', '2022-03-14', '11046', 'NAD', '675.55', '3.38', 'EUR', '16.351249'), ('29', '2022-03-15', '6216', 'AFN', '64.46', '0.33', 'EUR', '96.442519'), ('28', '2022-03-15', '12000', 'ILS', '3386.46', '16.94', 'EUR', '3.543533'), ('20', '2022-03-17', '7206', 'SEK', '693.09', '0.05', 'EUR', '10.396958'), ('24', '2022-03-17', '486', 'KWD', '1450.39', '7.26', 'EUR', '0.335084'), ('32', '2022-03-17', '22446', 'MXN', '1004.51', '5.03', 'EUR', '22.345389'), ('33', '2022-03-17', '18726', 'KZT', '33.49', '0.17', 'EUR', '559.206784'), ('4', '2022-03-18', '882', 'JOD', '1128.67', '5.65', 'EUR', '0.781452'), ('45', '2022-03-19', '26904', 'HUF', '72.67', '0.37', 'EUR', '370.23983'), ('38', '2022-03-19', '840', 'CUC', '762.14', '3.82', 'EUR', '1.102163'), ('3', '2022-03-20', '137442', 'LAK', '10.89', '0.06', 'EUR', '12632.366717'), ('32', '2022-03-20', '4938', 'NAD', '302', '0.03', 'EUR', '16.351249'), ('16', '2022-03-21', '1128', 'NOK', '116.83', '0.03', 'EUR', '9.655857'), </v>
      </c>
    </row>
    <row r="502" spans="2:23" ht="30" x14ac:dyDescent="0.25">
      <c r="B502">
        <f t="shared" si="72"/>
        <v>2022</v>
      </c>
      <c r="C502">
        <f t="shared" si="73"/>
        <v>3</v>
      </c>
      <c r="D502" t="str">
        <f t="shared" si="74"/>
        <v>2022 3</v>
      </c>
      <c r="E502">
        <v>51</v>
      </c>
      <c r="F502" s="2">
        <v>44641</v>
      </c>
      <c r="G502">
        <v>16248</v>
      </c>
      <c r="H502" t="s">
        <v>101</v>
      </c>
      <c r="I502" s="3">
        <f t="shared" si="75"/>
        <v>83.04</v>
      </c>
      <c r="J502" s="3">
        <f t="shared" si="76"/>
        <v>0.42</v>
      </c>
      <c r="K502" t="s">
        <v>61</v>
      </c>
      <c r="L502" s="3">
        <f>VLOOKUP(H502,'fx rates'!$A:$B,2,0)</f>
        <v>195.67493300000001</v>
      </c>
      <c r="M502">
        <f>SUMIFS($I$3:$I502,$E$3:$E502,$E502,$D$3:$D502,$D502)</f>
        <v>83.04</v>
      </c>
      <c r="N502" s="3">
        <f t="shared" si="77"/>
        <v>0.42</v>
      </c>
      <c r="O502" s="3" t="str">
        <f t="shared" si="78"/>
        <v/>
      </c>
      <c r="P502" t="str">
        <f>IFERROR(IF(VLOOKUP($E502,clients_special_commissions!$B:$E,3,0), "yes","no"),"no")</f>
        <v>no</v>
      </c>
      <c r="Q502" s="3" t="str">
        <f>IF($P502="yes", VLOOKUP($E502,clients_special_commissions!$B:$C,2,0),"")</f>
        <v/>
      </c>
      <c r="R502" t="str">
        <f t="shared" si="79"/>
        <v>no</v>
      </c>
      <c r="S502">
        <f>COUNTIFS($E$3:$E501,$E502,$D$3:$D501,$D502,$R$3:$R501,"yes")</f>
        <v>0</v>
      </c>
      <c r="U502" s="1" t="str">
        <f t="shared" si="70"/>
        <v xml:space="preserve">('51', '2022-03-21', '16248', 'DJF', '83.04', '0.42', 'EUR', '195.674933'), </v>
      </c>
      <c r="V502" s="1" t="str">
        <f t="shared" si="71"/>
        <v xml:space="preserve">('4', '2022-02-16', '274', 'OMR', '644.51', '3.23', 'EUR', '0.425132'), ('29', '2022-02-16', '162738', 'UZS', '12.87', '0.07', 'EUR', '12650.208197'), ('22', '2022-02-17', '1140', 'SZL', '69.78', '0.35', 'EUR', '16.339208'), ('42', '2022-02-18', '702', 'MAD', '65.61', '0.05', 'EUR', '10.700435'), ('28', '2022-02-18', '228222', 'UZS', '18.05', '0.03', 'EUR', '12650.208197'), ('39', '2022-02-18', '11130', 'DOP', '184.35', '0.93', 'EUR', '60.37657'), ('44', '2022-02-18', '17904', 'DJF', '91.5', '0.46', 'EUR', '195.674933'), ('4', '2022-02-19', '720', 'PLN', '153.98', '0.77', 'EUR', '4.676119'), ('16', '2022-02-21', '5556', 'GYD', '24.17', '0.13', 'EUR', '229.954813'), ('29', '2022-02-21', '130830', 'PYG', '17.08', '0.09', 'EUR', '7661.556068'), ('3', '2022-02-21', '21426', 'SZL', '1311.33', '6.56', 'EUR', '16.339208'), ('43', '2022-02-21', '144', 'GIP', '173.59', '0.87', 'EUR', '0.829546'), ('48', '2022-02-22', '1146', 'NZD', '722.68', '3.62', 'EUR', '1.585768'), ('37', '2022-02-25', '8466', 'MZN', '120.36', '0.61', 'EUR', '70.339138'), ('36', '2022-02-25', '1302', 'MYR', '279.98', '1.4', 'EUR', '4.650478'), ('29', '2022-02-26', '792', 'EUR', '792', '3.96', 'EUR', '1'), ('35', '2022-02-26', '612', 'EUR', '612', '3.06', 'EUR', '1'), ('38', '2022-02-27', '18966', 'CRC', '26.66', '0.14', 'EUR', '711.446405'), ('44', '2022-02-27', '10362', 'EGP', '507.31', '2.54', 'EUR', '20.425488'), ('22', '2022-03-01', '215190', 'BIF', '95.47', '0.48', 'EUR', '2254.103215'), ('35', '2022-03-01', '96', 'USD', '87.08', '0.44', 'EUR', '1.102541'), ('5', '2022-03-03', '774', 'GBP', '932.36', '4.67', 'EUR', '0.830159'), ('16', '2022-03-04', '8298', 'GTQ', '980.44', '4.91', 'EUR', '8.463558'), ('46', '2022-03-04', '3738', 'AFN', '38.76', '0.2', 'EUR', '96.442519'), ('8', '2022-03-05', '768', 'SBD', '86.61', '0.44', 'EUR', '8.867908'), ('46', '2022-03-05', '960', 'BZD', '433.17', '2.17', 'EUR', '2.216262'), ('37', '2022-03-05', '15504', 'RWF', '13.89', '0.07', 'EUR', '1116.919707'), ('30', '2022-03-05', '15510', 'YER', '56.25', '0.29', 'EUR', '275.781376'), ('43', '2022-03-05', '29466', 'JMD', '175.72', '0.88', 'EUR', '167.696688'), ('16', '2022-03-05', '576', 'WST', '200.76', '1.01', 'EUR', '2.869237'), ('30', '2022-03-05', '510', 'EUR', '510', '2.55', 'EUR', '1'), ('25', '2022-03-05', '672', 'GGP', '809.53', '4.05', 'EUR', '0.830114'), ('33', '2022-03-06', '978', 'QAR', '243.76', '1.22', 'EUR', '4.012181'), ('40', '2022-03-06', '102', 'EUR', '102', '0.51', 'EUR', '1'), ('45', '2022-03-06', '9298', 'MVR', '546.18', '2.74', 'EUR', '17.023729'), ('40', '2022-03-06', '204', 'GBP', '245.74', '1.23', 'EUR', '0.830159'), ('16', '2022-03-08', '26910', 'SOS', '42.33', '0.03', 'EUR', '635.850516'), ('5', '2022-03-08', '1500', 'TTD', '200.93', '1.01', 'EUR', '7.465375'), ('11', '2022-03-08', '996', 'NOK', '103.15', '0.52', 'EUR', '9.655857'), ('10', '2022-03-08', '9144', 'TJS', '639.68', '0.05', 'EUR', '14.294667'), ('49', '2022-03-08', '1038', 'HRK', '137.12', '0.69', 'EUR', '7.570559'), ('20', '2022-03-09', '288', 'NZD', '181.62', '0.05', 'EUR', '1.585768'), ('6', '2022-03-10', '22116', 'AFN', '229.32', '1.15', 'EUR', '96.442519'), ('44', '2022-03-10', '28686', 'UYU', '612', '3.06', 'EUR', '46.872829'), ('43', '2022-03-10', '14850', 'XPF', '124.56', '0.63', 'EUR', '119.221126'), ('48', '2022-03-11', '10740', 'YER', '38.95', '0.2', 'EUR', '275.781376'), ('22', '2022-03-12', '120', 'SGD', '80.14', '0.41', 'EUR', '1.497464'), ('37', '2022-03-13', '19182', 'ZWL', '54.07', '0.28', 'EUR', '354.780821'), ('24', '2022-03-14', '15858', 'DZD', '100.88', '0.51', 'EUR', '157.210934'), ('21', '2022-03-14', '16086', 'HTG', '139.43', '0.7', 'EUR', '115.372538'), ('25', '2022-03-14', '510', 'IMP', '614.81', '3.08', 'EUR', '0.829536'), ('4', '2022-03-14', '11046', 'NAD', '675.55', '3.38', 'EUR', '16.351249'), ('29', '2022-03-15', '6216', 'AFN', '64.46', '0.33', 'EUR', '96.442519'), ('28', '2022-03-15', '12000', 'ILS', '3386.46', '16.94', 'EUR', '3.543533'), ('20', '2022-03-17', '7206', 'SEK', '693.09', '0.05', 'EUR', '10.396958'), ('24', '2022-03-17', '486', 'KWD', '1450.39', '7.26', 'EUR', '0.335084'), ('32', '2022-03-17', '22446', 'MXN', '1004.51', '5.03', 'EUR', '22.345389'), ('33', '2022-03-17', '18726', 'KZT', '33.49', '0.17', 'EUR', '559.206784'), ('4', '2022-03-18', '882', 'JOD', '1128.67', '5.65', 'EUR', '0.781452'), ('45', '2022-03-19', '26904', 'HUF', '72.67', '0.37', 'EUR', '370.23983'), ('38', '2022-03-19', '840', 'CUC', '762.14', '3.82', 'EUR', '1.102163'), ('3', '2022-03-20', '137442', 'LAK', '10.89', '0.06', 'EUR', '12632.366717'), ('32', '2022-03-20', '4938', 'NAD', '302', '0.03', 'EUR', '16.351249'), ('16', '2022-03-21', '1128', 'NOK', '116.83', '0.03', 'EUR', '9.655857'), ('51', '2022-03-21', '16248', 'DJF', '83.04', '0.42', 'EUR', '195.674933'), </v>
      </c>
      <c r="W502" s="7" t="str">
        <f>_xlfn.CONCAT(E1, " ", V502)</f>
        <v xml:space="preserve">INSERT INTO "transactions" ("client_id", "transaction_date", "transaction_amount", "transaction_currency", "transaction_amount_in_eur", "commission_amount", "commission_currency", "exchange_rate") VALUES  ('4', '2022-02-16', '274', 'OMR', '644.51', '3.23', 'EUR', '0.425132'), ('29', '2022-02-16', '162738', 'UZS', '12.87', '0.07', 'EUR', '12650.208197'), ('22', '2022-02-17', '1140', 'SZL', '69.78', '0.35', 'EUR', '16.339208'), ('42', '2022-02-18', '702', 'MAD', '65.61', '0.05', 'EUR', '10.700435'), ('28', '2022-02-18', '228222', 'UZS', '18.05', '0.03', 'EUR', '12650.208197'), ('39', '2022-02-18', '11130', 'DOP', '184.35', '0.93', 'EUR', '60.37657'), ('44', '2022-02-18', '17904', 'DJF', '91.5', '0.46', 'EUR', '195.674933'), ('4', '2022-02-19', '720', 'PLN', '153.98', '0.77', 'EUR', '4.676119'), ('16', '2022-02-21', '5556', 'GYD', '24.17', '0.13', 'EUR', '229.954813'), ('29', '2022-02-21', '130830', 'PYG', '17.08', '0.09', 'EUR', '7661.556068'), ('3', '2022-02-21', '21426', 'SZL', '1311.33', '6.56', 'EUR', '16.339208'), ('43', '2022-02-21', '144', 'GIP', '173.59', '0.87', 'EUR', '0.829546'), ('48', '2022-02-22', '1146', 'NZD', '722.68', '3.62', 'EUR', '1.585768'), ('37', '2022-02-25', '8466', 'MZN', '120.36', '0.61', 'EUR', '70.339138'), ('36', '2022-02-25', '1302', 'MYR', '279.98', '1.4', 'EUR', '4.650478'), ('29', '2022-02-26', '792', 'EUR', '792', '3.96', 'EUR', '1'), ('35', '2022-02-26', '612', 'EUR', '612', '3.06', 'EUR', '1'), ('38', '2022-02-27', '18966', 'CRC', '26.66', '0.14', 'EUR', '711.446405'), ('44', '2022-02-27', '10362', 'EGP', '507.31', '2.54', 'EUR', '20.425488'), ('22', '2022-03-01', '215190', 'BIF', '95.47', '0.48', 'EUR', '2254.103215'), ('35', '2022-03-01', '96', 'USD', '87.08', '0.44', 'EUR', '1.102541'), ('5', '2022-03-03', '774', 'GBP', '932.36', '4.67', 'EUR', '0.830159'), ('16', '2022-03-04', '8298', 'GTQ', '980.44', '4.91', 'EUR', '8.463558'), ('46', '2022-03-04', '3738', 'AFN', '38.76', '0.2', 'EUR', '96.442519'), ('8', '2022-03-05', '768', 'SBD', '86.61', '0.44', 'EUR', '8.867908'), ('46', '2022-03-05', '960', 'BZD', '433.17', '2.17', 'EUR', '2.216262'), ('37', '2022-03-05', '15504', 'RWF', '13.89', '0.07', 'EUR', '1116.919707'), ('30', '2022-03-05', '15510', 'YER', '56.25', '0.29', 'EUR', '275.781376'), ('43', '2022-03-05', '29466', 'JMD', '175.72', '0.88', 'EUR', '167.696688'), ('16', '2022-03-05', '576', 'WST', '200.76', '1.01', 'EUR', '2.869237'), ('30', '2022-03-05', '510', 'EUR', '510', '2.55', 'EUR', '1'), ('25', '2022-03-05', '672', 'GGP', '809.53', '4.05', 'EUR', '0.830114'), ('33', '2022-03-06', '978', 'QAR', '243.76', '1.22', 'EUR', '4.012181'), ('40', '2022-03-06', '102', 'EUR', '102', '0.51', 'EUR', '1'), ('45', '2022-03-06', '9298', 'MVR', '546.18', '2.74', 'EUR', '17.023729'), ('40', '2022-03-06', '204', 'GBP', '245.74', '1.23', 'EUR', '0.830159'), ('16', '2022-03-08', '26910', 'SOS', '42.33', '0.03', 'EUR', '635.850516'), ('5', '2022-03-08', '1500', 'TTD', '200.93', '1.01', 'EUR', '7.465375'), ('11', '2022-03-08', '996', 'NOK', '103.15', '0.52', 'EUR', '9.655857'), ('10', '2022-03-08', '9144', 'TJS', '639.68', '0.05', 'EUR', '14.294667'), ('49', '2022-03-08', '1038', 'HRK', '137.12', '0.69', 'EUR', '7.570559'), ('20', '2022-03-09', '288', 'NZD', '181.62', '0.05', 'EUR', '1.585768'), ('6', '2022-03-10', '22116', 'AFN', '229.32', '1.15', 'EUR', '96.442519'), ('44', '2022-03-10', '28686', 'UYU', '612', '3.06', 'EUR', '46.872829'), ('43', '2022-03-10', '14850', 'XPF', '124.56', '0.63', 'EUR', '119.221126'), ('48', '2022-03-11', '10740', 'YER', '38.95', '0.2', 'EUR', '275.781376'), ('22', '2022-03-12', '120', 'SGD', '80.14', '0.41', 'EUR', '1.497464'), ('37', '2022-03-13', '19182', 'ZWL', '54.07', '0.28', 'EUR', '354.780821'), ('24', '2022-03-14', '15858', 'DZD', '100.88', '0.51', 'EUR', '157.210934'), ('21', '2022-03-14', '16086', 'HTG', '139.43', '0.7', 'EUR', '115.372538'), ('25', '2022-03-14', '510', 'IMP', '614.81', '3.08', 'EUR', '0.829536'), ('4', '2022-03-14', '11046', 'NAD', '675.55', '3.38', 'EUR', '16.351249'), ('29', '2022-03-15', '6216', 'AFN', '64.46', '0.33', 'EUR', '96.442519'), ('28', '2022-03-15', '12000', 'ILS', '3386.46', '16.94', 'EUR', '3.543533'), ('20', '2022-03-17', '7206', 'SEK', '693.09', '0.05', 'EUR', '10.396958'), ('24', '2022-03-17', '486', 'KWD', '1450.39', '7.26', 'EUR', '0.335084'), ('32', '2022-03-17', '22446', 'MXN', '1004.51', '5.03', 'EUR', '22.345389'), ('33', '2022-03-17', '18726', 'KZT', '33.49', '0.17', 'EUR', '559.206784'), ('4', '2022-03-18', '882', 'JOD', '1128.67', '5.65', 'EUR', '0.781452'), ('45', '2022-03-19', '26904', 'HUF', '72.67', '0.37', 'EUR', '370.23983'), ('38', '2022-03-19', '840', 'CUC', '762.14', '3.82', 'EUR', '1.102163'), ('3', '2022-03-20', '137442', 'LAK', '10.89', '0.06', 'EUR', '12632.366717'), ('32', '2022-03-20', '4938', 'NAD', '302', '0.03', 'EUR', '16.351249'), ('16', '2022-03-21', '1128', 'NOK', '116.83', '0.03', 'EUR', '9.655857'), ('51', '2022-03-21', '16248', 'DJF', '83.04', '0.42', 'EUR', '195.674933'), </v>
      </c>
    </row>
  </sheetData>
  <autoFilter ref="E2:U502" xr:uid="{4D8D2345-F685-4D61-B906-A7DAC4D59A7E}"/>
  <pageMargins left="0.7" right="0.7" top="0.75" bottom="0.75" header="0.3" footer="0.3"/>
  <pageSetup orientation="portrait" horizontalDpi="4294967293" vertic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0EB004-692D-4D02-81EC-AF926AE3BD90}">
  <dimension ref="A1:I501"/>
  <sheetViews>
    <sheetView tabSelected="1" workbookViewId="0">
      <selection activeCell="S23" sqref="S23"/>
    </sheetView>
  </sheetViews>
  <sheetFormatPr defaultRowHeight="15" x14ac:dyDescent="0.25"/>
  <cols>
    <col min="1" max="1" width="13.7109375" bestFit="1" customWidth="1"/>
    <col min="2" max="2" width="8.7109375" bestFit="1" customWidth="1"/>
    <col min="3" max="3" width="16" style="2" bestFit="1" customWidth="1"/>
    <col min="4" max="4" width="19" style="3" bestFit="1" customWidth="1"/>
    <col min="5" max="5" width="19.7109375" bestFit="1" customWidth="1"/>
    <col min="6" max="6" width="20.42578125" style="3" bestFit="1" customWidth="1"/>
    <col min="7" max="7" width="19.7109375" bestFit="1" customWidth="1"/>
    <col min="8" max="8" width="14.140625" style="3" bestFit="1" customWidth="1"/>
    <col min="9" max="9" width="26" style="3" bestFit="1" customWidth="1"/>
  </cols>
  <sheetData>
    <row r="1" spans="1:9" x14ac:dyDescent="0.25">
      <c r="A1" t="s">
        <v>246</v>
      </c>
      <c r="B1" s="11" t="s">
        <v>51</v>
      </c>
      <c r="C1" s="13" t="s">
        <v>55</v>
      </c>
      <c r="D1" s="12" t="s">
        <v>56</v>
      </c>
      <c r="E1" s="11" t="s">
        <v>57</v>
      </c>
      <c r="F1" s="12" t="s">
        <v>58</v>
      </c>
      <c r="G1" s="11" t="s">
        <v>59</v>
      </c>
      <c r="H1" s="12" t="s">
        <v>60</v>
      </c>
      <c r="I1" s="12" t="s">
        <v>233</v>
      </c>
    </row>
    <row r="2" spans="1:9" x14ac:dyDescent="0.25">
      <c r="A2">
        <v>1</v>
      </c>
      <c r="B2">
        <v>42</v>
      </c>
      <c r="C2" s="2">
        <v>44356</v>
      </c>
      <c r="D2" s="3">
        <v>1338</v>
      </c>
      <c r="E2" t="s">
        <v>106</v>
      </c>
      <c r="F2" s="3">
        <v>0.05</v>
      </c>
      <c r="G2" t="s">
        <v>61</v>
      </c>
      <c r="H2" s="3">
        <v>16.526866999999999</v>
      </c>
      <c r="I2" s="3">
        <v>80.959999999999994</v>
      </c>
    </row>
    <row r="3" spans="1:9" x14ac:dyDescent="0.25">
      <c r="A3">
        <v>2</v>
      </c>
      <c r="B3">
        <v>12</v>
      </c>
      <c r="C3" s="2">
        <v>44356</v>
      </c>
      <c r="D3" s="3">
        <v>103092</v>
      </c>
      <c r="E3" t="s">
        <v>137</v>
      </c>
      <c r="F3" s="3">
        <v>0.12</v>
      </c>
      <c r="G3" t="s">
        <v>61</v>
      </c>
      <c r="H3" s="3">
        <v>4440.6186470000002</v>
      </c>
      <c r="I3" s="3">
        <v>23.22</v>
      </c>
    </row>
    <row r="4" spans="1:9" x14ac:dyDescent="0.25">
      <c r="A4">
        <v>3</v>
      </c>
      <c r="B4">
        <v>18</v>
      </c>
      <c r="C4" s="2">
        <v>44357</v>
      </c>
      <c r="D4" s="3">
        <v>17796</v>
      </c>
      <c r="E4" t="s">
        <v>134</v>
      </c>
      <c r="F4" s="3">
        <v>0.67</v>
      </c>
      <c r="G4" t="s">
        <v>61</v>
      </c>
      <c r="H4" s="3">
        <v>133.40840499999999</v>
      </c>
      <c r="I4" s="3">
        <v>133.4</v>
      </c>
    </row>
    <row r="5" spans="1:9" x14ac:dyDescent="0.25">
      <c r="A5">
        <v>4</v>
      </c>
      <c r="B5">
        <v>33</v>
      </c>
      <c r="C5" s="2">
        <v>44357</v>
      </c>
      <c r="D5" s="3">
        <v>576</v>
      </c>
      <c r="E5" t="s">
        <v>61</v>
      </c>
      <c r="F5" s="3">
        <v>2.88</v>
      </c>
      <c r="G5" t="s">
        <v>61</v>
      </c>
      <c r="H5" s="3">
        <v>1</v>
      </c>
      <c r="I5" s="3">
        <v>576</v>
      </c>
    </row>
    <row r="6" spans="1:9" x14ac:dyDescent="0.25">
      <c r="A6">
        <v>5</v>
      </c>
      <c r="B6">
        <v>39</v>
      </c>
      <c r="C6" s="2">
        <v>44358</v>
      </c>
      <c r="D6" s="3">
        <v>222486</v>
      </c>
      <c r="E6" t="s">
        <v>129</v>
      </c>
      <c r="F6" s="3">
        <v>0.05</v>
      </c>
      <c r="G6" t="s">
        <v>61</v>
      </c>
      <c r="H6" s="3">
        <v>46606.318821000001</v>
      </c>
      <c r="I6" s="3">
        <v>4.78</v>
      </c>
    </row>
    <row r="7" spans="1:9" x14ac:dyDescent="0.25">
      <c r="A7">
        <v>6</v>
      </c>
      <c r="B7">
        <v>13</v>
      </c>
      <c r="C7" s="2">
        <v>44358</v>
      </c>
      <c r="D7" s="3">
        <v>9932</v>
      </c>
      <c r="E7" t="s">
        <v>85</v>
      </c>
      <c r="F7" s="3">
        <v>3.92</v>
      </c>
      <c r="G7" t="s">
        <v>61</v>
      </c>
      <c r="H7" s="3">
        <v>12.700142</v>
      </c>
      <c r="I7" s="3">
        <v>782.04</v>
      </c>
    </row>
    <row r="8" spans="1:9" x14ac:dyDescent="0.25">
      <c r="A8">
        <v>7</v>
      </c>
      <c r="B8">
        <v>51</v>
      </c>
      <c r="C8" s="2">
        <v>44359</v>
      </c>
      <c r="D8" s="3">
        <v>1050</v>
      </c>
      <c r="E8" t="s">
        <v>159</v>
      </c>
      <c r="F8" s="3">
        <v>0.31</v>
      </c>
      <c r="G8" t="s">
        <v>61</v>
      </c>
      <c r="H8" s="3">
        <v>17.023728999999999</v>
      </c>
      <c r="I8" s="3">
        <v>61.68</v>
      </c>
    </row>
    <row r="9" spans="1:9" x14ac:dyDescent="0.25">
      <c r="A9">
        <v>8</v>
      </c>
      <c r="B9">
        <v>43</v>
      </c>
      <c r="C9" s="2">
        <v>44360</v>
      </c>
      <c r="D9" s="3">
        <v>18294</v>
      </c>
      <c r="E9" t="s">
        <v>140</v>
      </c>
      <c r="F9" s="3">
        <v>7.0000000000000007E-2</v>
      </c>
      <c r="G9" t="s">
        <v>61</v>
      </c>
      <c r="H9" s="3">
        <v>1335.6387279999999</v>
      </c>
      <c r="I9" s="3">
        <v>13.7</v>
      </c>
    </row>
    <row r="10" spans="1:9" x14ac:dyDescent="0.25">
      <c r="A10">
        <v>9</v>
      </c>
      <c r="B10">
        <v>34</v>
      </c>
      <c r="C10" s="2">
        <v>44361</v>
      </c>
      <c r="D10" s="3">
        <v>13530</v>
      </c>
      <c r="E10" t="s">
        <v>134</v>
      </c>
      <c r="F10" s="3">
        <v>0.51</v>
      </c>
      <c r="G10" t="s">
        <v>61</v>
      </c>
      <c r="H10" s="3">
        <v>133.40840499999999</v>
      </c>
      <c r="I10" s="3">
        <v>101.42</v>
      </c>
    </row>
    <row r="11" spans="1:9" x14ac:dyDescent="0.25">
      <c r="A11">
        <v>10</v>
      </c>
      <c r="B11">
        <v>11</v>
      </c>
      <c r="C11" s="2">
        <v>44362</v>
      </c>
      <c r="D11" s="3">
        <v>8604</v>
      </c>
      <c r="E11" t="s">
        <v>192</v>
      </c>
      <c r="F11" s="3">
        <v>1.89</v>
      </c>
      <c r="G11" t="s">
        <v>61</v>
      </c>
      <c r="H11" s="3">
        <v>22.807945</v>
      </c>
      <c r="I11" s="3">
        <v>377.24</v>
      </c>
    </row>
    <row r="12" spans="1:9" x14ac:dyDescent="0.25">
      <c r="A12">
        <v>11</v>
      </c>
      <c r="B12">
        <v>2</v>
      </c>
      <c r="C12" s="2">
        <v>44364</v>
      </c>
      <c r="D12" s="3">
        <v>234996</v>
      </c>
      <c r="E12" t="s">
        <v>139</v>
      </c>
      <c r="F12" s="3">
        <v>1.19</v>
      </c>
      <c r="G12" t="s">
        <v>61</v>
      </c>
      <c r="H12" s="3">
        <v>991.62472200000002</v>
      </c>
      <c r="I12" s="3">
        <v>236.99</v>
      </c>
    </row>
    <row r="13" spans="1:9" x14ac:dyDescent="0.25">
      <c r="A13">
        <v>12</v>
      </c>
      <c r="B13">
        <v>26</v>
      </c>
      <c r="C13" s="2">
        <v>44364</v>
      </c>
      <c r="D13" s="3">
        <v>100</v>
      </c>
      <c r="E13" t="s">
        <v>91</v>
      </c>
      <c r="F13" s="3">
        <v>15.31</v>
      </c>
      <c r="G13" t="s">
        <v>61</v>
      </c>
      <c r="H13" s="3">
        <v>3.2673000000000001E-2</v>
      </c>
      <c r="I13" s="3">
        <v>3060.64</v>
      </c>
    </row>
    <row r="14" spans="1:9" x14ac:dyDescent="0.25">
      <c r="A14">
        <v>13</v>
      </c>
      <c r="B14">
        <v>41</v>
      </c>
      <c r="C14" s="2">
        <v>44364</v>
      </c>
      <c r="D14" s="3">
        <v>9312</v>
      </c>
      <c r="E14" t="s">
        <v>229</v>
      </c>
      <c r="F14" s="3">
        <v>0.14000000000000001</v>
      </c>
      <c r="G14" t="s">
        <v>61</v>
      </c>
      <c r="H14" s="3">
        <v>354.780821</v>
      </c>
      <c r="I14" s="3">
        <v>26.25</v>
      </c>
    </row>
    <row r="15" spans="1:9" x14ac:dyDescent="0.25">
      <c r="A15">
        <v>14</v>
      </c>
      <c r="B15">
        <v>9</v>
      </c>
      <c r="C15" s="2">
        <v>44365</v>
      </c>
      <c r="D15" s="3">
        <v>1206</v>
      </c>
      <c r="E15" t="s">
        <v>228</v>
      </c>
      <c r="F15" s="3">
        <v>0.04</v>
      </c>
      <c r="G15" t="s">
        <v>61</v>
      </c>
      <c r="H15" s="3">
        <v>19.428104000000001</v>
      </c>
      <c r="I15" s="3">
        <v>62.08</v>
      </c>
    </row>
    <row r="16" spans="1:9" x14ac:dyDescent="0.25">
      <c r="A16">
        <v>15</v>
      </c>
      <c r="B16">
        <v>41</v>
      </c>
      <c r="C16" s="2">
        <v>44365</v>
      </c>
      <c r="D16" s="3">
        <v>9272</v>
      </c>
      <c r="E16" t="s">
        <v>106</v>
      </c>
      <c r="F16" s="3">
        <v>2.81</v>
      </c>
      <c r="G16" t="s">
        <v>61</v>
      </c>
      <c r="H16" s="3">
        <v>16.526866999999999</v>
      </c>
      <c r="I16" s="3">
        <v>561.03</v>
      </c>
    </row>
    <row r="17" spans="1:9" x14ac:dyDescent="0.25">
      <c r="A17">
        <v>16</v>
      </c>
      <c r="B17">
        <v>12</v>
      </c>
      <c r="C17" s="2">
        <v>44365</v>
      </c>
      <c r="D17" s="3">
        <v>1344</v>
      </c>
      <c r="E17" t="s">
        <v>90</v>
      </c>
      <c r="F17" s="3">
        <v>6.52</v>
      </c>
      <c r="G17" t="s">
        <v>61</v>
      </c>
      <c r="H17" s="3">
        <v>1.0308459999999999</v>
      </c>
      <c r="I17" s="3">
        <v>1303.79</v>
      </c>
    </row>
    <row r="18" spans="1:9" x14ac:dyDescent="0.25">
      <c r="A18">
        <v>17</v>
      </c>
      <c r="B18">
        <v>25</v>
      </c>
      <c r="C18" s="2">
        <v>44366</v>
      </c>
      <c r="D18" s="3">
        <v>24558</v>
      </c>
      <c r="E18" t="s">
        <v>143</v>
      </c>
      <c r="F18" s="3">
        <v>0.22</v>
      </c>
      <c r="G18" t="s">
        <v>61</v>
      </c>
      <c r="H18" s="3">
        <v>559.20678399999997</v>
      </c>
      <c r="I18" s="3">
        <v>43.92</v>
      </c>
    </row>
    <row r="19" spans="1:9" x14ac:dyDescent="0.25">
      <c r="A19">
        <v>18</v>
      </c>
      <c r="B19">
        <v>34</v>
      </c>
      <c r="C19" s="2">
        <v>44366</v>
      </c>
      <c r="D19" s="3">
        <v>178566</v>
      </c>
      <c r="E19" t="s">
        <v>116</v>
      </c>
      <c r="F19" s="3">
        <v>0.1</v>
      </c>
      <c r="G19" t="s">
        <v>61</v>
      </c>
      <c r="H19" s="3">
        <v>9824.2585820000004</v>
      </c>
      <c r="I19" s="3">
        <v>18.18</v>
      </c>
    </row>
    <row r="20" spans="1:9" x14ac:dyDescent="0.25">
      <c r="A20">
        <v>19</v>
      </c>
      <c r="B20">
        <v>38</v>
      </c>
      <c r="C20" s="2">
        <v>44366</v>
      </c>
      <c r="D20" s="3">
        <v>1374</v>
      </c>
      <c r="E20" t="s">
        <v>178</v>
      </c>
      <c r="F20" s="3">
        <v>1.72</v>
      </c>
      <c r="G20" t="s">
        <v>61</v>
      </c>
      <c r="H20" s="3">
        <v>4.012181</v>
      </c>
      <c r="I20" s="3">
        <v>342.46</v>
      </c>
    </row>
    <row r="21" spans="1:9" x14ac:dyDescent="0.25">
      <c r="A21">
        <v>20</v>
      </c>
      <c r="B21">
        <v>17</v>
      </c>
      <c r="C21" s="2">
        <v>44367</v>
      </c>
      <c r="D21" s="3">
        <v>80076</v>
      </c>
      <c r="E21" t="s">
        <v>190</v>
      </c>
      <c r="F21" s="3">
        <v>0.05</v>
      </c>
      <c r="G21" t="s">
        <v>61</v>
      </c>
      <c r="H21" s="3">
        <v>12883.397186</v>
      </c>
      <c r="I21" s="3">
        <v>6.22</v>
      </c>
    </row>
    <row r="22" spans="1:9" x14ac:dyDescent="0.25">
      <c r="A22">
        <v>21</v>
      </c>
      <c r="B22">
        <v>51</v>
      </c>
      <c r="C22" s="2">
        <v>44369</v>
      </c>
      <c r="D22" s="3">
        <v>1116</v>
      </c>
      <c r="E22" t="s">
        <v>72</v>
      </c>
      <c r="F22" s="3">
        <v>2.86</v>
      </c>
      <c r="G22" t="s">
        <v>61</v>
      </c>
      <c r="H22" s="3">
        <v>1.954297</v>
      </c>
      <c r="I22" s="3">
        <v>571.04999999999995</v>
      </c>
    </row>
    <row r="23" spans="1:9" x14ac:dyDescent="0.25">
      <c r="A23">
        <v>22</v>
      </c>
      <c r="B23">
        <v>48</v>
      </c>
      <c r="C23" s="2">
        <v>44369</v>
      </c>
      <c r="D23" s="3">
        <v>446</v>
      </c>
      <c r="E23" t="s">
        <v>112</v>
      </c>
      <c r="F23" s="3">
        <v>2.69</v>
      </c>
      <c r="G23" t="s">
        <v>61</v>
      </c>
      <c r="H23" s="3">
        <v>0.83011400000000002</v>
      </c>
      <c r="I23" s="3">
        <v>537.28</v>
      </c>
    </row>
    <row r="24" spans="1:9" x14ac:dyDescent="0.25">
      <c r="A24">
        <v>23</v>
      </c>
      <c r="B24">
        <v>38</v>
      </c>
      <c r="C24" s="2">
        <v>44369</v>
      </c>
      <c r="D24" s="3">
        <v>224130</v>
      </c>
      <c r="E24" t="s">
        <v>207</v>
      </c>
      <c r="F24" s="3">
        <v>0.44</v>
      </c>
      <c r="G24" t="s">
        <v>61</v>
      </c>
      <c r="H24" s="3">
        <v>2556.1869529999999</v>
      </c>
      <c r="I24" s="3">
        <v>87.69</v>
      </c>
    </row>
    <row r="25" spans="1:9" x14ac:dyDescent="0.25">
      <c r="A25">
        <v>24</v>
      </c>
      <c r="B25">
        <v>5</v>
      </c>
      <c r="C25" s="2">
        <v>44369</v>
      </c>
      <c r="D25" s="3">
        <v>438</v>
      </c>
      <c r="E25" t="s">
        <v>189</v>
      </c>
      <c r="F25" s="3">
        <v>2.64</v>
      </c>
      <c r="G25" t="s">
        <v>61</v>
      </c>
      <c r="H25" s="3">
        <v>0.82973600000000003</v>
      </c>
      <c r="I25" s="3">
        <v>527.88</v>
      </c>
    </row>
    <row r="26" spans="1:9" x14ac:dyDescent="0.25">
      <c r="A26">
        <v>25</v>
      </c>
      <c r="B26">
        <v>23</v>
      </c>
      <c r="C26" s="2">
        <v>44370</v>
      </c>
      <c r="D26" s="3">
        <v>9642</v>
      </c>
      <c r="E26" t="s">
        <v>103</v>
      </c>
      <c r="F26" s="3">
        <v>0.8</v>
      </c>
      <c r="G26" t="s">
        <v>61</v>
      </c>
      <c r="H26" s="3">
        <v>60.376570000000001</v>
      </c>
      <c r="I26" s="3">
        <v>159.69999999999999</v>
      </c>
    </row>
    <row r="27" spans="1:9" x14ac:dyDescent="0.25">
      <c r="A27">
        <v>26</v>
      </c>
      <c r="B27">
        <v>28</v>
      </c>
      <c r="C27" s="2">
        <v>44373</v>
      </c>
      <c r="D27" s="3">
        <v>8604</v>
      </c>
      <c r="E27" t="s">
        <v>186</v>
      </c>
      <c r="F27" s="3">
        <v>0.09</v>
      </c>
      <c r="G27" t="s">
        <v>61</v>
      </c>
      <c r="H27" s="3">
        <v>491.95615400000003</v>
      </c>
      <c r="I27" s="3">
        <v>17.489999999999998</v>
      </c>
    </row>
    <row r="28" spans="1:9" x14ac:dyDescent="0.25">
      <c r="A28">
        <v>27</v>
      </c>
      <c r="B28">
        <v>15</v>
      </c>
      <c r="C28" s="2">
        <v>44373</v>
      </c>
      <c r="D28" s="3">
        <v>14946</v>
      </c>
      <c r="E28" t="s">
        <v>195</v>
      </c>
      <c r="F28" s="3">
        <v>3.03</v>
      </c>
      <c r="G28" t="s">
        <v>61</v>
      </c>
      <c r="H28" s="3">
        <v>24.680565000000001</v>
      </c>
      <c r="I28" s="3">
        <v>605.58000000000004</v>
      </c>
    </row>
    <row r="29" spans="1:9" x14ac:dyDescent="0.25">
      <c r="A29">
        <v>28</v>
      </c>
      <c r="B29">
        <v>22</v>
      </c>
      <c r="C29" s="2">
        <v>44374</v>
      </c>
      <c r="D29" s="3">
        <v>3414</v>
      </c>
      <c r="E29" t="s">
        <v>187</v>
      </c>
      <c r="F29" s="3">
        <v>1.65</v>
      </c>
      <c r="G29" t="s">
        <v>61</v>
      </c>
      <c r="H29" s="3">
        <v>10.396958</v>
      </c>
      <c r="I29" s="3">
        <v>328.37</v>
      </c>
    </row>
    <row r="30" spans="1:9" x14ac:dyDescent="0.25">
      <c r="A30">
        <v>29</v>
      </c>
      <c r="B30">
        <v>38</v>
      </c>
      <c r="C30" s="2">
        <v>44376</v>
      </c>
      <c r="D30" s="3">
        <v>29784</v>
      </c>
      <c r="E30" t="s">
        <v>166</v>
      </c>
      <c r="F30" s="3">
        <v>3.79</v>
      </c>
      <c r="G30" t="s">
        <v>61</v>
      </c>
      <c r="H30" s="3">
        <v>39.311923</v>
      </c>
      <c r="I30" s="3">
        <v>757.64</v>
      </c>
    </row>
    <row r="31" spans="1:9" x14ac:dyDescent="0.25">
      <c r="A31">
        <v>30</v>
      </c>
      <c r="B31">
        <v>18</v>
      </c>
      <c r="C31" s="2">
        <v>44377</v>
      </c>
      <c r="D31" s="3">
        <v>12546</v>
      </c>
      <c r="E31" t="s">
        <v>164</v>
      </c>
      <c r="F31" s="3">
        <v>3.84</v>
      </c>
      <c r="G31" t="s">
        <v>61</v>
      </c>
      <c r="H31" s="3">
        <v>16.351248999999999</v>
      </c>
      <c r="I31" s="3">
        <v>767.29</v>
      </c>
    </row>
    <row r="32" spans="1:9" x14ac:dyDescent="0.25">
      <c r="A32">
        <v>31</v>
      </c>
      <c r="B32">
        <v>44</v>
      </c>
      <c r="C32" s="2">
        <v>44377</v>
      </c>
      <c r="D32" s="3">
        <v>13470</v>
      </c>
      <c r="E32" t="s">
        <v>161</v>
      </c>
      <c r="F32" s="3">
        <v>3.02</v>
      </c>
      <c r="G32" t="s">
        <v>61</v>
      </c>
      <c r="H32" s="3">
        <v>22.345389000000001</v>
      </c>
      <c r="I32" s="3">
        <v>602.80999999999995</v>
      </c>
    </row>
    <row r="33" spans="1:9" x14ac:dyDescent="0.25">
      <c r="A33">
        <v>32</v>
      </c>
      <c r="B33">
        <v>26</v>
      </c>
      <c r="C33" s="2">
        <v>44378</v>
      </c>
      <c r="D33" s="3">
        <v>1392</v>
      </c>
      <c r="E33" t="s">
        <v>80</v>
      </c>
      <c r="F33" s="3">
        <v>0.93</v>
      </c>
      <c r="G33" t="s">
        <v>61</v>
      </c>
      <c r="H33" s="3">
        <v>7.5572020000000002</v>
      </c>
      <c r="I33" s="3">
        <v>184.2</v>
      </c>
    </row>
    <row r="34" spans="1:9" x14ac:dyDescent="0.25">
      <c r="A34">
        <v>33</v>
      </c>
      <c r="B34">
        <v>28</v>
      </c>
      <c r="C34" s="2">
        <v>44379</v>
      </c>
      <c r="D34" s="3">
        <v>23040</v>
      </c>
      <c r="E34" t="s">
        <v>68</v>
      </c>
      <c r="F34" s="3">
        <v>0.95</v>
      </c>
      <c r="G34" t="s">
        <v>61</v>
      </c>
      <c r="H34" s="3">
        <v>121.279723</v>
      </c>
      <c r="I34" s="3">
        <v>189.98</v>
      </c>
    </row>
    <row r="35" spans="1:9" x14ac:dyDescent="0.25">
      <c r="A35">
        <v>34</v>
      </c>
      <c r="B35">
        <v>15</v>
      </c>
      <c r="C35" s="2">
        <v>44379</v>
      </c>
      <c r="D35" s="3">
        <v>1254</v>
      </c>
      <c r="E35" t="s">
        <v>172</v>
      </c>
      <c r="F35" s="3">
        <v>1.51</v>
      </c>
      <c r="G35" t="s">
        <v>61</v>
      </c>
      <c r="H35" s="3">
        <v>4.1616299999999997</v>
      </c>
      <c r="I35" s="3">
        <v>301.33</v>
      </c>
    </row>
    <row r="36" spans="1:9" x14ac:dyDescent="0.25">
      <c r="A36">
        <v>35</v>
      </c>
      <c r="B36">
        <v>51</v>
      </c>
      <c r="C36" s="2">
        <v>44379</v>
      </c>
      <c r="D36" s="3">
        <v>23784</v>
      </c>
      <c r="E36" t="s">
        <v>130</v>
      </c>
      <c r="F36" s="3">
        <v>0.84</v>
      </c>
      <c r="G36" t="s">
        <v>61</v>
      </c>
      <c r="H36" s="3">
        <v>142.16654500000001</v>
      </c>
      <c r="I36" s="3">
        <v>167.3</v>
      </c>
    </row>
    <row r="37" spans="1:9" x14ac:dyDescent="0.25">
      <c r="A37">
        <v>36</v>
      </c>
      <c r="B37">
        <v>30</v>
      </c>
      <c r="C37" s="2">
        <v>44380</v>
      </c>
      <c r="D37" s="3">
        <v>504</v>
      </c>
      <c r="E37" t="s">
        <v>213</v>
      </c>
      <c r="F37" s="3">
        <v>0.54</v>
      </c>
      <c r="G37" t="s">
        <v>61</v>
      </c>
      <c r="H37" s="3">
        <v>4.7423200000000003</v>
      </c>
      <c r="I37" s="3">
        <v>106.28</v>
      </c>
    </row>
    <row r="38" spans="1:9" x14ac:dyDescent="0.25">
      <c r="A38">
        <v>37</v>
      </c>
      <c r="B38">
        <v>46</v>
      </c>
      <c r="C38" s="2">
        <v>44380</v>
      </c>
      <c r="D38" s="3">
        <v>11574</v>
      </c>
      <c r="E38" t="s">
        <v>163</v>
      </c>
      <c r="F38" s="3">
        <v>0.83</v>
      </c>
      <c r="G38" t="s">
        <v>61</v>
      </c>
      <c r="H38" s="3">
        <v>70.339138000000005</v>
      </c>
      <c r="I38" s="3">
        <v>164.55</v>
      </c>
    </row>
    <row r="39" spans="1:9" x14ac:dyDescent="0.25">
      <c r="A39">
        <v>38</v>
      </c>
      <c r="B39">
        <v>1</v>
      </c>
      <c r="C39" s="2">
        <v>44380</v>
      </c>
      <c r="D39" s="3">
        <v>376</v>
      </c>
      <c r="E39" t="s">
        <v>76</v>
      </c>
      <c r="F39" s="3">
        <v>4.53</v>
      </c>
      <c r="G39" t="s">
        <v>61</v>
      </c>
      <c r="H39" s="3">
        <v>0.41576099999999999</v>
      </c>
      <c r="I39" s="3">
        <v>904.37</v>
      </c>
    </row>
    <row r="40" spans="1:9" x14ac:dyDescent="0.25">
      <c r="A40">
        <v>39</v>
      </c>
      <c r="B40">
        <v>3</v>
      </c>
      <c r="C40" s="2">
        <v>44381</v>
      </c>
      <c r="D40" s="3">
        <v>900</v>
      </c>
      <c r="E40" t="s">
        <v>121</v>
      </c>
      <c r="F40" s="3">
        <v>0.6</v>
      </c>
      <c r="G40" t="s">
        <v>61</v>
      </c>
      <c r="H40" s="3">
        <v>7.5705590000000003</v>
      </c>
      <c r="I40" s="3">
        <v>118.89</v>
      </c>
    </row>
    <row r="41" spans="1:9" x14ac:dyDescent="0.25">
      <c r="A41">
        <v>40</v>
      </c>
      <c r="B41">
        <v>13</v>
      </c>
      <c r="C41" s="2">
        <v>44381</v>
      </c>
      <c r="D41" s="3">
        <v>18750</v>
      </c>
      <c r="E41" t="s">
        <v>159</v>
      </c>
      <c r="F41" s="3">
        <v>5.51</v>
      </c>
      <c r="G41" t="s">
        <v>61</v>
      </c>
      <c r="H41" s="3">
        <v>17.023728999999999</v>
      </c>
      <c r="I41" s="3">
        <v>1101.4100000000001</v>
      </c>
    </row>
    <row r="42" spans="1:9" x14ac:dyDescent="0.25">
      <c r="A42">
        <v>41</v>
      </c>
      <c r="B42">
        <v>41</v>
      </c>
      <c r="C42" s="2">
        <v>44383</v>
      </c>
      <c r="D42" s="3">
        <v>212250</v>
      </c>
      <c r="E42" t="s">
        <v>144</v>
      </c>
      <c r="F42" s="3">
        <v>0.09</v>
      </c>
      <c r="G42" t="s">
        <v>61</v>
      </c>
      <c r="H42" s="3">
        <v>12632.366717000001</v>
      </c>
      <c r="I42" s="3">
        <v>16.809999999999999</v>
      </c>
    </row>
    <row r="43" spans="1:9" x14ac:dyDescent="0.25">
      <c r="A43">
        <v>42</v>
      </c>
      <c r="B43">
        <v>7</v>
      </c>
      <c r="C43" s="2">
        <v>44383</v>
      </c>
      <c r="D43" s="3">
        <v>21180</v>
      </c>
      <c r="E43" t="s">
        <v>174</v>
      </c>
      <c r="F43" s="3">
        <v>1.84</v>
      </c>
      <c r="G43" t="s">
        <v>61</v>
      </c>
      <c r="H43" s="3">
        <v>57.712770999999996</v>
      </c>
      <c r="I43" s="3">
        <v>366.99</v>
      </c>
    </row>
    <row r="44" spans="1:9" x14ac:dyDescent="0.25">
      <c r="A44">
        <v>43</v>
      </c>
      <c r="B44">
        <v>41</v>
      </c>
      <c r="C44" s="2">
        <v>44383</v>
      </c>
      <c r="D44" s="3">
        <v>1320</v>
      </c>
      <c r="E44" t="s">
        <v>61</v>
      </c>
      <c r="F44" s="3">
        <v>6.6</v>
      </c>
      <c r="G44" t="s">
        <v>61</v>
      </c>
      <c r="H44" s="3">
        <v>1</v>
      </c>
      <c r="I44" s="3">
        <v>1320</v>
      </c>
    </row>
    <row r="45" spans="1:9" x14ac:dyDescent="0.25">
      <c r="A45">
        <v>44</v>
      </c>
      <c r="B45">
        <v>1</v>
      </c>
      <c r="C45" s="2">
        <v>44383</v>
      </c>
      <c r="D45" s="3">
        <v>14988</v>
      </c>
      <c r="E45" t="s">
        <v>103</v>
      </c>
      <c r="F45" s="3">
        <v>1.25</v>
      </c>
      <c r="G45" t="s">
        <v>61</v>
      </c>
      <c r="H45" s="3">
        <v>60.376570000000001</v>
      </c>
      <c r="I45" s="3">
        <v>248.25</v>
      </c>
    </row>
    <row r="46" spans="1:9" x14ac:dyDescent="0.25">
      <c r="A46">
        <v>45</v>
      </c>
      <c r="B46">
        <v>15</v>
      </c>
      <c r="C46" s="2">
        <v>44384</v>
      </c>
      <c r="D46" s="3">
        <v>4650</v>
      </c>
      <c r="E46" t="s">
        <v>132</v>
      </c>
      <c r="F46" s="3">
        <v>0.14000000000000001</v>
      </c>
      <c r="G46" t="s">
        <v>61</v>
      </c>
      <c r="H46" s="3">
        <v>167.69668799999999</v>
      </c>
      <c r="I46" s="3">
        <v>27.73</v>
      </c>
    </row>
    <row r="47" spans="1:9" x14ac:dyDescent="0.25">
      <c r="A47">
        <v>46</v>
      </c>
      <c r="B47">
        <v>23</v>
      </c>
      <c r="C47" s="2">
        <v>44384</v>
      </c>
      <c r="D47" s="3">
        <v>1446</v>
      </c>
      <c r="E47" t="s">
        <v>117</v>
      </c>
      <c r="F47" s="3">
        <v>0.86</v>
      </c>
      <c r="G47" t="s">
        <v>61</v>
      </c>
      <c r="H47" s="3">
        <v>8.4635580000000008</v>
      </c>
      <c r="I47" s="3">
        <v>170.86</v>
      </c>
    </row>
    <row r="48" spans="1:9" x14ac:dyDescent="0.25">
      <c r="A48">
        <v>47</v>
      </c>
      <c r="B48">
        <v>51</v>
      </c>
      <c r="C48" s="2">
        <v>44385</v>
      </c>
      <c r="D48" s="3">
        <v>3198</v>
      </c>
      <c r="E48" t="s">
        <v>181</v>
      </c>
      <c r="F48" s="3">
        <v>0.14000000000000001</v>
      </c>
      <c r="G48" t="s">
        <v>61</v>
      </c>
      <c r="H48" s="3">
        <v>116.791701</v>
      </c>
      <c r="I48" s="3">
        <v>27.39</v>
      </c>
    </row>
    <row r="49" spans="1:9" x14ac:dyDescent="0.25">
      <c r="A49">
        <v>48</v>
      </c>
      <c r="B49">
        <v>8</v>
      </c>
      <c r="C49" s="2">
        <v>44386</v>
      </c>
      <c r="D49" s="3">
        <v>24870</v>
      </c>
      <c r="E49" t="s">
        <v>118</v>
      </c>
      <c r="F49" s="3">
        <v>0.55000000000000004</v>
      </c>
      <c r="G49" t="s">
        <v>61</v>
      </c>
      <c r="H49" s="3">
        <v>229.954813</v>
      </c>
      <c r="I49" s="3">
        <v>108.16</v>
      </c>
    </row>
    <row r="50" spans="1:9" x14ac:dyDescent="0.25">
      <c r="A50">
        <v>49</v>
      </c>
      <c r="B50">
        <v>25</v>
      </c>
      <c r="C50" s="2">
        <v>44386</v>
      </c>
      <c r="D50" s="3">
        <v>113508</v>
      </c>
      <c r="E50" t="s">
        <v>139</v>
      </c>
      <c r="F50" s="3">
        <v>0.57999999999999996</v>
      </c>
      <c r="G50" t="s">
        <v>61</v>
      </c>
      <c r="H50" s="3">
        <v>991.62472200000002</v>
      </c>
      <c r="I50" s="3">
        <v>114.47</v>
      </c>
    </row>
    <row r="51" spans="1:9" x14ac:dyDescent="0.25">
      <c r="A51">
        <v>50</v>
      </c>
      <c r="B51">
        <v>1</v>
      </c>
      <c r="C51" s="2">
        <v>44386</v>
      </c>
      <c r="D51" s="3">
        <v>12195</v>
      </c>
      <c r="E51" t="s">
        <v>107</v>
      </c>
      <c r="F51" s="3">
        <v>0.03</v>
      </c>
      <c r="G51" t="s">
        <v>61</v>
      </c>
      <c r="H51" s="3">
        <v>56.424061000000002</v>
      </c>
      <c r="I51" s="3">
        <v>216.14</v>
      </c>
    </row>
    <row r="52" spans="1:9" x14ac:dyDescent="0.25">
      <c r="A52">
        <v>51</v>
      </c>
      <c r="B52">
        <v>19</v>
      </c>
      <c r="C52" s="2">
        <v>44387</v>
      </c>
      <c r="D52" s="3">
        <v>18684</v>
      </c>
      <c r="E52" t="s">
        <v>227</v>
      </c>
      <c r="F52" s="3">
        <v>5.73</v>
      </c>
      <c r="G52" t="s">
        <v>61</v>
      </c>
      <c r="H52" s="3">
        <v>16.313403999999998</v>
      </c>
      <c r="I52" s="3">
        <v>1145.32</v>
      </c>
    </row>
    <row r="53" spans="1:9" x14ac:dyDescent="0.25">
      <c r="A53">
        <v>52</v>
      </c>
      <c r="B53">
        <v>4</v>
      </c>
      <c r="C53" s="2">
        <v>44388</v>
      </c>
      <c r="D53" s="3">
        <v>1332</v>
      </c>
      <c r="E53" t="s">
        <v>72</v>
      </c>
      <c r="F53" s="3">
        <v>3.41</v>
      </c>
      <c r="G53" t="s">
        <v>61</v>
      </c>
      <c r="H53" s="3">
        <v>1.954297</v>
      </c>
      <c r="I53" s="3">
        <v>681.58</v>
      </c>
    </row>
    <row r="54" spans="1:9" x14ac:dyDescent="0.25">
      <c r="A54">
        <v>53</v>
      </c>
      <c r="B54">
        <v>35</v>
      </c>
      <c r="C54" s="2">
        <v>44388</v>
      </c>
      <c r="D54" s="3">
        <v>15996</v>
      </c>
      <c r="E54" t="s">
        <v>92</v>
      </c>
      <c r="F54" s="3">
        <v>0.1</v>
      </c>
      <c r="G54" t="s">
        <v>61</v>
      </c>
      <c r="H54" s="3">
        <v>873.48932600000001</v>
      </c>
      <c r="I54" s="3">
        <v>18.32</v>
      </c>
    </row>
    <row r="55" spans="1:9" x14ac:dyDescent="0.25">
      <c r="A55">
        <v>54</v>
      </c>
      <c r="B55">
        <v>21</v>
      </c>
      <c r="C55" s="2">
        <v>44388</v>
      </c>
      <c r="D55" s="3">
        <v>9960</v>
      </c>
      <c r="E55" t="s">
        <v>107</v>
      </c>
      <c r="F55" s="3">
        <v>0.89</v>
      </c>
      <c r="G55" t="s">
        <v>61</v>
      </c>
      <c r="H55" s="3">
        <v>56.424061000000002</v>
      </c>
      <c r="I55" s="3">
        <v>176.53</v>
      </c>
    </row>
    <row r="56" spans="1:9" x14ac:dyDescent="0.25">
      <c r="A56">
        <v>55</v>
      </c>
      <c r="B56">
        <v>19</v>
      </c>
      <c r="C56" s="2">
        <v>44388</v>
      </c>
      <c r="D56" s="3">
        <v>12894</v>
      </c>
      <c r="E56" t="s">
        <v>115</v>
      </c>
      <c r="F56" s="3">
        <v>0.03</v>
      </c>
      <c r="G56" t="s">
        <v>61</v>
      </c>
      <c r="H56" s="3">
        <v>58.946784999999998</v>
      </c>
      <c r="I56" s="3">
        <v>218.74</v>
      </c>
    </row>
    <row r="57" spans="1:9" x14ac:dyDescent="0.25">
      <c r="A57">
        <v>56</v>
      </c>
      <c r="B57">
        <v>48</v>
      </c>
      <c r="C57" s="2">
        <v>44389</v>
      </c>
      <c r="D57" s="3">
        <v>23382</v>
      </c>
      <c r="E57" t="s">
        <v>107</v>
      </c>
      <c r="F57" s="3">
        <v>2.08</v>
      </c>
      <c r="G57" t="s">
        <v>61</v>
      </c>
      <c r="H57" s="3">
        <v>56.424061000000002</v>
      </c>
      <c r="I57" s="3">
        <v>414.4</v>
      </c>
    </row>
    <row r="58" spans="1:9" x14ac:dyDescent="0.25">
      <c r="A58">
        <v>57</v>
      </c>
      <c r="B58">
        <v>32</v>
      </c>
      <c r="C58" s="2">
        <v>44389</v>
      </c>
      <c r="D58" s="3">
        <v>13860</v>
      </c>
      <c r="E58" t="s">
        <v>193</v>
      </c>
      <c r="F58" s="3">
        <v>0.49</v>
      </c>
      <c r="G58" t="s">
        <v>61</v>
      </c>
      <c r="H58" s="3">
        <v>143.52237</v>
      </c>
      <c r="I58" s="3">
        <v>96.58</v>
      </c>
    </row>
    <row r="59" spans="1:9" x14ac:dyDescent="0.25">
      <c r="A59">
        <v>58</v>
      </c>
      <c r="B59">
        <v>48</v>
      </c>
      <c r="C59" s="2">
        <v>44390</v>
      </c>
      <c r="D59" s="3">
        <v>88878</v>
      </c>
      <c r="E59" t="s">
        <v>160</v>
      </c>
      <c r="F59" s="3">
        <v>0.5</v>
      </c>
      <c r="G59" t="s">
        <v>61</v>
      </c>
      <c r="H59" s="3">
        <v>897.95754999999997</v>
      </c>
      <c r="I59" s="3">
        <v>98.98</v>
      </c>
    </row>
    <row r="60" spans="1:9" x14ac:dyDescent="0.25">
      <c r="A60">
        <v>59</v>
      </c>
      <c r="B60">
        <v>43</v>
      </c>
      <c r="C60" s="2">
        <v>44390</v>
      </c>
      <c r="D60" s="3">
        <v>912</v>
      </c>
      <c r="E60" t="s">
        <v>184</v>
      </c>
      <c r="F60" s="3">
        <v>0.52</v>
      </c>
      <c r="G60" t="s">
        <v>61</v>
      </c>
      <c r="H60" s="3">
        <v>8.8679079999999999</v>
      </c>
      <c r="I60" s="3">
        <v>102.85</v>
      </c>
    </row>
    <row r="61" spans="1:9" x14ac:dyDescent="0.25">
      <c r="A61">
        <v>60</v>
      </c>
      <c r="B61">
        <v>4</v>
      </c>
      <c r="C61" s="2">
        <v>44391</v>
      </c>
      <c r="D61" s="3">
        <v>426</v>
      </c>
      <c r="E61" t="s">
        <v>179</v>
      </c>
      <c r="F61" s="3">
        <v>0.44</v>
      </c>
      <c r="G61" t="s">
        <v>61</v>
      </c>
      <c r="H61" s="3">
        <v>4.9400550000000001</v>
      </c>
      <c r="I61" s="3">
        <v>86.24</v>
      </c>
    </row>
    <row r="62" spans="1:9" x14ac:dyDescent="0.25">
      <c r="A62">
        <v>61</v>
      </c>
      <c r="B62">
        <v>39</v>
      </c>
      <c r="C62" s="2">
        <v>44391</v>
      </c>
      <c r="D62" s="3">
        <v>666</v>
      </c>
      <c r="E62" t="s">
        <v>213</v>
      </c>
      <c r="F62" s="3">
        <v>0.71</v>
      </c>
      <c r="G62" t="s">
        <v>61</v>
      </c>
      <c r="H62" s="3">
        <v>4.7423200000000003</v>
      </c>
      <c r="I62" s="3">
        <v>140.44</v>
      </c>
    </row>
    <row r="63" spans="1:9" x14ac:dyDescent="0.25">
      <c r="A63">
        <v>62</v>
      </c>
      <c r="B63">
        <v>2</v>
      </c>
      <c r="C63" s="2">
        <v>44391</v>
      </c>
      <c r="D63" s="3">
        <v>384</v>
      </c>
      <c r="E63" t="s">
        <v>61</v>
      </c>
      <c r="F63" s="3">
        <v>1.92</v>
      </c>
      <c r="G63" t="s">
        <v>61</v>
      </c>
      <c r="H63" s="3">
        <v>1</v>
      </c>
      <c r="I63" s="3">
        <v>384</v>
      </c>
    </row>
    <row r="64" spans="1:9" x14ac:dyDescent="0.25">
      <c r="A64">
        <v>63</v>
      </c>
      <c r="B64">
        <v>16</v>
      </c>
      <c r="C64" s="2">
        <v>44391</v>
      </c>
      <c r="D64" s="3">
        <v>282</v>
      </c>
      <c r="E64" t="s">
        <v>142</v>
      </c>
      <c r="F64" s="3">
        <v>1.54</v>
      </c>
      <c r="G64" t="s">
        <v>61</v>
      </c>
      <c r="H64" s="3">
        <v>0.91660600000000003</v>
      </c>
      <c r="I64" s="3">
        <v>307.66000000000003</v>
      </c>
    </row>
    <row r="65" spans="1:9" x14ac:dyDescent="0.25">
      <c r="A65">
        <v>64</v>
      </c>
      <c r="B65">
        <v>35</v>
      </c>
      <c r="C65" s="2">
        <v>44392</v>
      </c>
      <c r="D65" s="3">
        <v>24906</v>
      </c>
      <c r="E65" t="s">
        <v>107</v>
      </c>
      <c r="F65" s="3">
        <v>2.21</v>
      </c>
      <c r="G65" t="s">
        <v>61</v>
      </c>
      <c r="H65" s="3">
        <v>56.424061000000002</v>
      </c>
      <c r="I65" s="3">
        <v>441.41</v>
      </c>
    </row>
    <row r="66" spans="1:9" x14ac:dyDescent="0.25">
      <c r="A66">
        <v>65</v>
      </c>
      <c r="B66">
        <v>35</v>
      </c>
      <c r="C66" s="2">
        <v>44392</v>
      </c>
      <c r="D66" s="3">
        <v>189360</v>
      </c>
      <c r="E66" t="s">
        <v>124</v>
      </c>
      <c r="F66" s="3">
        <v>0.06</v>
      </c>
      <c r="G66" t="s">
        <v>61</v>
      </c>
      <c r="H66" s="3">
        <v>15813.590125000001</v>
      </c>
      <c r="I66" s="3">
        <v>11.98</v>
      </c>
    </row>
    <row r="67" spans="1:9" x14ac:dyDescent="0.25">
      <c r="A67">
        <v>66</v>
      </c>
      <c r="B67">
        <v>29</v>
      </c>
      <c r="C67" s="2">
        <v>44393</v>
      </c>
      <c r="D67" s="3">
        <v>29910</v>
      </c>
      <c r="E67" t="s">
        <v>103</v>
      </c>
      <c r="F67" s="3">
        <v>2.48</v>
      </c>
      <c r="G67" t="s">
        <v>61</v>
      </c>
      <c r="H67" s="3">
        <v>60.376570000000001</v>
      </c>
      <c r="I67" s="3">
        <v>495.4</v>
      </c>
    </row>
    <row r="68" spans="1:9" x14ac:dyDescent="0.25">
      <c r="A68">
        <v>67</v>
      </c>
      <c r="B68">
        <v>6</v>
      </c>
      <c r="C68" s="2">
        <v>44393</v>
      </c>
      <c r="D68" s="3">
        <v>6834</v>
      </c>
      <c r="E68" t="s">
        <v>121</v>
      </c>
      <c r="F68" s="3">
        <v>4.5199999999999996</v>
      </c>
      <c r="G68" t="s">
        <v>61</v>
      </c>
      <c r="H68" s="3">
        <v>7.5705590000000003</v>
      </c>
      <c r="I68" s="3">
        <v>902.71</v>
      </c>
    </row>
    <row r="69" spans="1:9" x14ac:dyDescent="0.25">
      <c r="A69">
        <v>68</v>
      </c>
      <c r="B69">
        <v>50</v>
      </c>
      <c r="C69" s="2">
        <v>44393</v>
      </c>
      <c r="D69" s="3">
        <v>6876</v>
      </c>
      <c r="E69" t="s">
        <v>104</v>
      </c>
      <c r="F69" s="3">
        <v>0.22</v>
      </c>
      <c r="G69" t="s">
        <v>61</v>
      </c>
      <c r="H69" s="3">
        <v>157.21093400000001</v>
      </c>
      <c r="I69" s="3">
        <v>43.74</v>
      </c>
    </row>
    <row r="70" spans="1:9" x14ac:dyDescent="0.25">
      <c r="A70">
        <v>69</v>
      </c>
      <c r="B70">
        <v>48</v>
      </c>
      <c r="C70" s="2">
        <v>44394</v>
      </c>
      <c r="D70" s="3">
        <v>178470</v>
      </c>
      <c r="E70" t="s">
        <v>89</v>
      </c>
      <c r="F70" s="3">
        <v>0.41</v>
      </c>
      <c r="G70" t="s">
        <v>61</v>
      </c>
      <c r="H70" s="3">
        <v>2198.4194109999999</v>
      </c>
      <c r="I70" s="3">
        <v>81.19</v>
      </c>
    </row>
    <row r="71" spans="1:9" x14ac:dyDescent="0.25">
      <c r="A71">
        <v>70</v>
      </c>
      <c r="B71">
        <v>22</v>
      </c>
      <c r="C71" s="2">
        <v>44394</v>
      </c>
      <c r="D71" s="3">
        <v>27972</v>
      </c>
      <c r="E71" t="s">
        <v>104</v>
      </c>
      <c r="F71" s="3">
        <v>0.89</v>
      </c>
      <c r="G71" t="s">
        <v>61</v>
      </c>
      <c r="H71" s="3">
        <v>157.21093400000001</v>
      </c>
      <c r="I71" s="3">
        <v>177.93</v>
      </c>
    </row>
    <row r="72" spans="1:9" x14ac:dyDescent="0.25">
      <c r="A72">
        <v>71</v>
      </c>
      <c r="B72">
        <v>31</v>
      </c>
      <c r="C72" s="2">
        <v>44395</v>
      </c>
      <c r="D72" s="3">
        <v>228</v>
      </c>
      <c r="E72" t="s">
        <v>82</v>
      </c>
      <c r="F72" s="3">
        <v>1.04</v>
      </c>
      <c r="G72" t="s">
        <v>61</v>
      </c>
      <c r="H72" s="3">
        <v>1.1026929999999999</v>
      </c>
      <c r="I72" s="3">
        <v>206.77</v>
      </c>
    </row>
    <row r="73" spans="1:9" x14ac:dyDescent="0.25">
      <c r="A73">
        <v>72</v>
      </c>
      <c r="B73">
        <v>7</v>
      </c>
      <c r="C73" s="2">
        <v>44395</v>
      </c>
      <c r="D73" s="3">
        <v>534</v>
      </c>
      <c r="E73" t="s">
        <v>119</v>
      </c>
      <c r="F73" s="3">
        <v>0.31</v>
      </c>
      <c r="G73" t="s">
        <v>61</v>
      </c>
      <c r="H73" s="3">
        <v>8.6235870000000006</v>
      </c>
      <c r="I73" s="3">
        <v>61.93</v>
      </c>
    </row>
    <row r="74" spans="1:9" x14ac:dyDescent="0.25">
      <c r="A74">
        <v>73</v>
      </c>
      <c r="B74">
        <v>36</v>
      </c>
      <c r="C74" s="2">
        <v>44396</v>
      </c>
      <c r="D74" s="3">
        <v>17406</v>
      </c>
      <c r="E74" t="s">
        <v>96</v>
      </c>
      <c r="F74" s="3">
        <v>0.13</v>
      </c>
      <c r="G74" t="s">
        <v>61</v>
      </c>
      <c r="H74" s="3">
        <v>711.44640500000003</v>
      </c>
      <c r="I74" s="3">
        <v>24.47</v>
      </c>
    </row>
    <row r="75" spans="1:9" x14ac:dyDescent="0.25">
      <c r="A75">
        <v>74</v>
      </c>
      <c r="B75">
        <v>16</v>
      </c>
      <c r="C75" s="2">
        <v>44397</v>
      </c>
      <c r="D75" s="3">
        <v>174</v>
      </c>
      <c r="E75" t="s">
        <v>66</v>
      </c>
      <c r="F75" s="3">
        <v>0.44</v>
      </c>
      <c r="G75" t="s">
        <v>61</v>
      </c>
      <c r="H75" s="3">
        <v>1.9815560000000001</v>
      </c>
      <c r="I75" s="3">
        <v>87.81</v>
      </c>
    </row>
    <row r="76" spans="1:9" x14ac:dyDescent="0.25">
      <c r="A76">
        <v>75</v>
      </c>
      <c r="B76">
        <v>28</v>
      </c>
      <c r="C76" s="2">
        <v>44397</v>
      </c>
      <c r="D76" s="3">
        <v>20178</v>
      </c>
      <c r="E76" t="s">
        <v>65</v>
      </c>
      <c r="F76" s="3">
        <v>0.19</v>
      </c>
      <c r="G76" t="s">
        <v>61</v>
      </c>
      <c r="H76" s="3">
        <v>536.92227000000003</v>
      </c>
      <c r="I76" s="3">
        <v>37.590000000000003</v>
      </c>
    </row>
    <row r="77" spans="1:9" x14ac:dyDescent="0.25">
      <c r="A77">
        <v>76</v>
      </c>
      <c r="B77">
        <v>22</v>
      </c>
      <c r="C77" s="2">
        <v>44398</v>
      </c>
      <c r="D77" s="3">
        <v>229554</v>
      </c>
      <c r="E77" t="s">
        <v>160</v>
      </c>
      <c r="F77" s="3">
        <v>1.28</v>
      </c>
      <c r="G77" t="s">
        <v>61</v>
      </c>
      <c r="H77" s="3">
        <v>897.95754999999997</v>
      </c>
      <c r="I77" s="3">
        <v>255.65</v>
      </c>
    </row>
    <row r="78" spans="1:9" x14ac:dyDescent="0.25">
      <c r="A78">
        <v>77</v>
      </c>
      <c r="B78">
        <v>42</v>
      </c>
      <c r="C78" s="2">
        <v>44398</v>
      </c>
      <c r="D78" s="3">
        <v>15870</v>
      </c>
      <c r="E78" t="s">
        <v>160</v>
      </c>
      <c r="F78" s="3">
        <v>0.05</v>
      </c>
      <c r="G78" t="s">
        <v>61</v>
      </c>
      <c r="H78" s="3">
        <v>897.95754999999997</v>
      </c>
      <c r="I78" s="3">
        <v>17.68</v>
      </c>
    </row>
    <row r="79" spans="1:9" x14ac:dyDescent="0.25">
      <c r="A79">
        <v>78</v>
      </c>
      <c r="B79">
        <v>13</v>
      </c>
      <c r="C79" s="2">
        <v>44399</v>
      </c>
      <c r="D79" s="3">
        <v>29424</v>
      </c>
      <c r="E79" t="s">
        <v>138</v>
      </c>
      <c r="F79" s="3">
        <v>0.03</v>
      </c>
      <c r="G79" t="s">
        <v>61</v>
      </c>
      <c r="H79" s="3">
        <v>492.67163199999999</v>
      </c>
      <c r="I79" s="3">
        <v>59.73</v>
      </c>
    </row>
    <row r="80" spans="1:9" x14ac:dyDescent="0.25">
      <c r="A80">
        <v>79</v>
      </c>
      <c r="B80">
        <v>40</v>
      </c>
      <c r="C80" s="2">
        <v>44399</v>
      </c>
      <c r="D80" s="3">
        <v>25182</v>
      </c>
      <c r="E80" t="s">
        <v>153</v>
      </c>
      <c r="F80" s="3">
        <v>2.0499999999999998</v>
      </c>
      <c r="G80" t="s">
        <v>61</v>
      </c>
      <c r="H80" s="3">
        <v>61.570877000000003</v>
      </c>
      <c r="I80" s="3">
        <v>409</v>
      </c>
    </row>
    <row r="81" spans="1:9" x14ac:dyDescent="0.25">
      <c r="A81">
        <v>80</v>
      </c>
      <c r="B81">
        <v>19</v>
      </c>
      <c r="C81" s="2">
        <v>44400</v>
      </c>
      <c r="D81" s="3">
        <v>510</v>
      </c>
      <c r="E81" t="s">
        <v>79</v>
      </c>
      <c r="F81" s="3">
        <v>0.03</v>
      </c>
      <c r="G81" t="s">
        <v>61</v>
      </c>
      <c r="H81" s="3">
        <v>1.492847</v>
      </c>
      <c r="I81" s="3">
        <v>341.63</v>
      </c>
    </row>
    <row r="82" spans="1:9" x14ac:dyDescent="0.25">
      <c r="A82">
        <v>81</v>
      </c>
      <c r="B82">
        <v>3</v>
      </c>
      <c r="C82" s="2">
        <v>44401</v>
      </c>
      <c r="D82" s="3">
        <v>144576</v>
      </c>
      <c r="E82" t="s">
        <v>155</v>
      </c>
      <c r="F82" s="3">
        <v>0.23</v>
      </c>
      <c r="G82" t="s">
        <v>61</v>
      </c>
      <c r="H82" s="3">
        <v>3192.7552879999998</v>
      </c>
      <c r="I82" s="3">
        <v>45.29</v>
      </c>
    </row>
    <row r="83" spans="1:9" x14ac:dyDescent="0.25">
      <c r="A83">
        <v>82</v>
      </c>
      <c r="B83">
        <v>7</v>
      </c>
      <c r="C83" s="2">
        <v>44402</v>
      </c>
      <c r="D83" s="3">
        <v>8730</v>
      </c>
      <c r="E83" t="s">
        <v>196</v>
      </c>
      <c r="F83" s="3">
        <v>4.54</v>
      </c>
      <c r="G83" t="s">
        <v>61</v>
      </c>
      <c r="H83" s="3">
        <v>9.6173900000000003</v>
      </c>
      <c r="I83" s="3">
        <v>907.74</v>
      </c>
    </row>
    <row r="84" spans="1:9" x14ac:dyDescent="0.25">
      <c r="A84">
        <v>83</v>
      </c>
      <c r="B84">
        <v>19</v>
      </c>
      <c r="C84" s="2">
        <v>44402</v>
      </c>
      <c r="D84" s="3">
        <v>13302</v>
      </c>
      <c r="E84" t="s">
        <v>106</v>
      </c>
      <c r="F84" s="3">
        <v>0.03</v>
      </c>
      <c r="G84" t="s">
        <v>61</v>
      </c>
      <c r="H84" s="3">
        <v>16.526866999999999</v>
      </c>
      <c r="I84" s="3">
        <v>804.88</v>
      </c>
    </row>
    <row r="85" spans="1:9" x14ac:dyDescent="0.25">
      <c r="A85">
        <v>84</v>
      </c>
      <c r="B85">
        <v>50</v>
      </c>
      <c r="C85" s="2">
        <v>44403</v>
      </c>
      <c r="D85" s="3">
        <v>240</v>
      </c>
      <c r="E85" t="s">
        <v>90</v>
      </c>
      <c r="F85" s="3">
        <v>1.17</v>
      </c>
      <c r="G85" t="s">
        <v>61</v>
      </c>
      <c r="H85" s="3">
        <v>1.0308459999999999</v>
      </c>
      <c r="I85" s="3">
        <v>232.82</v>
      </c>
    </row>
    <row r="86" spans="1:9" x14ac:dyDescent="0.25">
      <c r="A86">
        <v>85</v>
      </c>
      <c r="B86">
        <v>41</v>
      </c>
      <c r="C86" s="2">
        <v>44403</v>
      </c>
      <c r="D86" s="3">
        <v>26286</v>
      </c>
      <c r="E86" t="s">
        <v>145</v>
      </c>
      <c r="F86" s="3">
        <v>0.03</v>
      </c>
      <c r="G86" t="s">
        <v>61</v>
      </c>
      <c r="H86" s="3">
        <v>1662.1554180000001</v>
      </c>
      <c r="I86" s="3">
        <v>15.82</v>
      </c>
    </row>
    <row r="87" spans="1:9" x14ac:dyDescent="0.25">
      <c r="A87">
        <v>86</v>
      </c>
      <c r="B87">
        <v>14</v>
      </c>
      <c r="C87" s="2">
        <v>44404</v>
      </c>
      <c r="D87" s="3">
        <v>1416</v>
      </c>
      <c r="E87" t="s">
        <v>201</v>
      </c>
      <c r="F87" s="3">
        <v>1.84</v>
      </c>
      <c r="G87" t="s">
        <v>61</v>
      </c>
      <c r="H87" s="3">
        <v>3.8571369999999998</v>
      </c>
      <c r="I87" s="3">
        <v>367.12</v>
      </c>
    </row>
    <row r="88" spans="1:9" x14ac:dyDescent="0.25">
      <c r="A88">
        <v>87</v>
      </c>
      <c r="B88">
        <v>50</v>
      </c>
      <c r="C88" s="2">
        <v>44404</v>
      </c>
      <c r="D88" s="3">
        <v>762</v>
      </c>
      <c r="E88" t="s">
        <v>176</v>
      </c>
      <c r="F88" s="3">
        <v>0.82</v>
      </c>
      <c r="G88" t="s">
        <v>61</v>
      </c>
      <c r="H88" s="3">
        <v>4.6761189999999999</v>
      </c>
      <c r="I88" s="3">
        <v>162.96</v>
      </c>
    </row>
    <row r="89" spans="1:9" x14ac:dyDescent="0.25">
      <c r="A89">
        <v>88</v>
      </c>
      <c r="B89">
        <v>4</v>
      </c>
      <c r="C89" s="2">
        <v>44404</v>
      </c>
      <c r="D89" s="3">
        <v>17502</v>
      </c>
      <c r="E89" t="s">
        <v>174</v>
      </c>
      <c r="F89" s="3">
        <v>1.52</v>
      </c>
      <c r="G89" t="s">
        <v>61</v>
      </c>
      <c r="H89" s="3">
        <v>57.712770999999996</v>
      </c>
      <c r="I89" s="3">
        <v>303.27</v>
      </c>
    </row>
    <row r="90" spans="1:9" x14ac:dyDescent="0.25">
      <c r="A90">
        <v>89</v>
      </c>
      <c r="B90">
        <v>30</v>
      </c>
      <c r="C90" s="2">
        <v>44404</v>
      </c>
      <c r="D90" s="3">
        <v>1068</v>
      </c>
      <c r="E90" t="s">
        <v>61</v>
      </c>
      <c r="F90" s="3">
        <v>5.34</v>
      </c>
      <c r="G90" t="s">
        <v>61</v>
      </c>
      <c r="H90" s="3">
        <v>1</v>
      </c>
      <c r="I90" s="3">
        <v>1068</v>
      </c>
    </row>
    <row r="91" spans="1:9" x14ac:dyDescent="0.25">
      <c r="A91">
        <v>90</v>
      </c>
      <c r="B91">
        <v>17</v>
      </c>
      <c r="C91" s="2">
        <v>44405</v>
      </c>
      <c r="D91" s="3">
        <v>948</v>
      </c>
      <c r="E91" t="s">
        <v>196</v>
      </c>
      <c r="F91" s="3">
        <v>0.5</v>
      </c>
      <c r="G91" t="s">
        <v>61</v>
      </c>
      <c r="H91" s="3">
        <v>9.6173900000000003</v>
      </c>
      <c r="I91" s="3">
        <v>98.58</v>
      </c>
    </row>
    <row r="92" spans="1:9" x14ac:dyDescent="0.25">
      <c r="A92">
        <v>91</v>
      </c>
      <c r="B92">
        <v>1</v>
      </c>
      <c r="C92" s="2">
        <v>44406</v>
      </c>
      <c r="D92" s="3">
        <v>387</v>
      </c>
      <c r="E92" t="s">
        <v>196</v>
      </c>
      <c r="F92" s="3">
        <v>0.03</v>
      </c>
      <c r="G92" t="s">
        <v>61</v>
      </c>
      <c r="H92" s="3">
        <v>9.6173900000000003</v>
      </c>
      <c r="I92" s="3">
        <v>40.24</v>
      </c>
    </row>
    <row r="93" spans="1:9" x14ac:dyDescent="0.25">
      <c r="A93">
        <v>92</v>
      </c>
      <c r="B93">
        <v>12</v>
      </c>
      <c r="C93" s="2">
        <v>44407</v>
      </c>
      <c r="D93" s="3">
        <v>22764</v>
      </c>
      <c r="E93" t="s">
        <v>145</v>
      </c>
      <c r="F93" s="3">
        <v>7.0000000000000007E-2</v>
      </c>
      <c r="G93" t="s">
        <v>61</v>
      </c>
      <c r="H93" s="3">
        <v>1662.1554180000001</v>
      </c>
      <c r="I93" s="3">
        <v>13.7</v>
      </c>
    </row>
    <row r="94" spans="1:9" x14ac:dyDescent="0.25">
      <c r="A94">
        <v>93</v>
      </c>
      <c r="B94">
        <v>47</v>
      </c>
      <c r="C94" s="2">
        <v>44407</v>
      </c>
      <c r="D94" s="3">
        <v>69702</v>
      </c>
      <c r="E94" t="s">
        <v>154</v>
      </c>
      <c r="F94" s="3">
        <v>0.18</v>
      </c>
      <c r="G94" t="s">
        <v>61</v>
      </c>
      <c r="H94" s="3">
        <v>1954.4450999999999</v>
      </c>
      <c r="I94" s="3">
        <v>35.67</v>
      </c>
    </row>
    <row r="95" spans="1:9" x14ac:dyDescent="0.25">
      <c r="A95">
        <v>94</v>
      </c>
      <c r="B95">
        <v>20</v>
      </c>
      <c r="C95" s="2">
        <v>44407</v>
      </c>
      <c r="D95" s="3">
        <v>966</v>
      </c>
      <c r="E95" t="s">
        <v>126</v>
      </c>
      <c r="F95" s="3">
        <v>0.05</v>
      </c>
      <c r="G95" t="s">
        <v>61</v>
      </c>
      <c r="H95" s="3">
        <v>0.82953600000000005</v>
      </c>
      <c r="I95" s="3">
        <v>1164.51</v>
      </c>
    </row>
    <row r="96" spans="1:9" x14ac:dyDescent="0.25">
      <c r="A96">
        <v>95</v>
      </c>
      <c r="B96">
        <v>49</v>
      </c>
      <c r="C96" s="2">
        <v>44408</v>
      </c>
      <c r="D96" s="3">
        <v>936</v>
      </c>
      <c r="E96" t="s">
        <v>111</v>
      </c>
      <c r="F96" s="3">
        <v>1.32</v>
      </c>
      <c r="G96" t="s">
        <v>61</v>
      </c>
      <c r="H96" s="3">
        <v>3.5482680000000002</v>
      </c>
      <c r="I96" s="3">
        <v>263.8</v>
      </c>
    </row>
    <row r="97" spans="1:9" x14ac:dyDescent="0.25">
      <c r="A97">
        <v>96</v>
      </c>
      <c r="B97">
        <v>18</v>
      </c>
      <c r="C97" s="2">
        <v>44409</v>
      </c>
      <c r="D97" s="3">
        <v>24636</v>
      </c>
      <c r="E97" t="s">
        <v>157</v>
      </c>
      <c r="F97" s="3">
        <v>3.08</v>
      </c>
      <c r="G97" t="s">
        <v>61</v>
      </c>
      <c r="H97" s="3">
        <v>40.122998000000003</v>
      </c>
      <c r="I97" s="3">
        <v>614.02</v>
      </c>
    </row>
    <row r="98" spans="1:9" x14ac:dyDescent="0.25">
      <c r="A98">
        <v>97</v>
      </c>
      <c r="B98">
        <v>6</v>
      </c>
      <c r="C98" s="2">
        <v>44410</v>
      </c>
      <c r="D98" s="3">
        <v>18240</v>
      </c>
      <c r="E98" t="s">
        <v>146</v>
      </c>
      <c r="F98" s="3">
        <v>0.3</v>
      </c>
      <c r="G98" t="s">
        <v>61</v>
      </c>
      <c r="H98" s="3">
        <v>313.25171699999999</v>
      </c>
      <c r="I98" s="3">
        <v>58.23</v>
      </c>
    </row>
    <row r="99" spans="1:9" x14ac:dyDescent="0.25">
      <c r="A99">
        <v>98</v>
      </c>
      <c r="B99">
        <v>15</v>
      </c>
      <c r="C99" s="2">
        <v>44410</v>
      </c>
      <c r="D99" s="3">
        <v>60666</v>
      </c>
      <c r="E99" t="s">
        <v>182</v>
      </c>
      <c r="F99" s="3">
        <v>0.28000000000000003</v>
      </c>
      <c r="G99" t="s">
        <v>61</v>
      </c>
      <c r="H99" s="3">
        <v>1116.919707</v>
      </c>
      <c r="I99" s="3">
        <v>54.32</v>
      </c>
    </row>
    <row r="100" spans="1:9" x14ac:dyDescent="0.25">
      <c r="A100">
        <v>99</v>
      </c>
      <c r="B100">
        <v>19</v>
      </c>
      <c r="C100" s="2">
        <v>44410</v>
      </c>
      <c r="D100" s="3">
        <v>4692</v>
      </c>
      <c r="E100" t="s">
        <v>146</v>
      </c>
      <c r="F100" s="3">
        <v>0.08</v>
      </c>
      <c r="G100" t="s">
        <v>61</v>
      </c>
      <c r="H100" s="3">
        <v>313.25171699999999</v>
      </c>
      <c r="I100" s="3">
        <v>14.98</v>
      </c>
    </row>
    <row r="101" spans="1:9" x14ac:dyDescent="0.25">
      <c r="A101">
        <v>100</v>
      </c>
      <c r="B101">
        <v>23</v>
      </c>
      <c r="C101" s="2">
        <v>44411</v>
      </c>
      <c r="D101" s="3">
        <v>28020</v>
      </c>
      <c r="E101" t="s">
        <v>100</v>
      </c>
      <c r="F101" s="3">
        <v>5.69</v>
      </c>
      <c r="G101" t="s">
        <v>61</v>
      </c>
      <c r="H101" s="3">
        <v>24.648029000000001</v>
      </c>
      <c r="I101" s="3">
        <v>1136.81</v>
      </c>
    </row>
    <row r="102" spans="1:9" x14ac:dyDescent="0.25">
      <c r="A102">
        <v>101</v>
      </c>
      <c r="B102">
        <v>43</v>
      </c>
      <c r="C102" s="2">
        <v>44412</v>
      </c>
      <c r="D102" s="3">
        <v>1212</v>
      </c>
      <c r="E102" t="s">
        <v>172</v>
      </c>
      <c r="F102" s="3">
        <v>1.46</v>
      </c>
      <c r="G102" t="s">
        <v>61</v>
      </c>
      <c r="H102" s="3">
        <v>4.1616299999999997</v>
      </c>
      <c r="I102" s="3">
        <v>291.24</v>
      </c>
    </row>
    <row r="103" spans="1:9" x14ac:dyDescent="0.25">
      <c r="A103">
        <v>102</v>
      </c>
      <c r="B103">
        <v>12</v>
      </c>
      <c r="C103" s="2">
        <v>44412</v>
      </c>
      <c r="D103" s="3">
        <v>1368</v>
      </c>
      <c r="E103" t="s">
        <v>87</v>
      </c>
      <c r="F103" s="3">
        <v>3.09</v>
      </c>
      <c r="G103" t="s">
        <v>61</v>
      </c>
      <c r="H103" s="3">
        <v>2.216262</v>
      </c>
      <c r="I103" s="3">
        <v>617.26</v>
      </c>
    </row>
    <row r="104" spans="1:9" x14ac:dyDescent="0.25">
      <c r="A104">
        <v>103</v>
      </c>
      <c r="B104">
        <v>16</v>
      </c>
      <c r="C104" s="2">
        <v>44413</v>
      </c>
      <c r="D104" s="3">
        <v>6810</v>
      </c>
      <c r="E104" t="s">
        <v>196</v>
      </c>
      <c r="F104" s="3">
        <v>3.55</v>
      </c>
      <c r="G104" t="s">
        <v>61</v>
      </c>
      <c r="H104" s="3">
        <v>9.6173900000000003</v>
      </c>
      <c r="I104" s="3">
        <v>708.1</v>
      </c>
    </row>
    <row r="105" spans="1:9" x14ac:dyDescent="0.25">
      <c r="A105">
        <v>104</v>
      </c>
      <c r="B105">
        <v>28</v>
      </c>
      <c r="C105" s="2">
        <v>44413</v>
      </c>
      <c r="D105" s="3">
        <v>23370</v>
      </c>
      <c r="E105" t="s">
        <v>227</v>
      </c>
      <c r="F105" s="3">
        <v>7.17</v>
      </c>
      <c r="G105" t="s">
        <v>61</v>
      </c>
      <c r="H105" s="3">
        <v>16.313403999999998</v>
      </c>
      <c r="I105" s="3">
        <v>1432.57</v>
      </c>
    </row>
    <row r="106" spans="1:9" x14ac:dyDescent="0.25">
      <c r="A106">
        <v>105</v>
      </c>
      <c r="B106">
        <v>20</v>
      </c>
      <c r="C106" s="2">
        <v>44413</v>
      </c>
      <c r="D106" s="3">
        <v>7970</v>
      </c>
      <c r="E106" t="s">
        <v>185</v>
      </c>
      <c r="F106" s="3">
        <v>0.05</v>
      </c>
      <c r="G106" t="s">
        <v>61</v>
      </c>
      <c r="H106" s="3">
        <v>15.881424000000001</v>
      </c>
      <c r="I106" s="3">
        <v>501.85</v>
      </c>
    </row>
    <row r="107" spans="1:9" x14ac:dyDescent="0.25">
      <c r="A107">
        <v>106</v>
      </c>
      <c r="B107">
        <v>24</v>
      </c>
      <c r="C107" s="2">
        <v>44414</v>
      </c>
      <c r="D107" s="3">
        <v>882</v>
      </c>
      <c r="E107" t="s">
        <v>114</v>
      </c>
      <c r="F107" s="3">
        <v>5.32</v>
      </c>
      <c r="G107" t="s">
        <v>61</v>
      </c>
      <c r="H107" s="3">
        <v>0.82954600000000001</v>
      </c>
      <c r="I107" s="3">
        <v>1063.24</v>
      </c>
    </row>
    <row r="108" spans="1:9" x14ac:dyDescent="0.25">
      <c r="A108">
        <v>107</v>
      </c>
      <c r="B108">
        <v>50</v>
      </c>
      <c r="C108" s="2">
        <v>44415</v>
      </c>
      <c r="D108" s="3">
        <v>23730</v>
      </c>
      <c r="E108" t="s">
        <v>143</v>
      </c>
      <c r="F108" s="3">
        <v>0.22</v>
      </c>
      <c r="G108" t="s">
        <v>61</v>
      </c>
      <c r="H108" s="3">
        <v>559.20678399999997</v>
      </c>
      <c r="I108" s="3">
        <v>42.44</v>
      </c>
    </row>
    <row r="109" spans="1:9" x14ac:dyDescent="0.25">
      <c r="A109">
        <v>108</v>
      </c>
      <c r="B109">
        <v>14</v>
      </c>
      <c r="C109" s="2">
        <v>44416</v>
      </c>
      <c r="D109" s="3">
        <v>9930</v>
      </c>
      <c r="E109" t="s">
        <v>104</v>
      </c>
      <c r="F109" s="3">
        <v>0.32</v>
      </c>
      <c r="G109" t="s">
        <v>61</v>
      </c>
      <c r="H109" s="3">
        <v>157.21093400000001</v>
      </c>
      <c r="I109" s="3">
        <v>63.17</v>
      </c>
    </row>
    <row r="110" spans="1:9" x14ac:dyDescent="0.25">
      <c r="A110">
        <v>109</v>
      </c>
      <c r="B110">
        <v>26</v>
      </c>
      <c r="C110" s="2">
        <v>44417</v>
      </c>
      <c r="D110" s="3">
        <v>300</v>
      </c>
      <c r="E110" t="s">
        <v>210</v>
      </c>
      <c r="F110" s="3">
        <v>1.37</v>
      </c>
      <c r="G110" t="s">
        <v>61</v>
      </c>
      <c r="H110" s="3">
        <v>1.102541</v>
      </c>
      <c r="I110" s="3">
        <v>272.10000000000002</v>
      </c>
    </row>
    <row r="111" spans="1:9" x14ac:dyDescent="0.25">
      <c r="A111">
        <v>110</v>
      </c>
      <c r="B111">
        <v>48</v>
      </c>
      <c r="C111" s="2">
        <v>44418</v>
      </c>
      <c r="D111" s="3">
        <v>13242</v>
      </c>
      <c r="E111" t="s">
        <v>186</v>
      </c>
      <c r="F111" s="3">
        <v>0.14000000000000001</v>
      </c>
      <c r="G111" t="s">
        <v>61</v>
      </c>
      <c r="H111" s="3">
        <v>491.95615400000003</v>
      </c>
      <c r="I111" s="3">
        <v>26.92</v>
      </c>
    </row>
    <row r="112" spans="1:9" x14ac:dyDescent="0.25">
      <c r="A112">
        <v>111</v>
      </c>
      <c r="B112">
        <v>40</v>
      </c>
      <c r="C112" s="2">
        <v>44418</v>
      </c>
      <c r="D112" s="3">
        <v>222</v>
      </c>
      <c r="E112" t="s">
        <v>82</v>
      </c>
      <c r="F112" s="3">
        <v>1.01</v>
      </c>
      <c r="G112" t="s">
        <v>61</v>
      </c>
      <c r="H112" s="3">
        <v>1.1026929999999999</v>
      </c>
      <c r="I112" s="3">
        <v>201.33</v>
      </c>
    </row>
    <row r="113" spans="1:9" x14ac:dyDescent="0.25">
      <c r="A113">
        <v>112</v>
      </c>
      <c r="B113">
        <v>3</v>
      </c>
      <c r="C113" s="2">
        <v>44418</v>
      </c>
      <c r="D113" s="3">
        <v>10314</v>
      </c>
      <c r="E113" t="s">
        <v>104</v>
      </c>
      <c r="F113" s="3">
        <v>0.33</v>
      </c>
      <c r="G113" t="s">
        <v>61</v>
      </c>
      <c r="H113" s="3">
        <v>157.21093400000001</v>
      </c>
      <c r="I113" s="3">
        <v>65.61</v>
      </c>
    </row>
    <row r="114" spans="1:9" x14ac:dyDescent="0.25">
      <c r="A114">
        <v>113</v>
      </c>
      <c r="B114">
        <v>33</v>
      </c>
      <c r="C114" s="2">
        <v>44419</v>
      </c>
      <c r="D114" s="3">
        <v>1709</v>
      </c>
      <c r="E114" t="s">
        <v>171</v>
      </c>
      <c r="F114" s="3">
        <v>7.75</v>
      </c>
      <c r="G114" t="s">
        <v>61</v>
      </c>
      <c r="H114" s="3">
        <v>1.102838</v>
      </c>
      <c r="I114" s="3">
        <v>1549.64</v>
      </c>
    </row>
    <row r="115" spans="1:9" x14ac:dyDescent="0.25">
      <c r="A115">
        <v>114</v>
      </c>
      <c r="B115">
        <v>35</v>
      </c>
      <c r="C115" s="2">
        <v>44419</v>
      </c>
      <c r="D115" s="3">
        <v>6828</v>
      </c>
      <c r="E115" t="s">
        <v>102</v>
      </c>
      <c r="F115" s="3">
        <v>4.5999999999999996</v>
      </c>
      <c r="G115" t="s">
        <v>61</v>
      </c>
      <c r="H115" s="3">
        <v>7.4332419999999999</v>
      </c>
      <c r="I115" s="3">
        <v>918.58</v>
      </c>
    </row>
    <row r="116" spans="1:9" x14ac:dyDescent="0.25">
      <c r="A116">
        <v>115</v>
      </c>
      <c r="B116">
        <v>40</v>
      </c>
      <c r="C116" s="2">
        <v>44420</v>
      </c>
      <c r="D116" s="3">
        <v>774</v>
      </c>
      <c r="E116" t="s">
        <v>66</v>
      </c>
      <c r="F116" s="3">
        <v>1.96</v>
      </c>
      <c r="G116" t="s">
        <v>61</v>
      </c>
      <c r="H116" s="3">
        <v>1.9815560000000001</v>
      </c>
      <c r="I116" s="3">
        <v>390.61</v>
      </c>
    </row>
    <row r="117" spans="1:9" x14ac:dyDescent="0.25">
      <c r="A117">
        <v>116</v>
      </c>
      <c r="B117">
        <v>48</v>
      </c>
      <c r="C117" s="2">
        <v>44422</v>
      </c>
      <c r="D117" s="3">
        <v>6244</v>
      </c>
      <c r="E117" t="s">
        <v>117</v>
      </c>
      <c r="F117" s="3">
        <v>3.69</v>
      </c>
      <c r="G117" t="s">
        <v>61</v>
      </c>
      <c r="H117" s="3">
        <v>8.4635580000000008</v>
      </c>
      <c r="I117" s="3">
        <v>737.76</v>
      </c>
    </row>
    <row r="118" spans="1:9" x14ac:dyDescent="0.25">
      <c r="A118">
        <v>117</v>
      </c>
      <c r="B118">
        <v>22</v>
      </c>
      <c r="C118" s="2">
        <v>44423</v>
      </c>
      <c r="D118" s="3">
        <v>1206</v>
      </c>
      <c r="E118" t="s">
        <v>81</v>
      </c>
      <c r="F118" s="3">
        <v>1.1200000000000001</v>
      </c>
      <c r="G118" t="s">
        <v>61</v>
      </c>
      <c r="H118" s="3">
        <v>5.411435</v>
      </c>
      <c r="I118" s="3">
        <v>222.87</v>
      </c>
    </row>
    <row r="119" spans="1:9" x14ac:dyDescent="0.25">
      <c r="A119">
        <v>118</v>
      </c>
      <c r="B119">
        <v>7</v>
      </c>
      <c r="C119" s="2">
        <v>44423</v>
      </c>
      <c r="D119" s="3">
        <v>26928</v>
      </c>
      <c r="E119" t="s">
        <v>107</v>
      </c>
      <c r="F119" s="3">
        <v>2.39</v>
      </c>
      <c r="G119" t="s">
        <v>61</v>
      </c>
      <c r="H119" s="3">
        <v>56.424061000000002</v>
      </c>
      <c r="I119" s="3">
        <v>477.25</v>
      </c>
    </row>
    <row r="120" spans="1:9" x14ac:dyDescent="0.25">
      <c r="A120">
        <v>119</v>
      </c>
      <c r="B120">
        <v>24</v>
      </c>
      <c r="C120" s="2">
        <v>44424</v>
      </c>
      <c r="D120" s="3">
        <v>11940</v>
      </c>
      <c r="E120" t="s">
        <v>186</v>
      </c>
      <c r="F120" s="3">
        <v>0.03</v>
      </c>
      <c r="G120" t="s">
        <v>61</v>
      </c>
      <c r="H120" s="3">
        <v>491.95615400000003</v>
      </c>
      <c r="I120" s="3">
        <v>24.28</v>
      </c>
    </row>
    <row r="121" spans="1:9" x14ac:dyDescent="0.25">
      <c r="A121">
        <v>120</v>
      </c>
      <c r="B121">
        <v>23</v>
      </c>
      <c r="C121" s="2">
        <v>44425</v>
      </c>
      <c r="D121" s="3">
        <v>27768</v>
      </c>
      <c r="E121" t="s">
        <v>89</v>
      </c>
      <c r="F121" s="3">
        <v>0.03</v>
      </c>
      <c r="G121" t="s">
        <v>61</v>
      </c>
      <c r="H121" s="3">
        <v>2198.4194109999999</v>
      </c>
      <c r="I121" s="3">
        <v>12.64</v>
      </c>
    </row>
    <row r="122" spans="1:9" x14ac:dyDescent="0.25">
      <c r="A122">
        <v>121</v>
      </c>
      <c r="B122">
        <v>9</v>
      </c>
      <c r="C122" s="2">
        <v>44425</v>
      </c>
      <c r="D122" s="3">
        <v>954</v>
      </c>
      <c r="E122" t="s">
        <v>220</v>
      </c>
      <c r="F122" s="3">
        <v>0.04</v>
      </c>
      <c r="G122" t="s">
        <v>61</v>
      </c>
      <c r="H122" s="3">
        <v>2.9778020000000001</v>
      </c>
      <c r="I122" s="3">
        <v>320.38</v>
      </c>
    </row>
    <row r="123" spans="1:9" x14ac:dyDescent="0.25">
      <c r="A123">
        <v>122</v>
      </c>
      <c r="B123">
        <v>34</v>
      </c>
      <c r="C123" s="2">
        <v>44425</v>
      </c>
      <c r="D123" s="3">
        <v>18846</v>
      </c>
      <c r="E123" t="s">
        <v>118</v>
      </c>
      <c r="F123" s="3">
        <v>0.41</v>
      </c>
      <c r="G123" t="s">
        <v>61</v>
      </c>
      <c r="H123" s="3">
        <v>229.954813</v>
      </c>
      <c r="I123" s="3">
        <v>81.96</v>
      </c>
    </row>
    <row r="124" spans="1:9" x14ac:dyDescent="0.25">
      <c r="A124">
        <v>123</v>
      </c>
      <c r="B124">
        <v>36</v>
      </c>
      <c r="C124" s="2">
        <v>44426</v>
      </c>
      <c r="D124" s="3">
        <v>1446</v>
      </c>
      <c r="E124" t="s">
        <v>61</v>
      </c>
      <c r="F124" s="3">
        <v>7.23</v>
      </c>
      <c r="G124" t="s">
        <v>61</v>
      </c>
      <c r="H124" s="3">
        <v>1</v>
      </c>
      <c r="I124" s="3">
        <v>1446</v>
      </c>
    </row>
    <row r="125" spans="1:9" x14ac:dyDescent="0.25">
      <c r="A125">
        <v>124</v>
      </c>
      <c r="B125">
        <v>37</v>
      </c>
      <c r="C125" s="2">
        <v>44426</v>
      </c>
      <c r="D125" s="3">
        <v>9126</v>
      </c>
      <c r="E125" t="s">
        <v>151</v>
      </c>
      <c r="F125" s="3">
        <v>2.2599999999999998</v>
      </c>
      <c r="G125" t="s">
        <v>61</v>
      </c>
      <c r="H125" s="3">
        <v>20.224588000000001</v>
      </c>
      <c r="I125" s="3">
        <v>451.24</v>
      </c>
    </row>
    <row r="126" spans="1:9" x14ac:dyDescent="0.25">
      <c r="A126">
        <v>125</v>
      </c>
      <c r="B126">
        <v>23</v>
      </c>
      <c r="C126" s="2">
        <v>44426</v>
      </c>
      <c r="D126" s="3">
        <v>21120</v>
      </c>
      <c r="E126" t="s">
        <v>181</v>
      </c>
      <c r="F126" s="3">
        <v>0.03</v>
      </c>
      <c r="G126" t="s">
        <v>61</v>
      </c>
      <c r="H126" s="3">
        <v>116.791701</v>
      </c>
      <c r="I126" s="3">
        <v>180.84</v>
      </c>
    </row>
    <row r="127" spans="1:9" x14ac:dyDescent="0.25">
      <c r="A127">
        <v>126</v>
      </c>
      <c r="B127">
        <v>22</v>
      </c>
      <c r="C127" s="2">
        <v>44427</v>
      </c>
      <c r="D127" s="3">
        <v>642</v>
      </c>
      <c r="E127" t="s">
        <v>97</v>
      </c>
      <c r="F127" s="3">
        <v>2.92</v>
      </c>
      <c r="G127" t="s">
        <v>61</v>
      </c>
      <c r="H127" s="3">
        <v>1.102163</v>
      </c>
      <c r="I127" s="3">
        <v>582.5</v>
      </c>
    </row>
    <row r="128" spans="1:9" x14ac:dyDescent="0.25">
      <c r="A128">
        <v>127</v>
      </c>
      <c r="B128">
        <v>16</v>
      </c>
      <c r="C128" s="2">
        <v>44427</v>
      </c>
      <c r="D128" s="3">
        <v>984</v>
      </c>
      <c r="E128" t="s">
        <v>61</v>
      </c>
      <c r="F128" s="3">
        <v>4.92</v>
      </c>
      <c r="G128" t="s">
        <v>61</v>
      </c>
      <c r="H128" s="3">
        <v>1</v>
      </c>
      <c r="I128" s="3">
        <v>984</v>
      </c>
    </row>
    <row r="129" spans="1:9" x14ac:dyDescent="0.25">
      <c r="A129">
        <v>128</v>
      </c>
      <c r="B129">
        <v>33</v>
      </c>
      <c r="C129" s="2">
        <v>44428</v>
      </c>
      <c r="D129" s="3">
        <v>4146</v>
      </c>
      <c r="E129" t="s">
        <v>67</v>
      </c>
      <c r="F129" s="3">
        <v>0.03</v>
      </c>
      <c r="G129" t="s">
        <v>61</v>
      </c>
      <c r="H129" s="3">
        <v>500.07535200000001</v>
      </c>
      <c r="I129" s="3">
        <v>8.3000000000000007</v>
      </c>
    </row>
    <row r="130" spans="1:9" x14ac:dyDescent="0.25">
      <c r="A130">
        <v>129</v>
      </c>
      <c r="B130">
        <v>9</v>
      </c>
      <c r="C130" s="2">
        <v>44428</v>
      </c>
      <c r="D130" s="3">
        <v>36000000</v>
      </c>
      <c r="E130" t="s">
        <v>214</v>
      </c>
      <c r="F130" s="3">
        <v>0.04</v>
      </c>
      <c r="G130" t="s">
        <v>61</v>
      </c>
      <c r="H130" s="3">
        <v>25207.144585999999</v>
      </c>
      <c r="I130" s="3">
        <v>1428.17</v>
      </c>
    </row>
    <row r="131" spans="1:9" x14ac:dyDescent="0.25">
      <c r="A131">
        <v>130</v>
      </c>
      <c r="B131">
        <v>1</v>
      </c>
      <c r="C131" s="2">
        <v>44428</v>
      </c>
      <c r="D131" s="3">
        <v>10284</v>
      </c>
      <c r="E131" t="s">
        <v>100</v>
      </c>
      <c r="F131" s="3">
        <v>2.09</v>
      </c>
      <c r="G131" t="s">
        <v>61</v>
      </c>
      <c r="H131" s="3">
        <v>24.648029000000001</v>
      </c>
      <c r="I131" s="3">
        <v>417.24</v>
      </c>
    </row>
    <row r="132" spans="1:9" x14ac:dyDescent="0.25">
      <c r="A132">
        <v>131</v>
      </c>
      <c r="B132">
        <v>39</v>
      </c>
      <c r="C132" s="2">
        <v>44429</v>
      </c>
      <c r="D132" s="3">
        <v>4132</v>
      </c>
      <c r="E132" t="s">
        <v>172</v>
      </c>
      <c r="F132" s="3">
        <v>4.97</v>
      </c>
      <c r="G132" t="s">
        <v>61</v>
      </c>
      <c r="H132" s="3">
        <v>4.1616299999999997</v>
      </c>
      <c r="I132" s="3">
        <v>992.89</v>
      </c>
    </row>
    <row r="133" spans="1:9" x14ac:dyDescent="0.25">
      <c r="A133">
        <v>132</v>
      </c>
      <c r="B133">
        <v>11</v>
      </c>
      <c r="C133" s="2">
        <v>44429</v>
      </c>
      <c r="D133" s="3">
        <v>438</v>
      </c>
      <c r="E133" t="s">
        <v>109</v>
      </c>
      <c r="F133" s="3">
        <v>2.65</v>
      </c>
      <c r="G133" t="s">
        <v>61</v>
      </c>
      <c r="H133" s="3">
        <v>0.82952999999999999</v>
      </c>
      <c r="I133" s="3">
        <v>528.01</v>
      </c>
    </row>
    <row r="134" spans="1:9" x14ac:dyDescent="0.25">
      <c r="A134">
        <v>133</v>
      </c>
      <c r="B134">
        <v>45</v>
      </c>
      <c r="C134" s="2">
        <v>44429</v>
      </c>
      <c r="D134" s="3">
        <v>282</v>
      </c>
      <c r="E134" t="s">
        <v>173</v>
      </c>
      <c r="F134" s="3">
        <v>0.37</v>
      </c>
      <c r="G134" t="s">
        <v>61</v>
      </c>
      <c r="H134" s="3">
        <v>3.8738779999999999</v>
      </c>
      <c r="I134" s="3">
        <v>72.8</v>
      </c>
    </row>
    <row r="135" spans="1:9" x14ac:dyDescent="0.25">
      <c r="A135">
        <v>134</v>
      </c>
      <c r="B135">
        <v>14</v>
      </c>
      <c r="C135" s="2">
        <v>44429</v>
      </c>
      <c r="D135" s="3">
        <v>25128</v>
      </c>
      <c r="E135" t="s">
        <v>168</v>
      </c>
      <c r="F135" s="3">
        <v>0.94</v>
      </c>
      <c r="G135" t="s">
        <v>61</v>
      </c>
      <c r="H135" s="3">
        <v>133.92914099999999</v>
      </c>
      <c r="I135" s="3">
        <v>187.63</v>
      </c>
    </row>
    <row r="136" spans="1:9" x14ac:dyDescent="0.25">
      <c r="A136">
        <v>135</v>
      </c>
      <c r="B136">
        <v>17</v>
      </c>
      <c r="C136" s="2">
        <v>44429</v>
      </c>
      <c r="D136" s="3">
        <v>144888</v>
      </c>
      <c r="E136" t="s">
        <v>197</v>
      </c>
      <c r="F136" s="3">
        <v>0.27</v>
      </c>
      <c r="G136" t="s">
        <v>61</v>
      </c>
      <c r="H136" s="3">
        <v>2767.7328120000002</v>
      </c>
      <c r="I136" s="3">
        <v>52.35</v>
      </c>
    </row>
    <row r="137" spans="1:9" x14ac:dyDescent="0.25">
      <c r="A137">
        <v>136</v>
      </c>
      <c r="B137">
        <v>3</v>
      </c>
      <c r="C137" s="2">
        <v>44430</v>
      </c>
      <c r="D137" s="3">
        <v>936</v>
      </c>
      <c r="E137" t="s">
        <v>79</v>
      </c>
      <c r="F137" s="3">
        <v>3.14</v>
      </c>
      <c r="G137" t="s">
        <v>61</v>
      </c>
      <c r="H137" s="3">
        <v>1.492847</v>
      </c>
      <c r="I137" s="3">
        <v>626.99</v>
      </c>
    </row>
    <row r="138" spans="1:9" x14ac:dyDescent="0.25">
      <c r="A138">
        <v>137</v>
      </c>
      <c r="B138">
        <v>5</v>
      </c>
      <c r="C138" s="2">
        <v>44430</v>
      </c>
      <c r="D138" s="3">
        <v>26004</v>
      </c>
      <c r="E138" t="s">
        <v>65</v>
      </c>
      <c r="F138" s="3">
        <v>0.25</v>
      </c>
      <c r="G138" t="s">
        <v>61</v>
      </c>
      <c r="H138" s="3">
        <v>536.92227000000003</v>
      </c>
      <c r="I138" s="3">
        <v>48.44</v>
      </c>
    </row>
    <row r="139" spans="1:9" x14ac:dyDescent="0.25">
      <c r="A139">
        <v>138</v>
      </c>
      <c r="B139">
        <v>5</v>
      </c>
      <c r="C139" s="2">
        <v>44432</v>
      </c>
      <c r="D139" s="3">
        <v>86820</v>
      </c>
      <c r="E139" t="s">
        <v>209</v>
      </c>
      <c r="F139" s="3">
        <v>0.11</v>
      </c>
      <c r="G139" t="s">
        <v>61</v>
      </c>
      <c r="H139" s="3">
        <v>3955.7357969999998</v>
      </c>
      <c r="I139" s="3">
        <v>21.95</v>
      </c>
    </row>
    <row r="140" spans="1:9" x14ac:dyDescent="0.25">
      <c r="A140">
        <v>139</v>
      </c>
      <c r="B140">
        <v>45</v>
      </c>
      <c r="C140" s="2">
        <v>44433</v>
      </c>
      <c r="D140" s="3">
        <v>6354</v>
      </c>
      <c r="E140" t="s">
        <v>120</v>
      </c>
      <c r="F140" s="3">
        <v>1.18</v>
      </c>
      <c r="G140" t="s">
        <v>61</v>
      </c>
      <c r="H140" s="3">
        <v>26.978393000000001</v>
      </c>
      <c r="I140" s="3">
        <v>235.53</v>
      </c>
    </row>
    <row r="141" spans="1:9" x14ac:dyDescent="0.25">
      <c r="A141">
        <v>140</v>
      </c>
      <c r="B141">
        <v>20</v>
      </c>
      <c r="C141" s="2">
        <v>44433</v>
      </c>
      <c r="D141" s="3">
        <v>29148</v>
      </c>
      <c r="E141" t="s">
        <v>154</v>
      </c>
      <c r="F141" s="3">
        <v>0.05</v>
      </c>
      <c r="G141" t="s">
        <v>61</v>
      </c>
      <c r="H141" s="3">
        <v>1954.4450999999999</v>
      </c>
      <c r="I141" s="3">
        <v>14.92</v>
      </c>
    </row>
    <row r="142" spans="1:9" x14ac:dyDescent="0.25">
      <c r="A142">
        <v>141</v>
      </c>
      <c r="B142">
        <v>17</v>
      </c>
      <c r="C142" s="2">
        <v>44433</v>
      </c>
      <c r="D142" s="3">
        <v>20292</v>
      </c>
      <c r="E142" t="s">
        <v>92</v>
      </c>
      <c r="F142" s="3">
        <v>0.12</v>
      </c>
      <c r="G142" t="s">
        <v>61</v>
      </c>
      <c r="H142" s="3">
        <v>873.48932600000001</v>
      </c>
      <c r="I142" s="3">
        <v>23.24</v>
      </c>
    </row>
    <row r="143" spans="1:9" x14ac:dyDescent="0.25">
      <c r="A143">
        <v>142</v>
      </c>
      <c r="B143">
        <v>38</v>
      </c>
      <c r="C143" s="2">
        <v>44433</v>
      </c>
      <c r="D143" s="3">
        <v>174</v>
      </c>
      <c r="E143" t="s">
        <v>114</v>
      </c>
      <c r="F143" s="3">
        <v>1.05</v>
      </c>
      <c r="G143" t="s">
        <v>61</v>
      </c>
      <c r="H143" s="3">
        <v>0.82954600000000001</v>
      </c>
      <c r="I143" s="3">
        <v>209.76</v>
      </c>
    </row>
    <row r="144" spans="1:9" x14ac:dyDescent="0.25">
      <c r="A144">
        <v>143</v>
      </c>
      <c r="B144">
        <v>39</v>
      </c>
      <c r="C144" s="2">
        <v>44433</v>
      </c>
      <c r="D144" s="3">
        <v>366</v>
      </c>
      <c r="E144" t="s">
        <v>156</v>
      </c>
      <c r="F144" s="3">
        <v>0.21</v>
      </c>
      <c r="G144" t="s">
        <v>61</v>
      </c>
      <c r="H144" s="3">
        <v>8.8626740000000002</v>
      </c>
      <c r="I144" s="3">
        <v>41.3</v>
      </c>
    </row>
    <row r="145" spans="1:9" x14ac:dyDescent="0.25">
      <c r="A145">
        <v>144</v>
      </c>
      <c r="B145">
        <v>10</v>
      </c>
      <c r="C145" s="2">
        <v>44434</v>
      </c>
      <c r="D145" s="3">
        <v>229650</v>
      </c>
      <c r="E145" t="s">
        <v>154</v>
      </c>
      <c r="F145" s="3">
        <v>0.05</v>
      </c>
      <c r="G145" t="s">
        <v>61</v>
      </c>
      <c r="H145" s="3">
        <v>1954.4450999999999</v>
      </c>
      <c r="I145" s="3">
        <v>117.51</v>
      </c>
    </row>
    <row r="146" spans="1:9" x14ac:dyDescent="0.25">
      <c r="A146">
        <v>145</v>
      </c>
      <c r="B146">
        <v>6</v>
      </c>
      <c r="C146" s="2">
        <v>44434</v>
      </c>
      <c r="D146" s="3">
        <v>15336</v>
      </c>
      <c r="E146" t="s">
        <v>191</v>
      </c>
      <c r="F146" s="3">
        <v>0.13</v>
      </c>
      <c r="G146" t="s">
        <v>61</v>
      </c>
      <c r="H146" s="3">
        <v>635.85051599999997</v>
      </c>
      <c r="I146" s="3">
        <v>24.12</v>
      </c>
    </row>
    <row r="147" spans="1:9" x14ac:dyDescent="0.25">
      <c r="A147">
        <v>146</v>
      </c>
      <c r="B147">
        <v>36</v>
      </c>
      <c r="C147" s="2">
        <v>44435</v>
      </c>
      <c r="D147" s="3">
        <v>89418</v>
      </c>
      <c r="E147" t="s">
        <v>214</v>
      </c>
      <c r="F147" s="3">
        <v>0.03</v>
      </c>
      <c r="G147" t="s">
        <v>61</v>
      </c>
      <c r="H147" s="3">
        <v>25207.144585999999</v>
      </c>
      <c r="I147" s="3">
        <v>3.55</v>
      </c>
    </row>
    <row r="148" spans="1:9" x14ac:dyDescent="0.25">
      <c r="A148">
        <v>147</v>
      </c>
      <c r="B148">
        <v>32</v>
      </c>
      <c r="C148" s="2">
        <v>44437</v>
      </c>
      <c r="D148" s="3">
        <v>280</v>
      </c>
      <c r="E148" t="s">
        <v>141</v>
      </c>
      <c r="F148" s="3">
        <v>4.18</v>
      </c>
      <c r="G148" t="s">
        <v>61</v>
      </c>
      <c r="H148" s="3">
        <v>0.33508399999999999</v>
      </c>
      <c r="I148" s="3">
        <v>835.62</v>
      </c>
    </row>
    <row r="149" spans="1:9" x14ac:dyDescent="0.25">
      <c r="A149">
        <v>148</v>
      </c>
      <c r="B149">
        <v>24</v>
      </c>
      <c r="C149" s="2">
        <v>44437</v>
      </c>
      <c r="D149" s="3">
        <v>179532</v>
      </c>
      <c r="E149" t="s">
        <v>214</v>
      </c>
      <c r="F149" s="3">
        <v>0.03</v>
      </c>
      <c r="G149" t="s">
        <v>61</v>
      </c>
      <c r="H149" s="3">
        <v>25207.144585999999</v>
      </c>
      <c r="I149" s="3">
        <v>7.13</v>
      </c>
    </row>
    <row r="150" spans="1:9" x14ac:dyDescent="0.25">
      <c r="A150">
        <v>149</v>
      </c>
      <c r="B150">
        <v>43</v>
      </c>
      <c r="C150" s="2">
        <v>44438</v>
      </c>
      <c r="D150" s="3">
        <v>16686</v>
      </c>
      <c r="E150" t="s">
        <v>100</v>
      </c>
      <c r="F150" s="3">
        <v>3.39</v>
      </c>
      <c r="G150" t="s">
        <v>61</v>
      </c>
      <c r="H150" s="3">
        <v>24.648029000000001</v>
      </c>
      <c r="I150" s="3">
        <v>676.98</v>
      </c>
    </row>
    <row r="151" spans="1:9" x14ac:dyDescent="0.25">
      <c r="A151">
        <v>150</v>
      </c>
      <c r="B151">
        <v>19</v>
      </c>
      <c r="C151" s="2">
        <v>44438</v>
      </c>
      <c r="D151" s="3">
        <v>666</v>
      </c>
      <c r="E151" t="s">
        <v>167</v>
      </c>
      <c r="F151" s="3">
        <v>0.35</v>
      </c>
      <c r="G151" t="s">
        <v>61</v>
      </c>
      <c r="H151" s="3">
        <v>9.6558569999999992</v>
      </c>
      <c r="I151" s="3">
        <v>68.98</v>
      </c>
    </row>
    <row r="152" spans="1:9" x14ac:dyDescent="0.25">
      <c r="A152">
        <v>151</v>
      </c>
      <c r="B152">
        <v>2</v>
      </c>
      <c r="C152" s="2">
        <v>44440</v>
      </c>
      <c r="D152" s="3">
        <v>918</v>
      </c>
      <c r="E152" t="s">
        <v>184</v>
      </c>
      <c r="F152" s="3">
        <v>0.52</v>
      </c>
      <c r="G152" t="s">
        <v>61</v>
      </c>
      <c r="H152" s="3">
        <v>8.8679079999999999</v>
      </c>
      <c r="I152" s="3">
        <v>103.52</v>
      </c>
    </row>
    <row r="153" spans="1:9" x14ac:dyDescent="0.25">
      <c r="A153">
        <v>152</v>
      </c>
      <c r="B153">
        <v>46</v>
      </c>
      <c r="C153" s="2">
        <v>44441</v>
      </c>
      <c r="D153" s="3">
        <v>17454</v>
      </c>
      <c r="E153" t="s">
        <v>107</v>
      </c>
      <c r="F153" s="3">
        <v>1.55</v>
      </c>
      <c r="G153" t="s">
        <v>61</v>
      </c>
      <c r="H153" s="3">
        <v>56.424061000000002</v>
      </c>
      <c r="I153" s="3">
        <v>309.33999999999997</v>
      </c>
    </row>
    <row r="154" spans="1:9" x14ac:dyDescent="0.25">
      <c r="A154">
        <v>153</v>
      </c>
      <c r="B154">
        <v>50</v>
      </c>
      <c r="C154" s="2">
        <v>44441</v>
      </c>
      <c r="D154" s="3">
        <v>4248</v>
      </c>
      <c r="E154" t="s">
        <v>161</v>
      </c>
      <c r="F154" s="3">
        <v>0.96</v>
      </c>
      <c r="G154" t="s">
        <v>61</v>
      </c>
      <c r="H154" s="3">
        <v>22.345389000000001</v>
      </c>
      <c r="I154" s="3">
        <v>190.11</v>
      </c>
    </row>
    <row r="155" spans="1:9" x14ac:dyDescent="0.25">
      <c r="A155">
        <v>154</v>
      </c>
      <c r="B155">
        <v>49</v>
      </c>
      <c r="C155" s="2">
        <v>44441</v>
      </c>
      <c r="D155" s="3">
        <v>1440</v>
      </c>
      <c r="E155" t="s">
        <v>93</v>
      </c>
      <c r="F155" s="3">
        <v>1.03</v>
      </c>
      <c r="G155" t="s">
        <v>61</v>
      </c>
      <c r="H155" s="3">
        <v>7.0318940000000003</v>
      </c>
      <c r="I155" s="3">
        <v>204.79</v>
      </c>
    </row>
    <row r="156" spans="1:9" x14ac:dyDescent="0.25">
      <c r="A156">
        <v>155</v>
      </c>
      <c r="B156">
        <v>3</v>
      </c>
      <c r="C156" s="2">
        <v>44442</v>
      </c>
      <c r="D156" s="3">
        <v>77</v>
      </c>
      <c r="E156" t="s">
        <v>91</v>
      </c>
      <c r="F156" s="3">
        <v>11.79</v>
      </c>
      <c r="G156" t="s">
        <v>61</v>
      </c>
      <c r="H156" s="3">
        <v>3.2673000000000001E-2</v>
      </c>
      <c r="I156" s="3">
        <v>2356.69</v>
      </c>
    </row>
    <row r="157" spans="1:9" x14ac:dyDescent="0.25">
      <c r="A157">
        <v>156</v>
      </c>
      <c r="B157">
        <v>38</v>
      </c>
      <c r="C157" s="2">
        <v>44443</v>
      </c>
      <c r="D157" s="3">
        <v>149772</v>
      </c>
      <c r="E157" t="s">
        <v>190</v>
      </c>
      <c r="F157" s="3">
        <v>0.06</v>
      </c>
      <c r="G157" t="s">
        <v>61</v>
      </c>
      <c r="H157" s="3">
        <v>12883.397186</v>
      </c>
      <c r="I157" s="3">
        <v>11.63</v>
      </c>
    </row>
    <row r="158" spans="1:9" x14ac:dyDescent="0.25">
      <c r="A158">
        <v>157</v>
      </c>
      <c r="B158">
        <v>29</v>
      </c>
      <c r="C158" s="2">
        <v>44444</v>
      </c>
      <c r="D158" s="3">
        <v>684</v>
      </c>
      <c r="E158" t="s">
        <v>72</v>
      </c>
      <c r="F158" s="3">
        <v>1.75</v>
      </c>
      <c r="G158" t="s">
        <v>61</v>
      </c>
      <c r="H158" s="3">
        <v>1.954297</v>
      </c>
      <c r="I158" s="3">
        <v>350</v>
      </c>
    </row>
    <row r="159" spans="1:9" x14ac:dyDescent="0.25">
      <c r="A159">
        <v>158</v>
      </c>
      <c r="B159">
        <v>34</v>
      </c>
      <c r="C159" s="2">
        <v>44444</v>
      </c>
      <c r="D159" s="3">
        <v>15942</v>
      </c>
      <c r="E159" t="s">
        <v>92</v>
      </c>
      <c r="F159" s="3">
        <v>0.1</v>
      </c>
      <c r="G159" t="s">
        <v>61</v>
      </c>
      <c r="H159" s="3">
        <v>873.48932600000001</v>
      </c>
      <c r="I159" s="3">
        <v>18.260000000000002</v>
      </c>
    </row>
    <row r="160" spans="1:9" x14ac:dyDescent="0.25">
      <c r="A160">
        <v>159</v>
      </c>
      <c r="B160">
        <v>12</v>
      </c>
      <c r="C160" s="2">
        <v>44445</v>
      </c>
      <c r="D160" s="3">
        <v>1116</v>
      </c>
      <c r="E160" t="s">
        <v>150</v>
      </c>
      <c r="F160" s="3">
        <v>0.53</v>
      </c>
      <c r="G160" t="s">
        <v>61</v>
      </c>
      <c r="H160" s="3">
        <v>10.700435000000001</v>
      </c>
      <c r="I160" s="3">
        <v>104.3</v>
      </c>
    </row>
    <row r="161" spans="1:9" x14ac:dyDescent="0.25">
      <c r="A161">
        <v>160</v>
      </c>
      <c r="B161">
        <v>24</v>
      </c>
      <c r="C161" s="2">
        <v>44446</v>
      </c>
      <c r="D161" s="3">
        <v>22182</v>
      </c>
      <c r="E161" t="s">
        <v>115</v>
      </c>
      <c r="F161" s="3">
        <v>1.89</v>
      </c>
      <c r="G161" t="s">
        <v>61</v>
      </c>
      <c r="H161" s="3">
        <v>58.946784999999998</v>
      </c>
      <c r="I161" s="3">
        <v>376.31</v>
      </c>
    </row>
    <row r="162" spans="1:9" x14ac:dyDescent="0.25">
      <c r="A162">
        <v>161</v>
      </c>
      <c r="B162">
        <v>14</v>
      </c>
      <c r="C162" s="2">
        <v>44447</v>
      </c>
      <c r="D162" s="3">
        <v>1014</v>
      </c>
      <c r="E162" t="s">
        <v>210</v>
      </c>
      <c r="F162" s="3">
        <v>4.5999999999999996</v>
      </c>
      <c r="G162" t="s">
        <v>61</v>
      </c>
      <c r="H162" s="3">
        <v>1.102541</v>
      </c>
      <c r="I162" s="3">
        <v>919.7</v>
      </c>
    </row>
    <row r="163" spans="1:9" x14ac:dyDescent="0.25">
      <c r="A163">
        <v>162</v>
      </c>
      <c r="B163">
        <v>31</v>
      </c>
      <c r="C163" s="2">
        <v>44447</v>
      </c>
      <c r="D163" s="3">
        <v>1008</v>
      </c>
      <c r="E163" t="s">
        <v>93</v>
      </c>
      <c r="F163" s="3">
        <v>0.72</v>
      </c>
      <c r="G163" t="s">
        <v>61</v>
      </c>
      <c r="H163" s="3">
        <v>7.0318940000000003</v>
      </c>
      <c r="I163" s="3">
        <v>143.35</v>
      </c>
    </row>
    <row r="164" spans="1:9" x14ac:dyDescent="0.25">
      <c r="A164">
        <v>163</v>
      </c>
      <c r="B164">
        <v>48</v>
      </c>
      <c r="C164" s="2">
        <v>44447</v>
      </c>
      <c r="D164" s="3">
        <v>120</v>
      </c>
      <c r="E164" t="s">
        <v>112</v>
      </c>
      <c r="F164" s="3">
        <v>0.73</v>
      </c>
      <c r="G164" t="s">
        <v>61</v>
      </c>
      <c r="H164" s="3">
        <v>0.83011400000000002</v>
      </c>
      <c r="I164" s="3">
        <v>144.56</v>
      </c>
    </row>
    <row r="165" spans="1:9" x14ac:dyDescent="0.25">
      <c r="A165">
        <v>164</v>
      </c>
      <c r="B165">
        <v>6</v>
      </c>
      <c r="C165" s="2">
        <v>44448</v>
      </c>
      <c r="D165" s="3">
        <v>496</v>
      </c>
      <c r="E165" t="s">
        <v>112</v>
      </c>
      <c r="F165" s="3">
        <v>2.99</v>
      </c>
      <c r="G165" t="s">
        <v>61</v>
      </c>
      <c r="H165" s="3">
        <v>0.83011400000000002</v>
      </c>
      <c r="I165" s="3">
        <v>597.51</v>
      </c>
    </row>
    <row r="166" spans="1:9" x14ac:dyDescent="0.25">
      <c r="A166">
        <v>165</v>
      </c>
      <c r="B166">
        <v>32</v>
      </c>
      <c r="C166" s="2">
        <v>44448</v>
      </c>
      <c r="D166" s="3">
        <v>10734</v>
      </c>
      <c r="E166" t="s">
        <v>74</v>
      </c>
      <c r="F166" s="3">
        <v>0.56999999999999995</v>
      </c>
      <c r="G166" t="s">
        <v>61</v>
      </c>
      <c r="H166" s="3">
        <v>94.772749000000005</v>
      </c>
      <c r="I166" s="3">
        <v>113.27</v>
      </c>
    </row>
    <row r="167" spans="1:9" x14ac:dyDescent="0.25">
      <c r="A167">
        <v>166</v>
      </c>
      <c r="B167">
        <v>9</v>
      </c>
      <c r="C167" s="2">
        <v>44448</v>
      </c>
      <c r="D167" s="3">
        <v>1182</v>
      </c>
      <c r="E167" t="s">
        <v>71</v>
      </c>
      <c r="F167" s="3">
        <v>0.04</v>
      </c>
      <c r="G167" t="s">
        <v>61</v>
      </c>
      <c r="H167" s="3">
        <v>1.874163</v>
      </c>
      <c r="I167" s="3">
        <v>630.69000000000005</v>
      </c>
    </row>
    <row r="168" spans="1:9" x14ac:dyDescent="0.25">
      <c r="A168">
        <v>167</v>
      </c>
      <c r="B168">
        <v>11</v>
      </c>
      <c r="C168" s="2">
        <v>44448</v>
      </c>
      <c r="D168" s="3">
        <v>10206</v>
      </c>
      <c r="E168" t="s">
        <v>208</v>
      </c>
      <c r="F168" s="3">
        <v>1.58</v>
      </c>
      <c r="G168" t="s">
        <v>61</v>
      </c>
      <c r="H168" s="3">
        <v>32.315340999999997</v>
      </c>
      <c r="I168" s="3">
        <v>315.83</v>
      </c>
    </row>
    <row r="169" spans="1:9" x14ac:dyDescent="0.25">
      <c r="A169">
        <v>168</v>
      </c>
      <c r="B169">
        <v>15</v>
      </c>
      <c r="C169" s="2">
        <v>44449</v>
      </c>
      <c r="D169" s="3">
        <v>300000</v>
      </c>
      <c r="E169" t="s">
        <v>214</v>
      </c>
      <c r="F169" s="3">
        <v>0.06</v>
      </c>
      <c r="G169" t="s">
        <v>61</v>
      </c>
      <c r="H169" s="3">
        <v>25207.144585999999</v>
      </c>
      <c r="I169" s="3">
        <v>11.91</v>
      </c>
    </row>
    <row r="170" spans="1:9" x14ac:dyDescent="0.25">
      <c r="A170">
        <v>169</v>
      </c>
      <c r="B170">
        <v>42</v>
      </c>
      <c r="C170" s="2">
        <v>44450</v>
      </c>
      <c r="D170" s="3">
        <v>26370</v>
      </c>
      <c r="E170" t="s">
        <v>224</v>
      </c>
      <c r="F170" s="3">
        <v>0.05</v>
      </c>
      <c r="G170" t="s">
        <v>61</v>
      </c>
      <c r="H170" s="3">
        <v>119.221126</v>
      </c>
      <c r="I170" s="3">
        <v>221.19</v>
      </c>
    </row>
    <row r="171" spans="1:9" x14ac:dyDescent="0.25">
      <c r="A171">
        <v>170</v>
      </c>
      <c r="B171">
        <v>48</v>
      </c>
      <c r="C171" s="2">
        <v>44450</v>
      </c>
      <c r="D171" s="3">
        <v>1452</v>
      </c>
      <c r="E171" t="s">
        <v>178</v>
      </c>
      <c r="F171" s="3">
        <v>1.81</v>
      </c>
      <c r="G171" t="s">
        <v>61</v>
      </c>
      <c r="H171" s="3">
        <v>4.012181</v>
      </c>
      <c r="I171" s="3">
        <v>361.9</v>
      </c>
    </row>
    <row r="172" spans="1:9" x14ac:dyDescent="0.25">
      <c r="A172">
        <v>171</v>
      </c>
      <c r="B172">
        <v>16</v>
      </c>
      <c r="C172" s="2">
        <v>44451</v>
      </c>
      <c r="D172" s="3">
        <v>2001</v>
      </c>
      <c r="E172" t="s">
        <v>111</v>
      </c>
      <c r="F172" s="3">
        <v>2.82</v>
      </c>
      <c r="G172" t="s">
        <v>61</v>
      </c>
      <c r="H172" s="3">
        <v>3.5482680000000002</v>
      </c>
      <c r="I172" s="3">
        <v>563.94000000000005</v>
      </c>
    </row>
    <row r="173" spans="1:9" x14ac:dyDescent="0.25">
      <c r="A173">
        <v>172</v>
      </c>
      <c r="B173">
        <v>5</v>
      </c>
      <c r="C173" s="2">
        <v>44451</v>
      </c>
      <c r="D173" s="3">
        <v>17376</v>
      </c>
      <c r="E173" t="s">
        <v>101</v>
      </c>
      <c r="F173" s="3">
        <v>0.45</v>
      </c>
      <c r="G173" t="s">
        <v>61</v>
      </c>
      <c r="H173" s="3">
        <v>195.67493300000001</v>
      </c>
      <c r="I173" s="3">
        <v>88.81</v>
      </c>
    </row>
    <row r="174" spans="1:9" x14ac:dyDescent="0.25">
      <c r="A174">
        <v>173</v>
      </c>
      <c r="B174">
        <v>31</v>
      </c>
      <c r="C174" s="2">
        <v>44451</v>
      </c>
      <c r="D174" s="3">
        <v>648</v>
      </c>
      <c r="E174" t="s">
        <v>167</v>
      </c>
      <c r="F174" s="3">
        <v>0.34</v>
      </c>
      <c r="G174" t="s">
        <v>61</v>
      </c>
      <c r="H174" s="3">
        <v>9.6558569999999992</v>
      </c>
      <c r="I174" s="3">
        <v>67.11</v>
      </c>
    </row>
    <row r="175" spans="1:9" x14ac:dyDescent="0.25">
      <c r="A175">
        <v>174</v>
      </c>
      <c r="B175">
        <v>32</v>
      </c>
      <c r="C175" s="2">
        <v>44452</v>
      </c>
      <c r="D175" s="3">
        <v>29496</v>
      </c>
      <c r="E175" t="s">
        <v>165</v>
      </c>
      <c r="F175" s="3">
        <v>0.33</v>
      </c>
      <c r="G175" t="s">
        <v>61</v>
      </c>
      <c r="H175" s="3">
        <v>457.789064</v>
      </c>
      <c r="I175" s="3">
        <v>64.44</v>
      </c>
    </row>
    <row r="176" spans="1:9" x14ac:dyDescent="0.25">
      <c r="A176">
        <v>175</v>
      </c>
      <c r="B176">
        <v>13</v>
      </c>
      <c r="C176" s="2">
        <v>44452</v>
      </c>
      <c r="D176" s="3">
        <v>1188</v>
      </c>
      <c r="E176" t="s">
        <v>227</v>
      </c>
      <c r="F176" s="3">
        <v>0.37</v>
      </c>
      <c r="G176" t="s">
        <v>61</v>
      </c>
      <c r="H176" s="3">
        <v>16.313403999999998</v>
      </c>
      <c r="I176" s="3">
        <v>72.83</v>
      </c>
    </row>
    <row r="177" spans="1:9" x14ac:dyDescent="0.25">
      <c r="A177">
        <v>176</v>
      </c>
      <c r="B177">
        <v>1</v>
      </c>
      <c r="C177" s="2">
        <v>44452</v>
      </c>
      <c r="D177" s="3">
        <v>27492</v>
      </c>
      <c r="E177" t="s">
        <v>208</v>
      </c>
      <c r="F177" s="3">
        <v>4.26</v>
      </c>
      <c r="G177" t="s">
        <v>61</v>
      </c>
      <c r="H177" s="3">
        <v>32.315340999999997</v>
      </c>
      <c r="I177" s="3">
        <v>850.75</v>
      </c>
    </row>
    <row r="178" spans="1:9" x14ac:dyDescent="0.25">
      <c r="A178">
        <v>177</v>
      </c>
      <c r="B178">
        <v>33</v>
      </c>
      <c r="C178" s="2">
        <v>44453</v>
      </c>
      <c r="D178" s="3">
        <v>27246</v>
      </c>
      <c r="E178" t="s">
        <v>193</v>
      </c>
      <c r="F178" s="3">
        <v>0.95</v>
      </c>
      <c r="G178" t="s">
        <v>61</v>
      </c>
      <c r="H178" s="3">
        <v>143.52237</v>
      </c>
      <c r="I178" s="3">
        <v>189.84</v>
      </c>
    </row>
    <row r="179" spans="1:9" x14ac:dyDescent="0.25">
      <c r="A179">
        <v>178</v>
      </c>
      <c r="B179">
        <v>5</v>
      </c>
      <c r="C179" s="2">
        <v>44453</v>
      </c>
      <c r="D179" s="3">
        <v>25542</v>
      </c>
      <c r="E179" t="s">
        <v>65</v>
      </c>
      <c r="F179" s="3">
        <v>0.24</v>
      </c>
      <c r="G179" t="s">
        <v>61</v>
      </c>
      <c r="H179" s="3">
        <v>536.92227000000003</v>
      </c>
      <c r="I179" s="3">
        <v>47.58</v>
      </c>
    </row>
    <row r="180" spans="1:9" x14ac:dyDescent="0.25">
      <c r="A180">
        <v>179</v>
      </c>
      <c r="B180">
        <v>50</v>
      </c>
      <c r="C180" s="2">
        <v>44453</v>
      </c>
      <c r="D180" s="3">
        <v>27138</v>
      </c>
      <c r="E180" t="s">
        <v>115</v>
      </c>
      <c r="F180" s="3">
        <v>2.31</v>
      </c>
      <c r="G180" t="s">
        <v>61</v>
      </c>
      <c r="H180" s="3">
        <v>58.946784999999998</v>
      </c>
      <c r="I180" s="3">
        <v>460.39</v>
      </c>
    </row>
    <row r="181" spans="1:9" x14ac:dyDescent="0.25">
      <c r="A181">
        <v>180</v>
      </c>
      <c r="B181">
        <v>46</v>
      </c>
      <c r="C181" s="2">
        <v>44454</v>
      </c>
      <c r="D181" s="3">
        <v>84786</v>
      </c>
      <c r="E181" t="s">
        <v>95</v>
      </c>
      <c r="F181" s="3">
        <v>0.11</v>
      </c>
      <c r="G181" t="s">
        <v>61</v>
      </c>
      <c r="H181" s="3">
        <v>4175.916905</v>
      </c>
      <c r="I181" s="3">
        <v>20.309999999999999</v>
      </c>
    </row>
    <row r="182" spans="1:9" x14ac:dyDescent="0.25">
      <c r="A182">
        <v>181</v>
      </c>
      <c r="B182">
        <v>51</v>
      </c>
      <c r="C182" s="2">
        <v>44455</v>
      </c>
      <c r="D182" s="3">
        <v>196176</v>
      </c>
      <c r="E182" t="s">
        <v>194</v>
      </c>
      <c r="F182" s="3">
        <v>0.05</v>
      </c>
      <c r="G182" t="s">
        <v>61</v>
      </c>
      <c r="H182" s="3">
        <v>23626.253176999999</v>
      </c>
      <c r="I182" s="3">
        <v>8.31</v>
      </c>
    </row>
    <row r="183" spans="1:9" x14ac:dyDescent="0.25">
      <c r="A183">
        <v>182</v>
      </c>
      <c r="B183">
        <v>36</v>
      </c>
      <c r="C183" s="2">
        <v>44456</v>
      </c>
      <c r="D183" s="3">
        <v>78930</v>
      </c>
      <c r="E183" t="s">
        <v>137</v>
      </c>
      <c r="F183" s="3">
        <v>0.09</v>
      </c>
      <c r="G183" t="s">
        <v>61</v>
      </c>
      <c r="H183" s="3">
        <v>4440.6186470000002</v>
      </c>
      <c r="I183" s="3">
        <v>17.78</v>
      </c>
    </row>
    <row r="184" spans="1:9" x14ac:dyDescent="0.25">
      <c r="A184">
        <v>183</v>
      </c>
      <c r="B184">
        <v>46</v>
      </c>
      <c r="C184" s="2">
        <v>44457</v>
      </c>
      <c r="D184" s="3">
        <v>948</v>
      </c>
      <c r="E184" t="s">
        <v>110</v>
      </c>
      <c r="F184" s="3">
        <v>5.71</v>
      </c>
      <c r="G184" t="s">
        <v>61</v>
      </c>
      <c r="H184" s="3">
        <v>0.83015899999999998</v>
      </c>
      <c r="I184" s="3">
        <v>1141.95</v>
      </c>
    </row>
    <row r="185" spans="1:9" x14ac:dyDescent="0.25">
      <c r="A185">
        <v>184</v>
      </c>
      <c r="B185">
        <v>16</v>
      </c>
      <c r="C185" s="2">
        <v>44458</v>
      </c>
      <c r="D185" s="3">
        <v>624</v>
      </c>
      <c r="E185" t="s">
        <v>119</v>
      </c>
      <c r="F185" s="3">
        <v>0.37</v>
      </c>
      <c r="G185" t="s">
        <v>61</v>
      </c>
      <c r="H185" s="3">
        <v>8.6235870000000006</v>
      </c>
      <c r="I185" s="3">
        <v>72.36</v>
      </c>
    </row>
    <row r="186" spans="1:9" x14ac:dyDescent="0.25">
      <c r="A186">
        <v>185</v>
      </c>
      <c r="B186">
        <v>2</v>
      </c>
      <c r="C186" s="2">
        <v>44459</v>
      </c>
      <c r="D186" s="3">
        <v>6096</v>
      </c>
      <c r="E186" t="s">
        <v>229</v>
      </c>
      <c r="F186" s="3">
        <v>0.09</v>
      </c>
      <c r="G186" t="s">
        <v>61</v>
      </c>
      <c r="H186" s="3">
        <v>354.780821</v>
      </c>
      <c r="I186" s="3">
        <v>17.190000000000001</v>
      </c>
    </row>
    <row r="187" spans="1:9" x14ac:dyDescent="0.25">
      <c r="A187">
        <v>186</v>
      </c>
      <c r="B187">
        <v>28</v>
      </c>
      <c r="C187" s="2">
        <v>44459</v>
      </c>
      <c r="D187" s="3">
        <v>984</v>
      </c>
      <c r="E187" t="s">
        <v>88</v>
      </c>
      <c r="F187" s="3">
        <v>3.55</v>
      </c>
      <c r="G187" t="s">
        <v>61</v>
      </c>
      <c r="H187" s="3">
        <v>1.3875109999999999</v>
      </c>
      <c r="I187" s="3">
        <v>709.19</v>
      </c>
    </row>
    <row r="188" spans="1:9" x14ac:dyDescent="0.25">
      <c r="A188">
        <v>187</v>
      </c>
      <c r="B188">
        <v>3</v>
      </c>
      <c r="C188" s="2">
        <v>44459</v>
      </c>
      <c r="D188" s="3">
        <v>726</v>
      </c>
      <c r="E188" t="s">
        <v>220</v>
      </c>
      <c r="F188" s="3">
        <v>0.03</v>
      </c>
      <c r="G188" t="s">
        <v>61</v>
      </c>
      <c r="H188" s="3">
        <v>2.9778020000000001</v>
      </c>
      <c r="I188" s="3">
        <v>243.81</v>
      </c>
    </row>
    <row r="189" spans="1:9" x14ac:dyDescent="0.25">
      <c r="A189">
        <v>188</v>
      </c>
      <c r="B189">
        <v>18</v>
      </c>
      <c r="C189" s="2">
        <v>44459</v>
      </c>
      <c r="D189" s="3">
        <v>864</v>
      </c>
      <c r="E189" t="s">
        <v>85</v>
      </c>
      <c r="F189" s="3">
        <v>0.35</v>
      </c>
      <c r="G189" t="s">
        <v>61</v>
      </c>
      <c r="H189" s="3">
        <v>12.700142</v>
      </c>
      <c r="I189" s="3">
        <v>68.040000000000006</v>
      </c>
    </row>
    <row r="190" spans="1:9" x14ac:dyDescent="0.25">
      <c r="A190">
        <v>189</v>
      </c>
      <c r="B190">
        <v>31</v>
      </c>
      <c r="C190" s="2">
        <v>44460</v>
      </c>
      <c r="D190" s="3">
        <v>1302</v>
      </c>
      <c r="E190" t="s">
        <v>227</v>
      </c>
      <c r="F190" s="3">
        <v>0.4</v>
      </c>
      <c r="G190" t="s">
        <v>61</v>
      </c>
      <c r="H190" s="3">
        <v>16.313403999999998</v>
      </c>
      <c r="I190" s="3">
        <v>79.819999999999993</v>
      </c>
    </row>
    <row r="191" spans="1:9" x14ac:dyDescent="0.25">
      <c r="A191">
        <v>190</v>
      </c>
      <c r="B191">
        <v>31</v>
      </c>
      <c r="C191" s="2">
        <v>44460</v>
      </c>
      <c r="D191" s="3">
        <v>20916</v>
      </c>
      <c r="E191" t="s">
        <v>228</v>
      </c>
      <c r="F191" s="3">
        <v>5.39</v>
      </c>
      <c r="G191" t="s">
        <v>61</v>
      </c>
      <c r="H191" s="3">
        <v>19.428104000000001</v>
      </c>
      <c r="I191" s="3">
        <v>1076.5899999999999</v>
      </c>
    </row>
    <row r="192" spans="1:9" x14ac:dyDescent="0.25">
      <c r="A192">
        <v>191</v>
      </c>
      <c r="B192">
        <v>39</v>
      </c>
      <c r="C192" s="2">
        <v>44461</v>
      </c>
      <c r="D192" s="3">
        <v>810</v>
      </c>
      <c r="E192" t="s">
        <v>149</v>
      </c>
      <c r="F192" s="3">
        <v>0.8</v>
      </c>
      <c r="G192" t="s">
        <v>61</v>
      </c>
      <c r="H192" s="3">
        <v>5.1144420000000004</v>
      </c>
      <c r="I192" s="3">
        <v>158.38</v>
      </c>
    </row>
    <row r="193" spans="1:9" x14ac:dyDescent="0.25">
      <c r="A193">
        <v>192</v>
      </c>
      <c r="B193">
        <v>31</v>
      </c>
      <c r="C193" s="2">
        <v>44462</v>
      </c>
      <c r="D193" s="3">
        <v>4800</v>
      </c>
      <c r="E193" t="s">
        <v>86</v>
      </c>
      <c r="F193" s="3">
        <v>0.03</v>
      </c>
      <c r="G193" t="s">
        <v>61</v>
      </c>
      <c r="H193" s="3">
        <v>3.587415</v>
      </c>
      <c r="I193" s="3">
        <v>1338.02</v>
      </c>
    </row>
    <row r="194" spans="1:9" x14ac:dyDescent="0.25">
      <c r="A194">
        <v>193</v>
      </c>
      <c r="B194">
        <v>21</v>
      </c>
      <c r="C194" s="2">
        <v>44463</v>
      </c>
      <c r="D194" s="3">
        <v>10980</v>
      </c>
      <c r="E194" t="s">
        <v>63</v>
      </c>
      <c r="F194" s="3">
        <v>0.56999999999999995</v>
      </c>
      <c r="G194" t="s">
        <v>61</v>
      </c>
      <c r="H194" s="3">
        <v>96.442519000000004</v>
      </c>
      <c r="I194" s="3">
        <v>113.86</v>
      </c>
    </row>
    <row r="195" spans="1:9" x14ac:dyDescent="0.25">
      <c r="A195">
        <v>194</v>
      </c>
      <c r="B195">
        <v>18</v>
      </c>
      <c r="C195" s="2">
        <v>44464</v>
      </c>
      <c r="D195" s="3">
        <v>198858</v>
      </c>
      <c r="E195" t="s">
        <v>190</v>
      </c>
      <c r="F195" s="3">
        <v>0.08</v>
      </c>
      <c r="G195" t="s">
        <v>61</v>
      </c>
      <c r="H195" s="3">
        <v>12883.397186</v>
      </c>
      <c r="I195" s="3">
        <v>15.44</v>
      </c>
    </row>
    <row r="196" spans="1:9" x14ac:dyDescent="0.25">
      <c r="A196">
        <v>195</v>
      </c>
      <c r="B196">
        <v>33</v>
      </c>
      <c r="C196" s="2">
        <v>44465</v>
      </c>
      <c r="D196" s="3">
        <v>24996</v>
      </c>
      <c r="E196" t="s">
        <v>211</v>
      </c>
      <c r="F196" s="3">
        <v>2.67</v>
      </c>
      <c r="G196" t="s">
        <v>61</v>
      </c>
      <c r="H196" s="3">
        <v>46.872829000000003</v>
      </c>
      <c r="I196" s="3">
        <v>533.28</v>
      </c>
    </row>
    <row r="197" spans="1:9" x14ac:dyDescent="0.25">
      <c r="A197">
        <v>196</v>
      </c>
      <c r="B197">
        <v>13</v>
      </c>
      <c r="C197" s="2">
        <v>44466</v>
      </c>
      <c r="D197" s="3">
        <v>4638</v>
      </c>
      <c r="E197" t="s">
        <v>107</v>
      </c>
      <c r="F197" s="3">
        <v>0.42</v>
      </c>
      <c r="G197" t="s">
        <v>61</v>
      </c>
      <c r="H197" s="3">
        <v>56.424061000000002</v>
      </c>
      <c r="I197" s="3">
        <v>82.2</v>
      </c>
    </row>
    <row r="198" spans="1:9" x14ac:dyDescent="0.25">
      <c r="A198">
        <v>197</v>
      </c>
      <c r="B198">
        <v>37</v>
      </c>
      <c r="C198" s="2">
        <v>44468</v>
      </c>
      <c r="D198" s="3">
        <v>612</v>
      </c>
      <c r="E198" t="s">
        <v>79</v>
      </c>
      <c r="F198" s="3">
        <v>2.0499999999999998</v>
      </c>
      <c r="G198" t="s">
        <v>61</v>
      </c>
      <c r="H198" s="3">
        <v>1.492847</v>
      </c>
      <c r="I198" s="3">
        <v>409.96</v>
      </c>
    </row>
    <row r="199" spans="1:9" x14ac:dyDescent="0.25">
      <c r="A199">
        <v>198</v>
      </c>
      <c r="B199">
        <v>51</v>
      </c>
      <c r="C199" s="2">
        <v>44470</v>
      </c>
      <c r="D199" s="3">
        <v>894</v>
      </c>
      <c r="E199" t="s">
        <v>156</v>
      </c>
      <c r="F199" s="3">
        <v>0.51</v>
      </c>
      <c r="G199" t="s">
        <v>61</v>
      </c>
      <c r="H199" s="3">
        <v>8.8626740000000002</v>
      </c>
      <c r="I199" s="3">
        <v>100.88</v>
      </c>
    </row>
    <row r="200" spans="1:9" x14ac:dyDescent="0.25">
      <c r="A200">
        <v>199</v>
      </c>
      <c r="B200">
        <v>45</v>
      </c>
      <c r="C200" s="2">
        <v>44471</v>
      </c>
      <c r="D200" s="3">
        <v>1254</v>
      </c>
      <c r="E200" t="s">
        <v>185</v>
      </c>
      <c r="F200" s="3">
        <v>0.4</v>
      </c>
      <c r="G200" t="s">
        <v>61</v>
      </c>
      <c r="H200" s="3">
        <v>15.881424000000001</v>
      </c>
      <c r="I200" s="3">
        <v>78.97</v>
      </c>
    </row>
    <row r="201" spans="1:9" x14ac:dyDescent="0.25">
      <c r="A201">
        <v>200</v>
      </c>
      <c r="B201">
        <v>47</v>
      </c>
      <c r="C201" s="2">
        <v>44471</v>
      </c>
      <c r="D201" s="3">
        <v>212808</v>
      </c>
      <c r="E201" t="s">
        <v>129</v>
      </c>
      <c r="F201" s="3">
        <v>0.05</v>
      </c>
      <c r="G201" t="s">
        <v>61</v>
      </c>
      <c r="H201" s="3">
        <v>46606.318821000001</v>
      </c>
      <c r="I201" s="3">
        <v>4.57</v>
      </c>
    </row>
    <row r="202" spans="1:9" x14ac:dyDescent="0.25">
      <c r="A202">
        <v>201</v>
      </c>
      <c r="B202">
        <v>20</v>
      </c>
      <c r="C202" s="2">
        <v>44472</v>
      </c>
      <c r="D202" s="3">
        <v>209238</v>
      </c>
      <c r="E202" t="s">
        <v>214</v>
      </c>
      <c r="F202" s="3">
        <v>0.05</v>
      </c>
      <c r="G202" t="s">
        <v>61</v>
      </c>
      <c r="H202" s="3">
        <v>25207.144585999999</v>
      </c>
      <c r="I202" s="3">
        <v>8.31</v>
      </c>
    </row>
    <row r="203" spans="1:9" x14ac:dyDescent="0.25">
      <c r="A203">
        <v>202</v>
      </c>
      <c r="B203">
        <v>17</v>
      </c>
      <c r="C203" s="2">
        <v>44473</v>
      </c>
      <c r="D203" s="3">
        <v>13416</v>
      </c>
      <c r="E203" t="s">
        <v>67</v>
      </c>
      <c r="F203" s="3">
        <v>0.14000000000000001</v>
      </c>
      <c r="G203" t="s">
        <v>61</v>
      </c>
      <c r="H203" s="3">
        <v>500.07535200000001</v>
      </c>
      <c r="I203" s="3">
        <v>26.83</v>
      </c>
    </row>
    <row r="204" spans="1:9" x14ac:dyDescent="0.25">
      <c r="A204">
        <v>203</v>
      </c>
      <c r="B204">
        <v>41</v>
      </c>
      <c r="C204" s="2">
        <v>44474</v>
      </c>
      <c r="D204" s="3">
        <v>4139</v>
      </c>
      <c r="E204" t="s">
        <v>113</v>
      </c>
      <c r="F204" s="3">
        <v>2.52</v>
      </c>
      <c r="G204" t="s">
        <v>61</v>
      </c>
      <c r="H204" s="3">
        <v>8.2439900000000002</v>
      </c>
      <c r="I204" s="3">
        <v>502.07</v>
      </c>
    </row>
    <row r="205" spans="1:9" x14ac:dyDescent="0.25">
      <c r="A205">
        <v>204</v>
      </c>
      <c r="B205">
        <v>44</v>
      </c>
      <c r="C205" s="2">
        <v>44474</v>
      </c>
      <c r="D205" s="3">
        <v>206706</v>
      </c>
      <c r="E205" t="s">
        <v>89</v>
      </c>
      <c r="F205" s="3">
        <v>0.48</v>
      </c>
      <c r="G205" t="s">
        <v>61</v>
      </c>
      <c r="H205" s="3">
        <v>2198.4194109999999</v>
      </c>
      <c r="I205" s="3">
        <v>94.03</v>
      </c>
    </row>
    <row r="206" spans="1:9" x14ac:dyDescent="0.25">
      <c r="A206">
        <v>205</v>
      </c>
      <c r="B206">
        <v>50</v>
      </c>
      <c r="C206" s="2">
        <v>44475</v>
      </c>
      <c r="D206" s="3">
        <v>18666</v>
      </c>
      <c r="E206" t="s">
        <v>191</v>
      </c>
      <c r="F206" s="3">
        <v>0.15</v>
      </c>
      <c r="G206" t="s">
        <v>61</v>
      </c>
      <c r="H206" s="3">
        <v>635.85051599999997</v>
      </c>
      <c r="I206" s="3">
        <v>29.36</v>
      </c>
    </row>
    <row r="207" spans="1:9" x14ac:dyDescent="0.25">
      <c r="A207">
        <v>206</v>
      </c>
      <c r="B207">
        <v>7</v>
      </c>
      <c r="C207" s="2">
        <v>44475</v>
      </c>
      <c r="D207" s="3">
        <v>1026</v>
      </c>
      <c r="E207" t="s">
        <v>97</v>
      </c>
      <c r="F207" s="3">
        <v>4.66</v>
      </c>
      <c r="G207" t="s">
        <v>61</v>
      </c>
      <c r="H207" s="3">
        <v>1.102163</v>
      </c>
      <c r="I207" s="3">
        <v>930.9</v>
      </c>
    </row>
    <row r="208" spans="1:9" x14ac:dyDescent="0.25">
      <c r="A208">
        <v>207</v>
      </c>
      <c r="B208">
        <v>21</v>
      </c>
      <c r="C208" s="2">
        <v>44477</v>
      </c>
      <c r="D208" s="3">
        <v>912</v>
      </c>
      <c r="E208" t="s">
        <v>162</v>
      </c>
      <c r="F208" s="3">
        <v>0.99</v>
      </c>
      <c r="G208" t="s">
        <v>61</v>
      </c>
      <c r="H208" s="3">
        <v>4.6504779999999997</v>
      </c>
      <c r="I208" s="3">
        <v>196.11</v>
      </c>
    </row>
    <row r="209" spans="1:9" x14ac:dyDescent="0.25">
      <c r="A209">
        <v>208</v>
      </c>
      <c r="B209">
        <v>6</v>
      </c>
      <c r="C209" s="2">
        <v>44477</v>
      </c>
      <c r="D209" s="3">
        <v>29940</v>
      </c>
      <c r="E209" t="s">
        <v>122</v>
      </c>
      <c r="F209" s="3">
        <v>1.3</v>
      </c>
      <c r="G209" t="s">
        <v>61</v>
      </c>
      <c r="H209" s="3">
        <v>115.37253800000001</v>
      </c>
      <c r="I209" s="3">
        <v>259.51</v>
      </c>
    </row>
    <row r="210" spans="1:9" x14ac:dyDescent="0.25">
      <c r="A210">
        <v>209</v>
      </c>
      <c r="B210">
        <v>36</v>
      </c>
      <c r="C210" s="2">
        <v>44478</v>
      </c>
      <c r="D210" s="3">
        <v>1146</v>
      </c>
      <c r="E210" t="s">
        <v>178</v>
      </c>
      <c r="F210" s="3">
        <v>1.43</v>
      </c>
      <c r="G210" t="s">
        <v>61</v>
      </c>
      <c r="H210" s="3">
        <v>4.012181</v>
      </c>
      <c r="I210" s="3">
        <v>285.64</v>
      </c>
    </row>
    <row r="211" spans="1:9" x14ac:dyDescent="0.25">
      <c r="A211">
        <v>210</v>
      </c>
      <c r="B211">
        <v>6</v>
      </c>
      <c r="C211" s="2">
        <v>44478</v>
      </c>
      <c r="D211" s="3">
        <v>6678</v>
      </c>
      <c r="E211" t="s">
        <v>130</v>
      </c>
      <c r="F211" s="3">
        <v>0.24</v>
      </c>
      <c r="G211" t="s">
        <v>61</v>
      </c>
      <c r="H211" s="3">
        <v>142.16654500000001</v>
      </c>
      <c r="I211" s="3">
        <v>46.98</v>
      </c>
    </row>
    <row r="212" spans="1:9" x14ac:dyDescent="0.25">
      <c r="A212">
        <v>211</v>
      </c>
      <c r="B212">
        <v>29</v>
      </c>
      <c r="C212" s="2">
        <v>44479</v>
      </c>
      <c r="D212" s="3">
        <v>270</v>
      </c>
      <c r="E212" t="s">
        <v>114</v>
      </c>
      <c r="F212" s="3">
        <v>1.63</v>
      </c>
      <c r="G212" t="s">
        <v>61</v>
      </c>
      <c r="H212" s="3">
        <v>0.82954600000000001</v>
      </c>
      <c r="I212" s="3">
        <v>325.48</v>
      </c>
    </row>
    <row r="213" spans="1:9" x14ac:dyDescent="0.25">
      <c r="A213">
        <v>212</v>
      </c>
      <c r="B213">
        <v>25</v>
      </c>
      <c r="C213" s="2">
        <v>44479</v>
      </c>
      <c r="D213" s="3">
        <v>14754</v>
      </c>
      <c r="E213" t="s">
        <v>74</v>
      </c>
      <c r="F213" s="3">
        <v>0.78</v>
      </c>
      <c r="G213" t="s">
        <v>61</v>
      </c>
      <c r="H213" s="3">
        <v>94.772749000000005</v>
      </c>
      <c r="I213" s="3">
        <v>155.68</v>
      </c>
    </row>
    <row r="214" spans="1:9" x14ac:dyDescent="0.25">
      <c r="A214">
        <v>213</v>
      </c>
      <c r="B214">
        <v>48</v>
      </c>
      <c r="C214" s="2">
        <v>44481</v>
      </c>
      <c r="D214" s="3">
        <v>15936</v>
      </c>
      <c r="E214" t="s">
        <v>104</v>
      </c>
      <c r="F214" s="3">
        <v>0.51</v>
      </c>
      <c r="G214" t="s">
        <v>61</v>
      </c>
      <c r="H214" s="3">
        <v>157.21093400000001</v>
      </c>
      <c r="I214" s="3">
        <v>101.37</v>
      </c>
    </row>
    <row r="215" spans="1:9" x14ac:dyDescent="0.25">
      <c r="A215">
        <v>214</v>
      </c>
      <c r="B215">
        <v>43</v>
      </c>
      <c r="C215" s="2">
        <v>44482</v>
      </c>
      <c r="D215" s="3">
        <v>10398</v>
      </c>
      <c r="E215" t="s">
        <v>138</v>
      </c>
      <c r="F215" s="3">
        <v>0.11</v>
      </c>
      <c r="G215" t="s">
        <v>61</v>
      </c>
      <c r="H215" s="3">
        <v>492.67163199999999</v>
      </c>
      <c r="I215" s="3">
        <v>21.11</v>
      </c>
    </row>
    <row r="216" spans="1:9" x14ac:dyDescent="0.25">
      <c r="A216">
        <v>215</v>
      </c>
      <c r="B216">
        <v>36</v>
      </c>
      <c r="C216" s="2">
        <v>44484</v>
      </c>
      <c r="D216" s="3">
        <v>29034</v>
      </c>
      <c r="E216" t="s">
        <v>127</v>
      </c>
      <c r="F216" s="3">
        <v>1.74</v>
      </c>
      <c r="G216" t="s">
        <v>61</v>
      </c>
      <c r="H216" s="3">
        <v>83.874726999999993</v>
      </c>
      <c r="I216" s="3">
        <v>346.16</v>
      </c>
    </row>
    <row r="217" spans="1:9" x14ac:dyDescent="0.25">
      <c r="A217">
        <v>216</v>
      </c>
      <c r="B217">
        <v>45</v>
      </c>
      <c r="C217" s="2">
        <v>44484</v>
      </c>
      <c r="D217" s="3">
        <v>18042</v>
      </c>
      <c r="E217" t="s">
        <v>139</v>
      </c>
      <c r="F217" s="3">
        <v>0.1</v>
      </c>
      <c r="G217" t="s">
        <v>61</v>
      </c>
      <c r="H217" s="3">
        <v>991.62472200000002</v>
      </c>
      <c r="I217" s="3">
        <v>18.2</v>
      </c>
    </row>
    <row r="218" spans="1:9" x14ac:dyDescent="0.25">
      <c r="A218">
        <v>217</v>
      </c>
      <c r="B218">
        <v>18</v>
      </c>
      <c r="C218" s="2">
        <v>44484</v>
      </c>
      <c r="D218" s="3">
        <v>1236</v>
      </c>
      <c r="E218" t="s">
        <v>72</v>
      </c>
      <c r="F218" s="3">
        <v>3.17</v>
      </c>
      <c r="G218" t="s">
        <v>61</v>
      </c>
      <c r="H218" s="3">
        <v>1.954297</v>
      </c>
      <c r="I218" s="3">
        <v>632.46</v>
      </c>
    </row>
    <row r="219" spans="1:9" x14ac:dyDescent="0.25">
      <c r="A219">
        <v>218</v>
      </c>
      <c r="B219">
        <v>30</v>
      </c>
      <c r="C219" s="2">
        <v>44485</v>
      </c>
      <c r="D219" s="3">
        <v>25494</v>
      </c>
      <c r="E219" t="s">
        <v>98</v>
      </c>
      <c r="F219" s="3">
        <v>4.5</v>
      </c>
      <c r="G219" t="s">
        <v>61</v>
      </c>
      <c r="H219" s="3">
        <v>28.372254000000002</v>
      </c>
      <c r="I219" s="3">
        <v>898.56</v>
      </c>
    </row>
    <row r="220" spans="1:9" x14ac:dyDescent="0.25">
      <c r="A220">
        <v>219</v>
      </c>
      <c r="B220">
        <v>10</v>
      </c>
      <c r="C220" s="2">
        <v>44485</v>
      </c>
      <c r="D220" s="3">
        <v>924</v>
      </c>
      <c r="E220" t="s">
        <v>73</v>
      </c>
      <c r="F220" s="3">
        <v>0.05</v>
      </c>
      <c r="G220" t="s">
        <v>61</v>
      </c>
      <c r="H220" s="3">
        <v>2.2044950000000001</v>
      </c>
      <c r="I220" s="3">
        <v>419.15</v>
      </c>
    </row>
    <row r="221" spans="1:9" x14ac:dyDescent="0.25">
      <c r="A221">
        <v>220</v>
      </c>
      <c r="B221">
        <v>33</v>
      </c>
      <c r="C221" s="2">
        <v>44485</v>
      </c>
      <c r="D221" s="3">
        <v>12720</v>
      </c>
      <c r="E221" t="s">
        <v>168</v>
      </c>
      <c r="F221" s="3">
        <v>0.48</v>
      </c>
      <c r="G221" t="s">
        <v>61</v>
      </c>
      <c r="H221" s="3">
        <v>133.92914099999999</v>
      </c>
      <c r="I221" s="3">
        <v>94.98</v>
      </c>
    </row>
    <row r="222" spans="1:9" x14ac:dyDescent="0.25">
      <c r="A222">
        <v>221</v>
      </c>
      <c r="B222">
        <v>46</v>
      </c>
      <c r="C222" s="2">
        <v>44486</v>
      </c>
      <c r="D222" s="3">
        <v>264</v>
      </c>
      <c r="E222" t="s">
        <v>169</v>
      </c>
      <c r="F222" s="3">
        <v>0.84</v>
      </c>
      <c r="G222" t="s">
        <v>61</v>
      </c>
      <c r="H222" s="3">
        <v>1.5857680000000001</v>
      </c>
      <c r="I222" s="3">
        <v>166.49</v>
      </c>
    </row>
    <row r="223" spans="1:9" x14ac:dyDescent="0.25">
      <c r="A223">
        <v>222</v>
      </c>
      <c r="B223">
        <v>40</v>
      </c>
      <c r="C223" s="2">
        <v>44486</v>
      </c>
      <c r="D223" s="3">
        <v>1284</v>
      </c>
      <c r="E223" t="s">
        <v>79</v>
      </c>
      <c r="F223" s="3">
        <v>4.3099999999999996</v>
      </c>
      <c r="G223" t="s">
        <v>61</v>
      </c>
      <c r="H223" s="3">
        <v>1.492847</v>
      </c>
      <c r="I223" s="3">
        <v>860.11</v>
      </c>
    </row>
    <row r="224" spans="1:9" x14ac:dyDescent="0.25">
      <c r="A224">
        <v>223</v>
      </c>
      <c r="B224">
        <v>6</v>
      </c>
      <c r="C224" s="2">
        <v>44487</v>
      </c>
      <c r="D224" s="3">
        <v>828</v>
      </c>
      <c r="E224" t="s">
        <v>121</v>
      </c>
      <c r="F224" s="3">
        <v>0.55000000000000004</v>
      </c>
      <c r="G224" t="s">
        <v>61</v>
      </c>
      <c r="H224" s="3">
        <v>7.5705590000000003</v>
      </c>
      <c r="I224" s="3">
        <v>109.38</v>
      </c>
    </row>
    <row r="225" spans="1:9" x14ac:dyDescent="0.25">
      <c r="A225">
        <v>224</v>
      </c>
      <c r="B225">
        <v>22</v>
      </c>
      <c r="C225" s="2">
        <v>44487</v>
      </c>
      <c r="D225" s="3">
        <v>300</v>
      </c>
      <c r="E225" t="s">
        <v>61</v>
      </c>
      <c r="F225" s="3">
        <v>1.5</v>
      </c>
      <c r="G225" t="s">
        <v>61</v>
      </c>
      <c r="H225" s="3">
        <v>1</v>
      </c>
      <c r="I225" s="3">
        <v>300</v>
      </c>
    </row>
    <row r="226" spans="1:9" x14ac:dyDescent="0.25">
      <c r="A226">
        <v>225</v>
      </c>
      <c r="B226">
        <v>46</v>
      </c>
      <c r="C226" s="2">
        <v>44487</v>
      </c>
      <c r="D226" s="3">
        <v>23256</v>
      </c>
      <c r="E226" t="s">
        <v>130</v>
      </c>
      <c r="F226" s="3">
        <v>0.82</v>
      </c>
      <c r="G226" t="s">
        <v>61</v>
      </c>
      <c r="H226" s="3">
        <v>142.16654500000001</v>
      </c>
      <c r="I226" s="3">
        <v>163.59</v>
      </c>
    </row>
    <row r="227" spans="1:9" x14ac:dyDescent="0.25">
      <c r="A227">
        <v>226</v>
      </c>
      <c r="B227">
        <v>51</v>
      </c>
      <c r="C227" s="2">
        <v>44487</v>
      </c>
      <c r="D227" s="3">
        <v>205488</v>
      </c>
      <c r="E227" t="s">
        <v>212</v>
      </c>
      <c r="F227" s="3">
        <v>0.09</v>
      </c>
      <c r="G227" t="s">
        <v>61</v>
      </c>
      <c r="H227" s="3">
        <v>12650.208197</v>
      </c>
      <c r="I227" s="3">
        <v>16.25</v>
      </c>
    </row>
    <row r="228" spans="1:9" x14ac:dyDescent="0.25">
      <c r="A228">
        <v>227</v>
      </c>
      <c r="B228">
        <v>5</v>
      </c>
      <c r="C228" s="2">
        <v>44488</v>
      </c>
      <c r="D228" s="3">
        <v>15168</v>
      </c>
      <c r="E228" t="s">
        <v>157</v>
      </c>
      <c r="F228" s="3">
        <v>1.9</v>
      </c>
      <c r="G228" t="s">
        <v>61</v>
      </c>
      <c r="H228" s="3">
        <v>40.122998000000003</v>
      </c>
      <c r="I228" s="3">
        <v>378.04</v>
      </c>
    </row>
    <row r="229" spans="1:9" x14ac:dyDescent="0.25">
      <c r="A229">
        <v>228</v>
      </c>
      <c r="B229">
        <v>18</v>
      </c>
      <c r="C229" s="2">
        <v>44488</v>
      </c>
      <c r="D229" s="3">
        <v>1068</v>
      </c>
      <c r="E229" t="s">
        <v>203</v>
      </c>
      <c r="F229" s="3">
        <v>2.15</v>
      </c>
      <c r="G229" t="s">
        <v>61</v>
      </c>
      <c r="H229" s="3">
        <v>2.4915720000000001</v>
      </c>
      <c r="I229" s="3">
        <v>428.65</v>
      </c>
    </row>
    <row r="230" spans="1:9" x14ac:dyDescent="0.25">
      <c r="A230">
        <v>229</v>
      </c>
      <c r="B230">
        <v>14</v>
      </c>
      <c r="C230" s="2">
        <v>44488</v>
      </c>
      <c r="D230" s="3">
        <v>220</v>
      </c>
      <c r="E230" t="s">
        <v>76</v>
      </c>
      <c r="F230" s="3">
        <v>2.65</v>
      </c>
      <c r="G230" t="s">
        <v>61</v>
      </c>
      <c r="H230" s="3">
        <v>0.41576099999999999</v>
      </c>
      <c r="I230" s="3">
        <v>529.16</v>
      </c>
    </row>
    <row r="231" spans="1:9" x14ac:dyDescent="0.25">
      <c r="A231">
        <v>230</v>
      </c>
      <c r="B231">
        <v>48</v>
      </c>
      <c r="C231" s="2">
        <v>44488</v>
      </c>
      <c r="D231" s="3">
        <v>2351</v>
      </c>
      <c r="E231" t="s">
        <v>162</v>
      </c>
      <c r="F231" s="3">
        <v>2.5299999999999998</v>
      </c>
      <c r="G231" t="s">
        <v>61</v>
      </c>
      <c r="H231" s="3">
        <v>4.6504779999999997</v>
      </c>
      <c r="I231" s="3">
        <v>505.54</v>
      </c>
    </row>
    <row r="232" spans="1:9" x14ac:dyDescent="0.25">
      <c r="A232">
        <v>231</v>
      </c>
      <c r="B232">
        <v>46</v>
      </c>
      <c r="C232" s="2">
        <v>44489</v>
      </c>
      <c r="D232" s="3">
        <v>7524</v>
      </c>
      <c r="E232" t="s">
        <v>181</v>
      </c>
      <c r="F232" s="3">
        <v>0.33</v>
      </c>
      <c r="G232" t="s">
        <v>61</v>
      </c>
      <c r="H232" s="3">
        <v>116.791701</v>
      </c>
      <c r="I232" s="3">
        <v>64.430000000000007</v>
      </c>
    </row>
    <row r="233" spans="1:9" x14ac:dyDescent="0.25">
      <c r="A233">
        <v>232</v>
      </c>
      <c r="B233">
        <v>16</v>
      </c>
      <c r="C233" s="2">
        <v>44490</v>
      </c>
      <c r="D233" s="3">
        <v>16854</v>
      </c>
      <c r="E233" t="s">
        <v>215</v>
      </c>
      <c r="F233" s="3">
        <v>0.68</v>
      </c>
      <c r="G233" t="s">
        <v>61</v>
      </c>
      <c r="H233" s="3">
        <v>124.667135</v>
      </c>
      <c r="I233" s="3">
        <v>135.19999999999999</v>
      </c>
    </row>
    <row r="234" spans="1:9" x14ac:dyDescent="0.25">
      <c r="A234">
        <v>233</v>
      </c>
      <c r="B234">
        <v>30</v>
      </c>
      <c r="C234" s="2">
        <v>44491</v>
      </c>
      <c r="D234" s="3">
        <v>26826</v>
      </c>
      <c r="E234" t="s">
        <v>168</v>
      </c>
      <c r="F234" s="3">
        <v>1.01</v>
      </c>
      <c r="G234" t="s">
        <v>61</v>
      </c>
      <c r="H234" s="3">
        <v>133.92914099999999</v>
      </c>
      <c r="I234" s="3">
        <v>200.3</v>
      </c>
    </row>
    <row r="235" spans="1:9" x14ac:dyDescent="0.25">
      <c r="A235">
        <v>234</v>
      </c>
      <c r="B235">
        <v>2</v>
      </c>
      <c r="C235" s="2">
        <v>44491</v>
      </c>
      <c r="D235" s="3">
        <v>84</v>
      </c>
      <c r="E235" t="s">
        <v>221</v>
      </c>
      <c r="F235" s="3">
        <v>0.53</v>
      </c>
      <c r="G235" t="s">
        <v>61</v>
      </c>
      <c r="H235" s="3">
        <v>0.79250699999999996</v>
      </c>
      <c r="I235" s="3">
        <v>106</v>
      </c>
    </row>
    <row r="236" spans="1:9" x14ac:dyDescent="0.25">
      <c r="A236">
        <v>235</v>
      </c>
      <c r="B236">
        <v>42</v>
      </c>
      <c r="C236" s="2">
        <v>44491</v>
      </c>
      <c r="D236" s="3">
        <v>3000</v>
      </c>
      <c r="E236" t="s">
        <v>73</v>
      </c>
      <c r="F236" s="3">
        <v>0.05</v>
      </c>
      <c r="G236" t="s">
        <v>61</v>
      </c>
      <c r="H236" s="3">
        <v>2.2044950000000001</v>
      </c>
      <c r="I236" s="3">
        <v>1360.86</v>
      </c>
    </row>
    <row r="237" spans="1:9" x14ac:dyDescent="0.25">
      <c r="A237">
        <v>236</v>
      </c>
      <c r="B237">
        <v>42</v>
      </c>
      <c r="C237" s="2">
        <v>44492</v>
      </c>
      <c r="D237" s="3">
        <v>9000</v>
      </c>
      <c r="E237" t="s">
        <v>228</v>
      </c>
      <c r="F237" s="3">
        <v>0.03</v>
      </c>
      <c r="G237" t="s">
        <v>61</v>
      </c>
      <c r="H237" s="3">
        <v>19.428104000000001</v>
      </c>
      <c r="I237" s="3">
        <v>463.25</v>
      </c>
    </row>
    <row r="238" spans="1:9" x14ac:dyDescent="0.25">
      <c r="A238">
        <v>237</v>
      </c>
      <c r="B238">
        <v>28</v>
      </c>
      <c r="C238" s="2">
        <v>44492</v>
      </c>
      <c r="D238" s="3">
        <v>3.3</v>
      </c>
      <c r="E238" t="s">
        <v>61</v>
      </c>
      <c r="F238" s="3">
        <v>0.05</v>
      </c>
      <c r="G238" t="s">
        <v>61</v>
      </c>
      <c r="H238" s="3">
        <v>1</v>
      </c>
      <c r="I238" s="3">
        <v>3.3</v>
      </c>
    </row>
    <row r="239" spans="1:9" x14ac:dyDescent="0.25">
      <c r="A239">
        <v>238</v>
      </c>
      <c r="B239">
        <v>48</v>
      </c>
      <c r="C239" s="2">
        <v>44492</v>
      </c>
      <c r="D239" s="3">
        <v>5000</v>
      </c>
      <c r="E239" t="s">
        <v>113</v>
      </c>
      <c r="F239" s="3">
        <v>3.04</v>
      </c>
      <c r="G239" t="s">
        <v>61</v>
      </c>
      <c r="H239" s="3">
        <v>8.2439900000000002</v>
      </c>
      <c r="I239" s="3">
        <v>606.51</v>
      </c>
    </row>
    <row r="240" spans="1:9" x14ac:dyDescent="0.25">
      <c r="A240">
        <v>239</v>
      </c>
      <c r="B240">
        <v>25</v>
      </c>
      <c r="C240" s="2">
        <v>44492</v>
      </c>
      <c r="D240" s="3">
        <v>71472</v>
      </c>
      <c r="E240" t="s">
        <v>207</v>
      </c>
      <c r="F240" s="3">
        <v>0.14000000000000001</v>
      </c>
      <c r="G240" t="s">
        <v>61</v>
      </c>
      <c r="H240" s="3">
        <v>2556.1869529999999</v>
      </c>
      <c r="I240" s="3">
        <v>27.97</v>
      </c>
    </row>
    <row r="241" spans="1:9" x14ac:dyDescent="0.25">
      <c r="A241">
        <v>240</v>
      </c>
      <c r="B241">
        <v>3</v>
      </c>
      <c r="C241" s="2">
        <v>44492</v>
      </c>
      <c r="D241" s="3">
        <v>164184</v>
      </c>
      <c r="E241" t="s">
        <v>129</v>
      </c>
      <c r="F241" s="3">
        <v>0.05</v>
      </c>
      <c r="G241" t="s">
        <v>61</v>
      </c>
      <c r="H241" s="3">
        <v>46606.318821000001</v>
      </c>
      <c r="I241" s="3">
        <v>3.53</v>
      </c>
    </row>
    <row r="242" spans="1:9" x14ac:dyDescent="0.25">
      <c r="A242">
        <v>241</v>
      </c>
      <c r="B242">
        <v>14</v>
      </c>
      <c r="C242" s="2">
        <v>44493</v>
      </c>
      <c r="D242" s="3">
        <v>1482</v>
      </c>
      <c r="E242" t="s">
        <v>156</v>
      </c>
      <c r="F242" s="3">
        <v>0.84</v>
      </c>
      <c r="G242" t="s">
        <v>61</v>
      </c>
      <c r="H242" s="3">
        <v>8.8626740000000002</v>
      </c>
      <c r="I242" s="3">
        <v>167.22</v>
      </c>
    </row>
    <row r="243" spans="1:9" x14ac:dyDescent="0.25">
      <c r="A243">
        <v>242</v>
      </c>
      <c r="B243">
        <v>40</v>
      </c>
      <c r="C243" s="2">
        <v>44493</v>
      </c>
      <c r="D243" s="3">
        <v>800</v>
      </c>
      <c r="E243" t="s">
        <v>76</v>
      </c>
      <c r="F243" s="3">
        <v>9.6300000000000008</v>
      </c>
      <c r="G243" t="s">
        <v>61</v>
      </c>
      <c r="H243" s="3">
        <v>0.41576099999999999</v>
      </c>
      <c r="I243" s="3">
        <v>1924.19</v>
      </c>
    </row>
    <row r="244" spans="1:9" x14ac:dyDescent="0.25">
      <c r="A244">
        <v>243</v>
      </c>
      <c r="B244">
        <v>9</v>
      </c>
      <c r="C244" s="2">
        <v>44493</v>
      </c>
      <c r="D244" s="3">
        <v>27090</v>
      </c>
      <c r="E244" t="s">
        <v>186</v>
      </c>
      <c r="F244" s="3">
        <v>0.04</v>
      </c>
      <c r="G244" t="s">
        <v>61</v>
      </c>
      <c r="H244" s="3">
        <v>491.95615400000003</v>
      </c>
      <c r="I244" s="3">
        <v>55.07</v>
      </c>
    </row>
    <row r="245" spans="1:9" x14ac:dyDescent="0.25">
      <c r="A245">
        <v>244</v>
      </c>
      <c r="B245">
        <v>43</v>
      </c>
      <c r="C245" s="2">
        <v>44493</v>
      </c>
      <c r="D245" s="3">
        <v>18492</v>
      </c>
      <c r="E245" t="s">
        <v>199</v>
      </c>
      <c r="F245" s="3">
        <v>2.5099999999999998</v>
      </c>
      <c r="G245" t="s">
        <v>61</v>
      </c>
      <c r="H245" s="3">
        <v>36.941107000000002</v>
      </c>
      <c r="I245" s="3">
        <v>500.59</v>
      </c>
    </row>
    <row r="246" spans="1:9" x14ac:dyDescent="0.25">
      <c r="A246">
        <v>245</v>
      </c>
      <c r="B246">
        <v>35</v>
      </c>
      <c r="C246" s="2">
        <v>44495</v>
      </c>
      <c r="D246" s="3">
        <v>27588</v>
      </c>
      <c r="E246" t="s">
        <v>139</v>
      </c>
      <c r="F246" s="3">
        <v>0.14000000000000001</v>
      </c>
      <c r="G246" t="s">
        <v>61</v>
      </c>
      <c r="H246" s="3">
        <v>991.62472200000002</v>
      </c>
      <c r="I246" s="3">
        <v>27.83</v>
      </c>
    </row>
    <row r="247" spans="1:9" x14ac:dyDescent="0.25">
      <c r="A247">
        <v>246</v>
      </c>
      <c r="B247">
        <v>25</v>
      </c>
      <c r="C247" s="2">
        <v>44495</v>
      </c>
      <c r="D247" s="3">
        <v>15246</v>
      </c>
      <c r="E247" t="s">
        <v>164</v>
      </c>
      <c r="F247" s="3">
        <v>4.67</v>
      </c>
      <c r="G247" t="s">
        <v>61</v>
      </c>
      <c r="H247" s="3">
        <v>16.351248999999999</v>
      </c>
      <c r="I247" s="3">
        <v>932.41</v>
      </c>
    </row>
    <row r="248" spans="1:9" x14ac:dyDescent="0.25">
      <c r="A248">
        <v>247</v>
      </c>
      <c r="B248">
        <v>46</v>
      </c>
      <c r="C248" s="2">
        <v>44496</v>
      </c>
      <c r="D248" s="3">
        <v>8000</v>
      </c>
      <c r="E248" t="s">
        <v>205</v>
      </c>
      <c r="F248" s="3">
        <v>5.36</v>
      </c>
      <c r="G248" t="s">
        <v>61</v>
      </c>
      <c r="H248" s="3">
        <v>7.4653749999999999</v>
      </c>
      <c r="I248" s="3">
        <v>1071.6199999999999</v>
      </c>
    </row>
    <row r="249" spans="1:9" x14ac:dyDescent="0.25">
      <c r="A249">
        <v>248</v>
      </c>
      <c r="B249">
        <v>47</v>
      </c>
      <c r="C249" s="2">
        <v>44496</v>
      </c>
      <c r="D249" s="3">
        <v>154224</v>
      </c>
      <c r="E249" t="s">
        <v>128</v>
      </c>
      <c r="F249" s="3">
        <v>0.49</v>
      </c>
      <c r="G249" t="s">
        <v>61</v>
      </c>
      <c r="H249" s="3">
        <v>1604.167841</v>
      </c>
      <c r="I249" s="3">
        <v>96.14</v>
      </c>
    </row>
    <row r="250" spans="1:9" x14ac:dyDescent="0.25">
      <c r="A250">
        <v>249</v>
      </c>
      <c r="B250">
        <v>32</v>
      </c>
      <c r="C250" s="2">
        <v>44497</v>
      </c>
      <c r="D250" s="3">
        <v>1188</v>
      </c>
      <c r="E250" t="s">
        <v>171</v>
      </c>
      <c r="F250" s="3">
        <v>5.39</v>
      </c>
      <c r="G250" t="s">
        <v>61</v>
      </c>
      <c r="H250" s="3">
        <v>1.102838</v>
      </c>
      <c r="I250" s="3">
        <v>1077.23</v>
      </c>
    </row>
    <row r="251" spans="1:9" x14ac:dyDescent="0.25">
      <c r="A251">
        <v>250</v>
      </c>
      <c r="B251">
        <v>17</v>
      </c>
      <c r="C251" s="2">
        <v>44497</v>
      </c>
      <c r="D251" s="3">
        <v>648</v>
      </c>
      <c r="E251" t="s">
        <v>93</v>
      </c>
      <c r="F251" s="3">
        <v>0.47</v>
      </c>
      <c r="G251" t="s">
        <v>61</v>
      </c>
      <c r="H251" s="3">
        <v>7.0318940000000003</v>
      </c>
      <c r="I251" s="3">
        <v>92.16</v>
      </c>
    </row>
    <row r="252" spans="1:9" x14ac:dyDescent="0.25">
      <c r="A252">
        <v>251</v>
      </c>
      <c r="B252">
        <v>10</v>
      </c>
      <c r="C252" s="2">
        <v>44497</v>
      </c>
      <c r="D252" s="3">
        <v>5784</v>
      </c>
      <c r="E252" t="s">
        <v>168</v>
      </c>
      <c r="F252" s="3">
        <v>0.05</v>
      </c>
      <c r="G252" t="s">
        <v>61</v>
      </c>
      <c r="H252" s="3">
        <v>133.92914099999999</v>
      </c>
      <c r="I252" s="3">
        <v>43.19</v>
      </c>
    </row>
    <row r="253" spans="1:9" x14ac:dyDescent="0.25">
      <c r="A253">
        <v>252</v>
      </c>
      <c r="B253">
        <v>32</v>
      </c>
      <c r="C253" s="2">
        <v>44498</v>
      </c>
      <c r="D253" s="3">
        <v>15504</v>
      </c>
      <c r="E253" t="s">
        <v>161</v>
      </c>
      <c r="F253" s="3">
        <v>0.03</v>
      </c>
      <c r="G253" t="s">
        <v>61</v>
      </c>
      <c r="H253" s="3">
        <v>22.345389000000001</v>
      </c>
      <c r="I253" s="3">
        <v>693.84</v>
      </c>
    </row>
    <row r="254" spans="1:9" x14ac:dyDescent="0.25">
      <c r="A254">
        <v>253</v>
      </c>
      <c r="B254">
        <v>32</v>
      </c>
      <c r="C254" s="2">
        <v>44500</v>
      </c>
      <c r="D254" s="3">
        <v>666</v>
      </c>
      <c r="E254" t="s">
        <v>61</v>
      </c>
      <c r="F254" s="3">
        <v>0.03</v>
      </c>
      <c r="G254" t="s">
        <v>61</v>
      </c>
      <c r="H254" s="3">
        <v>1</v>
      </c>
      <c r="I254" s="3">
        <v>666</v>
      </c>
    </row>
    <row r="255" spans="1:9" x14ac:dyDescent="0.25">
      <c r="A255">
        <v>254</v>
      </c>
      <c r="B255">
        <v>22</v>
      </c>
      <c r="C255" s="2">
        <v>44502</v>
      </c>
      <c r="D255" s="3">
        <v>498</v>
      </c>
      <c r="E255" t="s">
        <v>221</v>
      </c>
      <c r="F255" s="3">
        <v>3.15</v>
      </c>
      <c r="G255" t="s">
        <v>61</v>
      </c>
      <c r="H255" s="3">
        <v>0.79250699999999996</v>
      </c>
      <c r="I255" s="3">
        <v>628.39</v>
      </c>
    </row>
    <row r="256" spans="1:9" x14ac:dyDescent="0.25">
      <c r="A256">
        <v>255</v>
      </c>
      <c r="B256">
        <v>44</v>
      </c>
      <c r="C256" s="2">
        <v>44502</v>
      </c>
      <c r="D256" s="3">
        <v>324</v>
      </c>
      <c r="E256" t="s">
        <v>61</v>
      </c>
      <c r="F256" s="3">
        <v>1.62</v>
      </c>
      <c r="G256" t="s">
        <v>61</v>
      </c>
      <c r="H256" s="3">
        <v>1</v>
      </c>
      <c r="I256" s="3">
        <v>324</v>
      </c>
    </row>
    <row r="257" spans="1:9" x14ac:dyDescent="0.25">
      <c r="A257">
        <v>256</v>
      </c>
      <c r="B257">
        <v>16</v>
      </c>
      <c r="C257" s="2">
        <v>44502</v>
      </c>
      <c r="D257" s="3">
        <v>430</v>
      </c>
      <c r="E257" t="s">
        <v>109</v>
      </c>
      <c r="F257" s="3">
        <v>2.6</v>
      </c>
      <c r="G257" t="s">
        <v>61</v>
      </c>
      <c r="H257" s="3">
        <v>0.82952999999999999</v>
      </c>
      <c r="I257" s="3">
        <v>518.37</v>
      </c>
    </row>
    <row r="258" spans="1:9" x14ac:dyDescent="0.25">
      <c r="A258">
        <v>257</v>
      </c>
      <c r="B258">
        <v>7</v>
      </c>
      <c r="C258" s="2">
        <v>44503</v>
      </c>
      <c r="D258" s="3">
        <v>248</v>
      </c>
      <c r="E258" t="s">
        <v>76</v>
      </c>
      <c r="F258" s="3">
        <v>2.99</v>
      </c>
      <c r="G258" t="s">
        <v>61</v>
      </c>
      <c r="H258" s="3">
        <v>0.41576099999999999</v>
      </c>
      <c r="I258" s="3">
        <v>596.5</v>
      </c>
    </row>
    <row r="259" spans="1:9" x14ac:dyDescent="0.25">
      <c r="A259">
        <v>258</v>
      </c>
      <c r="B259">
        <v>51</v>
      </c>
      <c r="C259" s="2">
        <v>44503</v>
      </c>
      <c r="D259" s="3">
        <v>292</v>
      </c>
      <c r="E259" t="s">
        <v>141</v>
      </c>
      <c r="F259" s="3">
        <v>4.3600000000000003</v>
      </c>
      <c r="G259" t="s">
        <v>61</v>
      </c>
      <c r="H259" s="3">
        <v>0.33508399999999999</v>
      </c>
      <c r="I259" s="3">
        <v>871.43</v>
      </c>
    </row>
    <row r="260" spans="1:9" x14ac:dyDescent="0.25">
      <c r="A260">
        <v>259</v>
      </c>
      <c r="B260">
        <v>51</v>
      </c>
      <c r="C260" s="2">
        <v>44503</v>
      </c>
      <c r="D260" s="3">
        <v>6933</v>
      </c>
      <c r="E260" t="s">
        <v>206</v>
      </c>
      <c r="F260" s="3">
        <v>1.1100000000000001</v>
      </c>
      <c r="G260" t="s">
        <v>61</v>
      </c>
      <c r="H260" s="3">
        <v>31.464479000000001</v>
      </c>
      <c r="I260" s="3">
        <v>220.35</v>
      </c>
    </row>
    <row r="261" spans="1:9" x14ac:dyDescent="0.25">
      <c r="A261">
        <v>260</v>
      </c>
      <c r="B261">
        <v>27</v>
      </c>
      <c r="C261" s="2">
        <v>44503</v>
      </c>
      <c r="D261" s="3">
        <v>23214</v>
      </c>
      <c r="E261" t="s">
        <v>100</v>
      </c>
      <c r="F261" s="3">
        <v>4.71</v>
      </c>
      <c r="G261" t="s">
        <v>61</v>
      </c>
      <c r="H261" s="3">
        <v>24.648029000000001</v>
      </c>
      <c r="I261" s="3">
        <v>941.82</v>
      </c>
    </row>
    <row r="262" spans="1:9" x14ac:dyDescent="0.25">
      <c r="A262">
        <v>261</v>
      </c>
      <c r="B262">
        <v>39</v>
      </c>
      <c r="C262" s="2">
        <v>44504</v>
      </c>
      <c r="D262" s="3">
        <v>492</v>
      </c>
      <c r="E262" t="s">
        <v>112</v>
      </c>
      <c r="F262" s="3">
        <v>2.97</v>
      </c>
      <c r="G262" t="s">
        <v>61</v>
      </c>
      <c r="H262" s="3">
        <v>0.83011400000000002</v>
      </c>
      <c r="I262" s="3">
        <v>592.69000000000005</v>
      </c>
    </row>
    <row r="263" spans="1:9" x14ac:dyDescent="0.25">
      <c r="A263">
        <v>262</v>
      </c>
      <c r="B263">
        <v>3</v>
      </c>
      <c r="C263" s="2">
        <v>44504</v>
      </c>
      <c r="D263" s="3">
        <v>17076</v>
      </c>
      <c r="E263" t="s">
        <v>127</v>
      </c>
      <c r="F263" s="3">
        <v>1.02</v>
      </c>
      <c r="G263" t="s">
        <v>61</v>
      </c>
      <c r="H263" s="3">
        <v>83.874726999999993</v>
      </c>
      <c r="I263" s="3">
        <v>203.59</v>
      </c>
    </row>
    <row r="264" spans="1:9" x14ac:dyDescent="0.25">
      <c r="A264">
        <v>263</v>
      </c>
      <c r="B264">
        <v>17</v>
      </c>
      <c r="C264" s="2">
        <v>44504</v>
      </c>
      <c r="D264" s="3">
        <v>21516</v>
      </c>
      <c r="E264" t="s">
        <v>163</v>
      </c>
      <c r="F264" s="3">
        <v>1.53</v>
      </c>
      <c r="G264" t="s">
        <v>61</v>
      </c>
      <c r="H264" s="3">
        <v>70.339138000000005</v>
      </c>
      <c r="I264" s="3">
        <v>305.89</v>
      </c>
    </row>
    <row r="265" spans="1:9" x14ac:dyDescent="0.25">
      <c r="A265">
        <v>264</v>
      </c>
      <c r="B265">
        <v>33</v>
      </c>
      <c r="C265" s="2">
        <v>44505</v>
      </c>
      <c r="D265" s="3">
        <v>103458</v>
      </c>
      <c r="E265" t="s">
        <v>77</v>
      </c>
      <c r="F265" s="3">
        <v>0.23</v>
      </c>
      <c r="G265" t="s">
        <v>61</v>
      </c>
      <c r="H265" s="3">
        <v>2254.1032150000001</v>
      </c>
      <c r="I265" s="3">
        <v>45.9</v>
      </c>
    </row>
    <row r="266" spans="1:9" x14ac:dyDescent="0.25">
      <c r="A266">
        <v>265</v>
      </c>
      <c r="B266">
        <v>31</v>
      </c>
      <c r="C266" s="2">
        <v>44505</v>
      </c>
      <c r="D266" s="3">
        <v>3876</v>
      </c>
      <c r="E266" t="s">
        <v>227</v>
      </c>
      <c r="F266" s="3">
        <v>1.19</v>
      </c>
      <c r="G266" t="s">
        <v>61</v>
      </c>
      <c r="H266" s="3">
        <v>16.313403999999998</v>
      </c>
      <c r="I266" s="3">
        <v>237.6</v>
      </c>
    </row>
    <row r="267" spans="1:9" x14ac:dyDescent="0.25">
      <c r="A267">
        <v>266</v>
      </c>
      <c r="B267">
        <v>9</v>
      </c>
      <c r="C267" s="2">
        <v>44506</v>
      </c>
      <c r="D267" s="3">
        <v>1410</v>
      </c>
      <c r="E267" t="s">
        <v>82</v>
      </c>
      <c r="F267" s="3">
        <v>0.04</v>
      </c>
      <c r="G267" t="s">
        <v>61</v>
      </c>
      <c r="H267" s="3">
        <v>1.1026929999999999</v>
      </c>
      <c r="I267" s="3">
        <v>1278.69</v>
      </c>
    </row>
    <row r="268" spans="1:9" x14ac:dyDescent="0.25">
      <c r="A268">
        <v>267</v>
      </c>
      <c r="B268">
        <v>16</v>
      </c>
      <c r="C268" s="2">
        <v>44506</v>
      </c>
      <c r="D268" s="3">
        <v>636</v>
      </c>
      <c r="E268" t="s">
        <v>126</v>
      </c>
      <c r="F268" s="3">
        <v>3.84</v>
      </c>
      <c r="G268" t="s">
        <v>61</v>
      </c>
      <c r="H268" s="3">
        <v>0.82953600000000005</v>
      </c>
      <c r="I268" s="3">
        <v>766.7</v>
      </c>
    </row>
    <row r="269" spans="1:9" x14ac:dyDescent="0.25">
      <c r="A269">
        <v>268</v>
      </c>
      <c r="B269">
        <v>48</v>
      </c>
      <c r="C269" s="2">
        <v>44507</v>
      </c>
      <c r="D269" s="3">
        <v>564</v>
      </c>
      <c r="E269" t="s">
        <v>169</v>
      </c>
      <c r="F269" s="3">
        <v>1.78</v>
      </c>
      <c r="G269" t="s">
        <v>61</v>
      </c>
      <c r="H269" s="3">
        <v>1.5857680000000001</v>
      </c>
      <c r="I269" s="3">
        <v>355.67</v>
      </c>
    </row>
    <row r="270" spans="1:9" x14ac:dyDescent="0.25">
      <c r="A270">
        <v>269</v>
      </c>
      <c r="B270">
        <v>13</v>
      </c>
      <c r="C270" s="2">
        <v>44507</v>
      </c>
      <c r="D270" s="3">
        <v>3246</v>
      </c>
      <c r="E270" t="s">
        <v>175</v>
      </c>
      <c r="F270" s="3">
        <v>0.09</v>
      </c>
      <c r="G270" t="s">
        <v>61</v>
      </c>
      <c r="H270" s="3">
        <v>199.753961</v>
      </c>
      <c r="I270" s="3">
        <v>16.25</v>
      </c>
    </row>
    <row r="271" spans="1:9" x14ac:dyDescent="0.25">
      <c r="A271">
        <v>270</v>
      </c>
      <c r="B271">
        <v>30</v>
      </c>
      <c r="C271" s="2">
        <v>44508</v>
      </c>
      <c r="D271" s="3">
        <v>8940</v>
      </c>
      <c r="E271" t="s">
        <v>198</v>
      </c>
      <c r="F271" s="3">
        <v>2.74</v>
      </c>
      <c r="G271" t="s">
        <v>61</v>
      </c>
      <c r="H271" s="3">
        <v>16.339207999999999</v>
      </c>
      <c r="I271" s="3">
        <v>547.16</v>
      </c>
    </row>
    <row r="272" spans="1:9" x14ac:dyDescent="0.25">
      <c r="A272">
        <v>271</v>
      </c>
      <c r="B272">
        <v>41</v>
      </c>
      <c r="C272" s="2">
        <v>44508</v>
      </c>
      <c r="D272" s="3">
        <v>19338</v>
      </c>
      <c r="E272" t="s">
        <v>101</v>
      </c>
      <c r="F272" s="3">
        <v>0.5</v>
      </c>
      <c r="G272" t="s">
        <v>61</v>
      </c>
      <c r="H272" s="3">
        <v>195.67493300000001</v>
      </c>
      <c r="I272" s="3">
        <v>98.83</v>
      </c>
    </row>
    <row r="273" spans="1:9" x14ac:dyDescent="0.25">
      <c r="A273">
        <v>272</v>
      </c>
      <c r="B273">
        <v>47</v>
      </c>
      <c r="C273" s="2">
        <v>44508</v>
      </c>
      <c r="D273" s="3">
        <v>1488</v>
      </c>
      <c r="E273" t="s">
        <v>216</v>
      </c>
      <c r="F273" s="3">
        <v>2.6</v>
      </c>
      <c r="G273" t="s">
        <v>61</v>
      </c>
      <c r="H273" s="3">
        <v>2.869237</v>
      </c>
      <c r="I273" s="3">
        <v>518.61</v>
      </c>
    </row>
    <row r="274" spans="1:9" x14ac:dyDescent="0.25">
      <c r="A274">
        <v>273</v>
      </c>
      <c r="B274">
        <v>20</v>
      </c>
      <c r="C274" s="2">
        <v>44509</v>
      </c>
      <c r="D274" s="3">
        <v>13290</v>
      </c>
      <c r="E274" t="s">
        <v>161</v>
      </c>
      <c r="F274" s="3">
        <v>0.05</v>
      </c>
      <c r="G274" t="s">
        <v>61</v>
      </c>
      <c r="H274" s="3">
        <v>22.345389000000001</v>
      </c>
      <c r="I274" s="3">
        <v>594.76</v>
      </c>
    </row>
    <row r="275" spans="1:9" x14ac:dyDescent="0.25">
      <c r="A275">
        <v>274</v>
      </c>
      <c r="B275">
        <v>27</v>
      </c>
      <c r="C275" s="2">
        <v>44509</v>
      </c>
      <c r="D275" s="3">
        <v>11151</v>
      </c>
      <c r="E275" t="s">
        <v>117</v>
      </c>
      <c r="F275" s="3">
        <v>6.59</v>
      </c>
      <c r="G275" t="s">
        <v>61</v>
      </c>
      <c r="H275" s="3">
        <v>8.4635580000000008</v>
      </c>
      <c r="I275" s="3">
        <v>1317.54</v>
      </c>
    </row>
    <row r="276" spans="1:9" x14ac:dyDescent="0.25">
      <c r="A276">
        <v>275</v>
      </c>
      <c r="B276">
        <v>34</v>
      </c>
      <c r="C276" s="2">
        <v>44509</v>
      </c>
      <c r="D276" s="3">
        <v>19140</v>
      </c>
      <c r="E276" t="s">
        <v>107</v>
      </c>
      <c r="F276" s="3">
        <v>1.7</v>
      </c>
      <c r="G276" t="s">
        <v>61</v>
      </c>
      <c r="H276" s="3">
        <v>56.424061000000002</v>
      </c>
      <c r="I276" s="3">
        <v>339.22</v>
      </c>
    </row>
    <row r="277" spans="1:9" x14ac:dyDescent="0.25">
      <c r="A277">
        <v>276</v>
      </c>
      <c r="B277">
        <v>45</v>
      </c>
      <c r="C277" s="2">
        <v>44510</v>
      </c>
      <c r="D277" s="3">
        <v>450</v>
      </c>
      <c r="E277" t="s">
        <v>61</v>
      </c>
      <c r="F277" s="3">
        <v>2.25</v>
      </c>
      <c r="G277" t="s">
        <v>61</v>
      </c>
      <c r="H277" s="3">
        <v>1</v>
      </c>
      <c r="I277" s="3">
        <v>450</v>
      </c>
    </row>
    <row r="278" spans="1:9" x14ac:dyDescent="0.25">
      <c r="A278">
        <v>277</v>
      </c>
      <c r="B278">
        <v>10</v>
      </c>
      <c r="C278" s="2">
        <v>44510</v>
      </c>
      <c r="D278" s="3">
        <v>1008</v>
      </c>
      <c r="E278" t="s">
        <v>202</v>
      </c>
      <c r="F278" s="3">
        <v>0.05</v>
      </c>
      <c r="G278" t="s">
        <v>61</v>
      </c>
      <c r="H278" s="3">
        <v>3.2446630000000001</v>
      </c>
      <c r="I278" s="3">
        <v>310.67</v>
      </c>
    </row>
    <row r="279" spans="1:9" x14ac:dyDescent="0.25">
      <c r="A279">
        <v>278</v>
      </c>
      <c r="B279">
        <v>48</v>
      </c>
      <c r="C279" s="2">
        <v>44511</v>
      </c>
      <c r="D279" s="3">
        <v>1182</v>
      </c>
      <c r="E279" t="s">
        <v>142</v>
      </c>
      <c r="F279" s="3">
        <v>6.45</v>
      </c>
      <c r="G279" t="s">
        <v>61</v>
      </c>
      <c r="H279" s="3">
        <v>0.91660600000000003</v>
      </c>
      <c r="I279" s="3">
        <v>1289.54</v>
      </c>
    </row>
    <row r="280" spans="1:9" x14ac:dyDescent="0.25">
      <c r="A280">
        <v>279</v>
      </c>
      <c r="B280">
        <v>23</v>
      </c>
      <c r="C280" s="2">
        <v>44511</v>
      </c>
      <c r="D280" s="3">
        <v>210</v>
      </c>
      <c r="E280" t="s">
        <v>133</v>
      </c>
      <c r="F280" s="3">
        <v>1.35</v>
      </c>
      <c r="G280" t="s">
        <v>61</v>
      </c>
      <c r="H280" s="3">
        <v>0.78145200000000004</v>
      </c>
      <c r="I280" s="3">
        <v>268.74</v>
      </c>
    </row>
    <row r="281" spans="1:9" x14ac:dyDescent="0.25">
      <c r="A281">
        <v>280</v>
      </c>
      <c r="B281">
        <v>2</v>
      </c>
      <c r="C281" s="2">
        <v>44512</v>
      </c>
      <c r="D281" s="3">
        <v>426</v>
      </c>
      <c r="E281" t="s">
        <v>87</v>
      </c>
      <c r="F281" s="3">
        <v>0.97</v>
      </c>
      <c r="G281" t="s">
        <v>61</v>
      </c>
      <c r="H281" s="3">
        <v>2.216262</v>
      </c>
      <c r="I281" s="3">
        <v>192.22</v>
      </c>
    </row>
    <row r="282" spans="1:9" x14ac:dyDescent="0.25">
      <c r="A282">
        <v>281</v>
      </c>
      <c r="B282">
        <v>42</v>
      </c>
      <c r="C282" s="2">
        <v>44512</v>
      </c>
      <c r="D282" s="3">
        <v>13230</v>
      </c>
      <c r="E282" t="s">
        <v>63</v>
      </c>
      <c r="F282" s="3">
        <v>0.05</v>
      </c>
      <c r="G282" t="s">
        <v>61</v>
      </c>
      <c r="H282" s="3">
        <v>96.442519000000004</v>
      </c>
      <c r="I282" s="3">
        <v>137.19</v>
      </c>
    </row>
    <row r="283" spans="1:9" x14ac:dyDescent="0.25">
      <c r="A283">
        <v>282</v>
      </c>
      <c r="B283">
        <v>20</v>
      </c>
      <c r="C283" s="2">
        <v>44512</v>
      </c>
      <c r="D283" s="3">
        <v>360000</v>
      </c>
      <c r="E283" t="s">
        <v>194</v>
      </c>
      <c r="F283" s="3">
        <v>0.05</v>
      </c>
      <c r="G283" t="s">
        <v>61</v>
      </c>
      <c r="H283" s="3">
        <v>23626.253176999999</v>
      </c>
      <c r="I283" s="3">
        <v>15.24</v>
      </c>
    </row>
    <row r="284" spans="1:9" x14ac:dyDescent="0.25">
      <c r="A284">
        <v>283</v>
      </c>
      <c r="B284">
        <v>4</v>
      </c>
      <c r="C284" s="2">
        <v>44514</v>
      </c>
      <c r="D284" s="3">
        <v>96936</v>
      </c>
      <c r="E284" t="s">
        <v>145</v>
      </c>
      <c r="F284" s="3">
        <v>0.3</v>
      </c>
      <c r="G284" t="s">
        <v>61</v>
      </c>
      <c r="H284" s="3">
        <v>1662.1554180000001</v>
      </c>
      <c r="I284" s="3">
        <v>58.32</v>
      </c>
    </row>
    <row r="285" spans="1:9" x14ac:dyDescent="0.25">
      <c r="A285">
        <v>284</v>
      </c>
      <c r="B285">
        <v>17</v>
      </c>
      <c r="C285" s="2">
        <v>44514</v>
      </c>
      <c r="D285" s="3">
        <v>618</v>
      </c>
      <c r="E285" t="s">
        <v>162</v>
      </c>
      <c r="F285" s="3">
        <v>0.67</v>
      </c>
      <c r="G285" t="s">
        <v>61</v>
      </c>
      <c r="H285" s="3">
        <v>4.6504779999999997</v>
      </c>
      <c r="I285" s="3">
        <v>132.88999999999999</v>
      </c>
    </row>
    <row r="286" spans="1:9" x14ac:dyDescent="0.25">
      <c r="A286">
        <v>285</v>
      </c>
      <c r="B286">
        <v>1</v>
      </c>
      <c r="C286" s="2">
        <v>44514</v>
      </c>
      <c r="D286" s="3">
        <v>210060</v>
      </c>
      <c r="E286" t="s">
        <v>77</v>
      </c>
      <c r="F286" s="3">
        <v>0.47</v>
      </c>
      <c r="G286" t="s">
        <v>61</v>
      </c>
      <c r="H286" s="3">
        <v>2254.1032150000001</v>
      </c>
      <c r="I286" s="3">
        <v>93.2</v>
      </c>
    </row>
    <row r="287" spans="1:9" x14ac:dyDescent="0.25">
      <c r="A287">
        <v>286</v>
      </c>
      <c r="B287">
        <v>4</v>
      </c>
      <c r="C287" s="2">
        <v>44515</v>
      </c>
      <c r="D287" s="3">
        <v>11958</v>
      </c>
      <c r="E287" t="s">
        <v>215</v>
      </c>
      <c r="F287" s="3">
        <v>0.48</v>
      </c>
      <c r="G287" t="s">
        <v>61</v>
      </c>
      <c r="H287" s="3">
        <v>124.667135</v>
      </c>
      <c r="I287" s="3">
        <v>95.92</v>
      </c>
    </row>
    <row r="288" spans="1:9" x14ac:dyDescent="0.25">
      <c r="A288">
        <v>287</v>
      </c>
      <c r="B288">
        <v>38</v>
      </c>
      <c r="C288" s="2">
        <v>44515</v>
      </c>
      <c r="D288" s="3">
        <v>115626</v>
      </c>
      <c r="E288" t="s">
        <v>124</v>
      </c>
      <c r="F288" s="3">
        <v>0.05</v>
      </c>
      <c r="G288" t="s">
        <v>61</v>
      </c>
      <c r="H288" s="3">
        <v>15813.590125000001</v>
      </c>
      <c r="I288" s="3">
        <v>7.32</v>
      </c>
    </row>
    <row r="289" spans="1:9" x14ac:dyDescent="0.25">
      <c r="A289">
        <v>288</v>
      </c>
      <c r="B289">
        <v>9</v>
      </c>
      <c r="C289" s="2">
        <v>44517</v>
      </c>
      <c r="D289" s="3">
        <v>29526</v>
      </c>
      <c r="E289" t="s">
        <v>161</v>
      </c>
      <c r="F289" s="3">
        <v>0.03</v>
      </c>
      <c r="G289" t="s">
        <v>61</v>
      </c>
      <c r="H289" s="3">
        <v>22.345389000000001</v>
      </c>
      <c r="I289" s="3">
        <v>1321.35</v>
      </c>
    </row>
    <row r="290" spans="1:9" x14ac:dyDescent="0.25">
      <c r="A290">
        <v>289</v>
      </c>
      <c r="B290">
        <v>13</v>
      </c>
      <c r="C290" s="2">
        <v>44520</v>
      </c>
      <c r="D290" s="3">
        <v>23394</v>
      </c>
      <c r="E290" t="s">
        <v>92</v>
      </c>
      <c r="F290" s="3">
        <v>0.14000000000000001</v>
      </c>
      <c r="G290" t="s">
        <v>61</v>
      </c>
      <c r="H290" s="3">
        <v>873.48932600000001</v>
      </c>
      <c r="I290" s="3">
        <v>26.79</v>
      </c>
    </row>
    <row r="291" spans="1:9" x14ac:dyDescent="0.25">
      <c r="A291">
        <v>290</v>
      </c>
      <c r="B291">
        <v>16</v>
      </c>
      <c r="C291" s="2">
        <v>44520</v>
      </c>
      <c r="D291" s="3">
        <v>12000</v>
      </c>
      <c r="E291" t="s">
        <v>227</v>
      </c>
      <c r="F291" s="3">
        <v>0.03</v>
      </c>
      <c r="G291" t="s">
        <v>61</v>
      </c>
      <c r="H291" s="3">
        <v>16.313403999999998</v>
      </c>
      <c r="I291" s="3">
        <v>735.6</v>
      </c>
    </row>
    <row r="292" spans="1:9" x14ac:dyDescent="0.25">
      <c r="A292">
        <v>291</v>
      </c>
      <c r="B292">
        <v>48</v>
      </c>
      <c r="C292" s="2">
        <v>44521</v>
      </c>
      <c r="D292" s="3">
        <v>179472</v>
      </c>
      <c r="E292" t="s">
        <v>177</v>
      </c>
      <c r="F292" s="3">
        <v>0.03</v>
      </c>
      <c r="G292" t="s">
        <v>61</v>
      </c>
      <c r="H292" s="3">
        <v>7661.5560679999999</v>
      </c>
      <c r="I292" s="3">
        <v>23.43</v>
      </c>
    </row>
    <row r="293" spans="1:9" x14ac:dyDescent="0.25">
      <c r="A293">
        <v>292</v>
      </c>
      <c r="B293">
        <v>8</v>
      </c>
      <c r="C293" s="2">
        <v>44521</v>
      </c>
      <c r="D293" s="3">
        <v>840</v>
      </c>
      <c r="E293" t="s">
        <v>156</v>
      </c>
      <c r="F293" s="3">
        <v>0.48</v>
      </c>
      <c r="G293" t="s">
        <v>61</v>
      </c>
      <c r="H293" s="3">
        <v>8.8626740000000002</v>
      </c>
      <c r="I293" s="3">
        <v>94.78</v>
      </c>
    </row>
    <row r="294" spans="1:9" x14ac:dyDescent="0.25">
      <c r="A294">
        <v>293</v>
      </c>
      <c r="B294">
        <v>31</v>
      </c>
      <c r="C294" s="2">
        <v>44521</v>
      </c>
      <c r="D294" s="3">
        <v>18042</v>
      </c>
      <c r="E294" t="s">
        <v>222</v>
      </c>
      <c r="F294" s="3">
        <v>0.14000000000000001</v>
      </c>
      <c r="G294" t="s">
        <v>61</v>
      </c>
      <c r="H294" s="3">
        <v>655.34726499999999</v>
      </c>
      <c r="I294" s="3">
        <v>27.54</v>
      </c>
    </row>
    <row r="295" spans="1:9" x14ac:dyDescent="0.25">
      <c r="A295">
        <v>294</v>
      </c>
      <c r="B295">
        <v>18</v>
      </c>
      <c r="C295" s="2">
        <v>44523</v>
      </c>
      <c r="D295" s="3">
        <v>342</v>
      </c>
      <c r="E295" t="s">
        <v>201</v>
      </c>
      <c r="F295" s="3">
        <v>0.45</v>
      </c>
      <c r="G295" t="s">
        <v>61</v>
      </c>
      <c r="H295" s="3">
        <v>3.8571369999999998</v>
      </c>
      <c r="I295" s="3">
        <v>88.67</v>
      </c>
    </row>
    <row r="296" spans="1:9" x14ac:dyDescent="0.25">
      <c r="A296">
        <v>295</v>
      </c>
      <c r="B296">
        <v>29</v>
      </c>
      <c r="C296" s="2">
        <v>44523</v>
      </c>
      <c r="D296" s="3">
        <v>588</v>
      </c>
      <c r="E296" t="s">
        <v>102</v>
      </c>
      <c r="F296" s="3">
        <v>0.4</v>
      </c>
      <c r="G296" t="s">
        <v>61</v>
      </c>
      <c r="H296" s="3">
        <v>7.4332419999999999</v>
      </c>
      <c r="I296" s="3">
        <v>79.11</v>
      </c>
    </row>
    <row r="297" spans="1:9" x14ac:dyDescent="0.25">
      <c r="A297">
        <v>296</v>
      </c>
      <c r="B297">
        <v>37</v>
      </c>
      <c r="C297" s="2">
        <v>44523</v>
      </c>
      <c r="D297" s="3">
        <v>90</v>
      </c>
      <c r="E297" t="s">
        <v>61</v>
      </c>
      <c r="F297" s="3">
        <v>0.45</v>
      </c>
      <c r="G297" t="s">
        <v>61</v>
      </c>
      <c r="H297" s="3">
        <v>1</v>
      </c>
      <c r="I297" s="3">
        <v>90</v>
      </c>
    </row>
    <row r="298" spans="1:9" x14ac:dyDescent="0.25">
      <c r="A298">
        <v>297</v>
      </c>
      <c r="B298">
        <v>33</v>
      </c>
      <c r="C298" s="2">
        <v>44523</v>
      </c>
      <c r="D298" s="3">
        <v>858</v>
      </c>
      <c r="E298" t="s">
        <v>69</v>
      </c>
      <c r="F298" s="3">
        <v>2.91</v>
      </c>
      <c r="G298" t="s">
        <v>61</v>
      </c>
      <c r="H298" s="3">
        <v>1.4789159999999999</v>
      </c>
      <c r="I298" s="3">
        <v>580.16</v>
      </c>
    </row>
    <row r="299" spans="1:9" x14ac:dyDescent="0.25">
      <c r="A299">
        <v>298</v>
      </c>
      <c r="B299">
        <v>51</v>
      </c>
      <c r="C299" s="2">
        <v>44524</v>
      </c>
      <c r="D299" s="3">
        <v>60000</v>
      </c>
      <c r="E299" t="s">
        <v>199</v>
      </c>
      <c r="F299" s="3">
        <v>0.03</v>
      </c>
      <c r="G299" t="s">
        <v>61</v>
      </c>
      <c r="H299" s="3">
        <v>36.941107000000002</v>
      </c>
      <c r="I299" s="3">
        <v>1624.21</v>
      </c>
    </row>
    <row r="300" spans="1:9" x14ac:dyDescent="0.25">
      <c r="A300">
        <v>299</v>
      </c>
      <c r="B300">
        <v>8</v>
      </c>
      <c r="C300" s="2">
        <v>44525</v>
      </c>
      <c r="D300" s="3">
        <v>1176</v>
      </c>
      <c r="E300" t="s">
        <v>169</v>
      </c>
      <c r="F300" s="3">
        <v>3.71</v>
      </c>
      <c r="G300" t="s">
        <v>61</v>
      </c>
      <c r="H300" s="3">
        <v>1.5857680000000001</v>
      </c>
      <c r="I300" s="3">
        <v>741.6</v>
      </c>
    </row>
    <row r="301" spans="1:9" x14ac:dyDescent="0.25">
      <c r="A301">
        <v>300</v>
      </c>
      <c r="B301">
        <v>10</v>
      </c>
      <c r="C301" s="2">
        <v>44526</v>
      </c>
      <c r="D301" s="3">
        <v>29568</v>
      </c>
      <c r="E301" t="s">
        <v>77</v>
      </c>
      <c r="F301" s="3">
        <v>0.05</v>
      </c>
      <c r="G301" t="s">
        <v>61</v>
      </c>
      <c r="H301" s="3">
        <v>2254.1032150000001</v>
      </c>
      <c r="I301" s="3">
        <v>13.12</v>
      </c>
    </row>
    <row r="302" spans="1:9" x14ac:dyDescent="0.25">
      <c r="A302">
        <v>301</v>
      </c>
      <c r="B302">
        <v>29</v>
      </c>
      <c r="C302" s="2">
        <v>44526</v>
      </c>
      <c r="D302" s="3">
        <v>708</v>
      </c>
      <c r="E302" t="s">
        <v>78</v>
      </c>
      <c r="F302" s="3">
        <v>3.21</v>
      </c>
      <c r="G302" t="s">
        <v>61</v>
      </c>
      <c r="H302" s="3">
        <v>1.1029610000000001</v>
      </c>
      <c r="I302" s="3">
        <v>641.91</v>
      </c>
    </row>
    <row r="303" spans="1:9" x14ac:dyDescent="0.25">
      <c r="A303">
        <v>302</v>
      </c>
      <c r="B303">
        <v>15</v>
      </c>
      <c r="C303" s="2">
        <v>44527</v>
      </c>
      <c r="D303" s="3">
        <v>1008</v>
      </c>
      <c r="E303" t="s">
        <v>148</v>
      </c>
      <c r="F303" s="3">
        <v>0.31</v>
      </c>
      <c r="G303" t="s">
        <v>61</v>
      </c>
      <c r="H303" s="3">
        <v>16.337136000000001</v>
      </c>
      <c r="I303" s="3">
        <v>61.7</v>
      </c>
    </row>
    <row r="304" spans="1:9" x14ac:dyDescent="0.25">
      <c r="A304">
        <v>303</v>
      </c>
      <c r="B304">
        <v>12</v>
      </c>
      <c r="C304" s="2">
        <v>44527</v>
      </c>
      <c r="D304" s="3">
        <v>846</v>
      </c>
      <c r="E304" t="s">
        <v>61</v>
      </c>
      <c r="F304" s="3">
        <v>4.2300000000000004</v>
      </c>
      <c r="G304" t="s">
        <v>61</v>
      </c>
      <c r="H304" s="3">
        <v>1</v>
      </c>
      <c r="I304" s="3">
        <v>846</v>
      </c>
    </row>
    <row r="305" spans="1:9" x14ac:dyDescent="0.25">
      <c r="A305">
        <v>304</v>
      </c>
      <c r="B305">
        <v>45</v>
      </c>
      <c r="C305" s="2">
        <v>44527</v>
      </c>
      <c r="D305" s="3">
        <v>828</v>
      </c>
      <c r="E305" t="s">
        <v>187</v>
      </c>
      <c r="F305" s="3">
        <v>0.4</v>
      </c>
      <c r="G305" t="s">
        <v>61</v>
      </c>
      <c r="H305" s="3">
        <v>10.396958</v>
      </c>
      <c r="I305" s="3">
        <v>79.64</v>
      </c>
    </row>
    <row r="306" spans="1:9" x14ac:dyDescent="0.25">
      <c r="A306">
        <v>305</v>
      </c>
      <c r="B306">
        <v>17</v>
      </c>
      <c r="C306" s="2">
        <v>44528</v>
      </c>
      <c r="D306" s="3">
        <v>591</v>
      </c>
      <c r="E306" t="s">
        <v>76</v>
      </c>
      <c r="F306" s="3">
        <v>7.11</v>
      </c>
      <c r="G306" t="s">
        <v>61</v>
      </c>
      <c r="H306" s="3">
        <v>0.41576099999999999</v>
      </c>
      <c r="I306" s="3">
        <v>1421.49</v>
      </c>
    </row>
    <row r="307" spans="1:9" x14ac:dyDescent="0.25">
      <c r="A307">
        <v>306</v>
      </c>
      <c r="B307">
        <v>27</v>
      </c>
      <c r="C307" s="2">
        <v>44529</v>
      </c>
      <c r="D307" s="3">
        <v>3000000</v>
      </c>
      <c r="E307" t="s">
        <v>217</v>
      </c>
      <c r="F307" s="3">
        <v>0.03</v>
      </c>
      <c r="G307" t="s">
        <v>61</v>
      </c>
      <c r="H307" s="3">
        <v>655.34754299999997</v>
      </c>
      <c r="I307" s="3">
        <v>4577.7299999999996</v>
      </c>
    </row>
    <row r="308" spans="1:9" x14ac:dyDescent="0.25">
      <c r="A308">
        <v>307</v>
      </c>
      <c r="B308">
        <v>13</v>
      </c>
      <c r="C308" s="2">
        <v>44529</v>
      </c>
      <c r="D308" s="3">
        <v>470</v>
      </c>
      <c r="E308" t="s">
        <v>133</v>
      </c>
      <c r="F308" s="3">
        <v>3.01</v>
      </c>
      <c r="G308" t="s">
        <v>61</v>
      </c>
      <c r="H308" s="3">
        <v>0.78145200000000004</v>
      </c>
      <c r="I308" s="3">
        <v>601.45000000000005</v>
      </c>
    </row>
    <row r="309" spans="1:9" x14ac:dyDescent="0.25">
      <c r="A309">
        <v>308</v>
      </c>
      <c r="B309">
        <v>8</v>
      </c>
      <c r="C309" s="2">
        <v>44531</v>
      </c>
      <c r="D309" s="3">
        <v>15996</v>
      </c>
      <c r="E309" t="s">
        <v>165</v>
      </c>
      <c r="F309" s="3">
        <v>0.18</v>
      </c>
      <c r="G309" t="s">
        <v>61</v>
      </c>
      <c r="H309" s="3">
        <v>457.789064</v>
      </c>
      <c r="I309" s="3">
        <v>34.950000000000003</v>
      </c>
    </row>
    <row r="310" spans="1:9" x14ac:dyDescent="0.25">
      <c r="A310">
        <v>309</v>
      </c>
      <c r="B310">
        <v>9</v>
      </c>
      <c r="C310" s="2">
        <v>44531</v>
      </c>
      <c r="D310" s="3">
        <v>6690</v>
      </c>
      <c r="E310" t="s">
        <v>134</v>
      </c>
      <c r="F310" s="3">
        <v>0.04</v>
      </c>
      <c r="G310" t="s">
        <v>61</v>
      </c>
      <c r="H310" s="3">
        <v>133.40840499999999</v>
      </c>
      <c r="I310" s="3">
        <v>50.15</v>
      </c>
    </row>
    <row r="311" spans="1:9" x14ac:dyDescent="0.25">
      <c r="A311">
        <v>310</v>
      </c>
      <c r="B311">
        <v>44</v>
      </c>
      <c r="C311" s="2">
        <v>44532</v>
      </c>
      <c r="D311" s="3">
        <v>18318</v>
      </c>
      <c r="E311" t="s">
        <v>139</v>
      </c>
      <c r="F311" s="3">
        <v>0.1</v>
      </c>
      <c r="G311" t="s">
        <v>61</v>
      </c>
      <c r="H311" s="3">
        <v>991.62472200000002</v>
      </c>
      <c r="I311" s="3">
        <v>18.48</v>
      </c>
    </row>
    <row r="312" spans="1:9" x14ac:dyDescent="0.25">
      <c r="A312">
        <v>311</v>
      </c>
      <c r="B312">
        <v>28</v>
      </c>
      <c r="C312" s="2">
        <v>44533</v>
      </c>
      <c r="D312" s="3">
        <v>13752</v>
      </c>
      <c r="E312" t="s">
        <v>106</v>
      </c>
      <c r="F312" s="3">
        <v>4.17</v>
      </c>
      <c r="G312" t="s">
        <v>61</v>
      </c>
      <c r="H312" s="3">
        <v>16.526866999999999</v>
      </c>
      <c r="I312" s="3">
        <v>832.1</v>
      </c>
    </row>
    <row r="313" spans="1:9" x14ac:dyDescent="0.25">
      <c r="A313">
        <v>312</v>
      </c>
      <c r="B313">
        <v>35</v>
      </c>
      <c r="C313" s="2">
        <v>44534</v>
      </c>
      <c r="D313" s="3">
        <v>15132</v>
      </c>
      <c r="E313" t="s">
        <v>84</v>
      </c>
      <c r="F313" s="3">
        <v>0.91</v>
      </c>
      <c r="G313" t="s">
        <v>61</v>
      </c>
      <c r="H313" s="3">
        <v>83.704624999999993</v>
      </c>
      <c r="I313" s="3">
        <v>180.78</v>
      </c>
    </row>
    <row r="314" spans="1:9" x14ac:dyDescent="0.25">
      <c r="A314">
        <v>313</v>
      </c>
      <c r="B314">
        <v>40</v>
      </c>
      <c r="C314" s="2">
        <v>44534</v>
      </c>
      <c r="D314" s="3">
        <v>6702</v>
      </c>
      <c r="E314" t="s">
        <v>121</v>
      </c>
      <c r="F314" s="3">
        <v>4.43</v>
      </c>
      <c r="G314" t="s">
        <v>61</v>
      </c>
      <c r="H314" s="3">
        <v>7.5705590000000003</v>
      </c>
      <c r="I314" s="3">
        <v>885.28</v>
      </c>
    </row>
    <row r="315" spans="1:9" x14ac:dyDescent="0.25">
      <c r="A315">
        <v>314</v>
      </c>
      <c r="B315">
        <v>44</v>
      </c>
      <c r="C315" s="2">
        <v>44534</v>
      </c>
      <c r="D315" s="3">
        <v>26352</v>
      </c>
      <c r="E315" t="s">
        <v>180</v>
      </c>
      <c r="F315" s="3">
        <v>1.1299999999999999</v>
      </c>
      <c r="G315" t="s">
        <v>61</v>
      </c>
      <c r="H315" s="3">
        <v>117.629636</v>
      </c>
      <c r="I315" s="3">
        <v>224.03</v>
      </c>
    </row>
    <row r="316" spans="1:9" x14ac:dyDescent="0.25">
      <c r="A316">
        <v>315</v>
      </c>
      <c r="B316">
        <v>33</v>
      </c>
      <c r="C316" s="2">
        <v>44536</v>
      </c>
      <c r="D316" s="3">
        <v>654</v>
      </c>
      <c r="E316" t="s">
        <v>202</v>
      </c>
      <c r="F316" s="3">
        <v>1.01</v>
      </c>
      <c r="G316" t="s">
        <v>61</v>
      </c>
      <c r="H316" s="3">
        <v>3.2446630000000001</v>
      </c>
      <c r="I316" s="3">
        <v>201.57</v>
      </c>
    </row>
    <row r="317" spans="1:9" x14ac:dyDescent="0.25">
      <c r="A317">
        <v>316</v>
      </c>
      <c r="B317">
        <v>41</v>
      </c>
      <c r="C317" s="2">
        <v>44537</v>
      </c>
      <c r="D317" s="3">
        <v>1176</v>
      </c>
      <c r="E317" t="s">
        <v>185</v>
      </c>
      <c r="F317" s="3">
        <v>0.38</v>
      </c>
      <c r="G317" t="s">
        <v>61</v>
      </c>
      <c r="H317" s="3">
        <v>15.881424000000001</v>
      </c>
      <c r="I317" s="3">
        <v>74.05</v>
      </c>
    </row>
    <row r="318" spans="1:9" x14ac:dyDescent="0.25">
      <c r="A318">
        <v>317</v>
      </c>
      <c r="B318">
        <v>11</v>
      </c>
      <c r="C318" s="2">
        <v>44538</v>
      </c>
      <c r="D318" s="3">
        <v>696</v>
      </c>
      <c r="E318" t="s">
        <v>183</v>
      </c>
      <c r="F318" s="3">
        <v>0.85</v>
      </c>
      <c r="G318" t="s">
        <v>61</v>
      </c>
      <c r="H318" s="3">
        <v>4.1337679999999999</v>
      </c>
      <c r="I318" s="3">
        <v>168.37</v>
      </c>
    </row>
    <row r="319" spans="1:9" x14ac:dyDescent="0.25">
      <c r="A319">
        <v>318</v>
      </c>
      <c r="B319">
        <v>30</v>
      </c>
      <c r="C319" s="2">
        <v>44538</v>
      </c>
      <c r="D319" s="3">
        <v>8730</v>
      </c>
      <c r="E319" t="s">
        <v>115</v>
      </c>
      <c r="F319" s="3">
        <v>0.75</v>
      </c>
      <c r="G319" t="s">
        <v>61</v>
      </c>
      <c r="H319" s="3">
        <v>58.946784999999998</v>
      </c>
      <c r="I319" s="3">
        <v>148.1</v>
      </c>
    </row>
    <row r="320" spans="1:9" x14ac:dyDescent="0.25">
      <c r="A320">
        <v>319</v>
      </c>
      <c r="B320">
        <v>50</v>
      </c>
      <c r="C320" s="2">
        <v>44539</v>
      </c>
      <c r="D320" s="3">
        <v>1284</v>
      </c>
      <c r="E320" t="s">
        <v>79</v>
      </c>
      <c r="F320" s="3">
        <v>4.3099999999999996</v>
      </c>
      <c r="G320" t="s">
        <v>61</v>
      </c>
      <c r="H320" s="3">
        <v>1.492847</v>
      </c>
      <c r="I320" s="3">
        <v>860.11</v>
      </c>
    </row>
    <row r="321" spans="1:9" x14ac:dyDescent="0.25">
      <c r="A321">
        <v>320</v>
      </c>
      <c r="B321">
        <v>47</v>
      </c>
      <c r="C321" s="2">
        <v>44540</v>
      </c>
      <c r="D321" s="3">
        <v>1344</v>
      </c>
      <c r="E321" t="s">
        <v>184</v>
      </c>
      <c r="F321" s="3">
        <v>0.76</v>
      </c>
      <c r="G321" t="s">
        <v>61</v>
      </c>
      <c r="H321" s="3">
        <v>8.8679079999999999</v>
      </c>
      <c r="I321" s="3">
        <v>151.56</v>
      </c>
    </row>
    <row r="322" spans="1:9" x14ac:dyDescent="0.25">
      <c r="A322">
        <v>321</v>
      </c>
      <c r="B322">
        <v>28</v>
      </c>
      <c r="C322" s="2">
        <v>44540</v>
      </c>
      <c r="D322" s="3">
        <v>1134</v>
      </c>
      <c r="E322" t="s">
        <v>80</v>
      </c>
      <c r="F322" s="3">
        <v>0.76</v>
      </c>
      <c r="G322" t="s">
        <v>61</v>
      </c>
      <c r="H322" s="3">
        <v>7.5572020000000002</v>
      </c>
      <c r="I322" s="3">
        <v>150.06</v>
      </c>
    </row>
    <row r="323" spans="1:9" x14ac:dyDescent="0.25">
      <c r="A323">
        <v>322</v>
      </c>
      <c r="B323">
        <v>6</v>
      </c>
      <c r="C323" s="2">
        <v>44542</v>
      </c>
      <c r="D323" s="3">
        <v>450</v>
      </c>
      <c r="E323" t="s">
        <v>188</v>
      </c>
      <c r="F323" s="3">
        <v>1.51</v>
      </c>
      <c r="G323" t="s">
        <v>61</v>
      </c>
      <c r="H323" s="3">
        <v>1.4974639999999999</v>
      </c>
      <c r="I323" s="3">
        <v>300.51</v>
      </c>
    </row>
    <row r="324" spans="1:9" x14ac:dyDescent="0.25">
      <c r="A324">
        <v>323</v>
      </c>
      <c r="B324">
        <v>29</v>
      </c>
      <c r="C324" s="2">
        <v>44542</v>
      </c>
      <c r="D324" s="3">
        <v>330</v>
      </c>
      <c r="E324" t="s">
        <v>125</v>
      </c>
      <c r="F324" s="3">
        <v>0.47</v>
      </c>
      <c r="G324" t="s">
        <v>61</v>
      </c>
      <c r="H324" s="3">
        <v>3.543533</v>
      </c>
      <c r="I324" s="3">
        <v>93.13</v>
      </c>
    </row>
    <row r="325" spans="1:9" x14ac:dyDescent="0.25">
      <c r="A325">
        <v>324</v>
      </c>
      <c r="B325">
        <v>18</v>
      </c>
      <c r="C325" s="2">
        <v>44543</v>
      </c>
      <c r="D325" s="3">
        <v>462</v>
      </c>
      <c r="E325" t="s">
        <v>126</v>
      </c>
      <c r="F325" s="3">
        <v>2.79</v>
      </c>
      <c r="G325" t="s">
        <v>61</v>
      </c>
      <c r="H325" s="3">
        <v>0.82953600000000005</v>
      </c>
      <c r="I325" s="3">
        <v>556.94000000000005</v>
      </c>
    </row>
    <row r="326" spans="1:9" x14ac:dyDescent="0.25">
      <c r="A326">
        <v>325</v>
      </c>
      <c r="B326">
        <v>10</v>
      </c>
      <c r="C326" s="2">
        <v>44543</v>
      </c>
      <c r="D326" s="3">
        <v>152076</v>
      </c>
      <c r="E326" t="s">
        <v>128</v>
      </c>
      <c r="F326" s="3">
        <v>0.05</v>
      </c>
      <c r="G326" t="s">
        <v>61</v>
      </c>
      <c r="H326" s="3">
        <v>1604.167841</v>
      </c>
      <c r="I326" s="3">
        <v>94.81</v>
      </c>
    </row>
    <row r="327" spans="1:9" x14ac:dyDescent="0.25">
      <c r="A327">
        <v>326</v>
      </c>
      <c r="B327">
        <v>46</v>
      </c>
      <c r="C327" s="2">
        <v>44543</v>
      </c>
      <c r="D327" s="3">
        <v>6042</v>
      </c>
      <c r="E327" t="s">
        <v>99</v>
      </c>
      <c r="F327" s="3">
        <v>0.28000000000000003</v>
      </c>
      <c r="G327" t="s">
        <v>61</v>
      </c>
      <c r="H327" s="3">
        <v>110.731635</v>
      </c>
      <c r="I327" s="3">
        <v>54.57</v>
      </c>
    </row>
    <row r="328" spans="1:9" x14ac:dyDescent="0.25">
      <c r="A328">
        <v>327</v>
      </c>
      <c r="B328">
        <v>15</v>
      </c>
      <c r="C328" s="2">
        <v>44545</v>
      </c>
      <c r="D328" s="3">
        <v>6114</v>
      </c>
      <c r="E328" t="s">
        <v>184</v>
      </c>
      <c r="F328" s="3">
        <v>3.45</v>
      </c>
      <c r="G328" t="s">
        <v>61</v>
      </c>
      <c r="H328" s="3">
        <v>8.8679079999999999</v>
      </c>
      <c r="I328" s="3">
        <v>689.46</v>
      </c>
    </row>
    <row r="329" spans="1:9" x14ac:dyDescent="0.25">
      <c r="A329">
        <v>328</v>
      </c>
      <c r="B329">
        <v>43</v>
      </c>
      <c r="C329" s="2">
        <v>44545</v>
      </c>
      <c r="D329" s="3">
        <v>29166</v>
      </c>
      <c r="E329" t="s">
        <v>74</v>
      </c>
      <c r="F329" s="3">
        <v>1.54</v>
      </c>
      <c r="G329" t="s">
        <v>61</v>
      </c>
      <c r="H329" s="3">
        <v>94.772749000000005</v>
      </c>
      <c r="I329" s="3">
        <v>307.75</v>
      </c>
    </row>
    <row r="330" spans="1:9" x14ac:dyDescent="0.25">
      <c r="A330">
        <v>329</v>
      </c>
      <c r="B330">
        <v>31</v>
      </c>
      <c r="C330" s="2">
        <v>44546</v>
      </c>
      <c r="D330" s="3">
        <v>17778</v>
      </c>
      <c r="E330" t="s">
        <v>229</v>
      </c>
      <c r="F330" s="3">
        <v>0.26</v>
      </c>
      <c r="G330" t="s">
        <v>61</v>
      </c>
      <c r="H330" s="3">
        <v>354.780821</v>
      </c>
      <c r="I330" s="3">
        <v>50.11</v>
      </c>
    </row>
    <row r="331" spans="1:9" x14ac:dyDescent="0.25">
      <c r="A331">
        <v>330</v>
      </c>
      <c r="B331">
        <v>45</v>
      </c>
      <c r="C331" s="2">
        <v>44548</v>
      </c>
      <c r="D331" s="3">
        <v>4477</v>
      </c>
      <c r="E331" t="s">
        <v>121</v>
      </c>
      <c r="F331" s="3">
        <v>2.96</v>
      </c>
      <c r="G331" t="s">
        <v>61</v>
      </c>
      <c r="H331" s="3">
        <v>7.5705590000000003</v>
      </c>
      <c r="I331" s="3">
        <v>591.37</v>
      </c>
    </row>
    <row r="332" spans="1:9" x14ac:dyDescent="0.25">
      <c r="A332">
        <v>331</v>
      </c>
      <c r="B332">
        <v>10</v>
      </c>
      <c r="C332" s="2">
        <v>44548</v>
      </c>
      <c r="D332" s="3">
        <v>930</v>
      </c>
      <c r="E332" t="s">
        <v>221</v>
      </c>
      <c r="F332" s="3">
        <v>0.05</v>
      </c>
      <c r="G332" t="s">
        <v>61</v>
      </c>
      <c r="H332" s="3">
        <v>0.79250699999999996</v>
      </c>
      <c r="I332" s="3">
        <v>1173.5</v>
      </c>
    </row>
    <row r="333" spans="1:9" x14ac:dyDescent="0.25">
      <c r="A333">
        <v>332</v>
      </c>
      <c r="B333">
        <v>44</v>
      </c>
      <c r="C333" s="2">
        <v>44549</v>
      </c>
      <c r="D333" s="3">
        <v>21504</v>
      </c>
      <c r="E333" t="s">
        <v>104</v>
      </c>
      <c r="F333" s="3">
        <v>0.69</v>
      </c>
      <c r="G333" t="s">
        <v>61</v>
      </c>
      <c r="H333" s="3">
        <v>157.21093400000001</v>
      </c>
      <c r="I333" s="3">
        <v>136.79</v>
      </c>
    </row>
    <row r="334" spans="1:9" x14ac:dyDescent="0.25">
      <c r="A334">
        <v>333</v>
      </c>
      <c r="B334">
        <v>33</v>
      </c>
      <c r="C334" s="2">
        <v>44550</v>
      </c>
      <c r="D334" s="3">
        <v>6810</v>
      </c>
      <c r="E334" t="s">
        <v>113</v>
      </c>
      <c r="F334" s="3">
        <v>4.1399999999999997</v>
      </c>
      <c r="G334" t="s">
        <v>61</v>
      </c>
      <c r="H334" s="3">
        <v>8.2439900000000002</v>
      </c>
      <c r="I334" s="3">
        <v>826.06</v>
      </c>
    </row>
    <row r="335" spans="1:9" x14ac:dyDescent="0.25">
      <c r="A335">
        <v>334</v>
      </c>
      <c r="B335">
        <v>46</v>
      </c>
      <c r="C335" s="2">
        <v>44550</v>
      </c>
      <c r="D335" s="3">
        <v>702</v>
      </c>
      <c r="E335" t="s">
        <v>126</v>
      </c>
      <c r="F335" s="3">
        <v>4.24</v>
      </c>
      <c r="G335" t="s">
        <v>61</v>
      </c>
      <c r="H335" s="3">
        <v>0.82953600000000005</v>
      </c>
      <c r="I335" s="3">
        <v>846.26</v>
      </c>
    </row>
    <row r="336" spans="1:9" x14ac:dyDescent="0.25">
      <c r="A336">
        <v>335</v>
      </c>
      <c r="B336">
        <v>39</v>
      </c>
      <c r="C336" s="2">
        <v>44550</v>
      </c>
      <c r="D336" s="3">
        <v>16002</v>
      </c>
      <c r="E336" t="s">
        <v>115</v>
      </c>
      <c r="F336" s="3">
        <v>1.36</v>
      </c>
      <c r="G336" t="s">
        <v>61</v>
      </c>
      <c r="H336" s="3">
        <v>58.946784999999998</v>
      </c>
      <c r="I336" s="3">
        <v>271.47000000000003</v>
      </c>
    </row>
    <row r="337" spans="1:9" x14ac:dyDescent="0.25">
      <c r="A337">
        <v>336</v>
      </c>
      <c r="B337">
        <v>6</v>
      </c>
      <c r="C337" s="2">
        <v>44550</v>
      </c>
      <c r="D337" s="3">
        <v>13104</v>
      </c>
      <c r="E337" t="s">
        <v>151</v>
      </c>
      <c r="F337" s="3">
        <v>3.24</v>
      </c>
      <c r="G337" t="s">
        <v>61</v>
      </c>
      <c r="H337" s="3">
        <v>20.224588000000001</v>
      </c>
      <c r="I337" s="3">
        <v>647.92999999999995</v>
      </c>
    </row>
    <row r="338" spans="1:9" x14ac:dyDescent="0.25">
      <c r="A338">
        <v>337</v>
      </c>
      <c r="B338">
        <v>28</v>
      </c>
      <c r="C338" s="2">
        <v>44551</v>
      </c>
      <c r="D338" s="3">
        <v>660</v>
      </c>
      <c r="E338" t="s">
        <v>61</v>
      </c>
      <c r="F338" s="3">
        <v>3.3</v>
      </c>
      <c r="G338" t="s">
        <v>61</v>
      </c>
      <c r="H338" s="3">
        <v>1</v>
      </c>
      <c r="I338" s="3">
        <v>660</v>
      </c>
    </row>
    <row r="339" spans="1:9" x14ac:dyDescent="0.25">
      <c r="A339">
        <v>338</v>
      </c>
      <c r="B339">
        <v>2</v>
      </c>
      <c r="C339" s="2">
        <v>44552</v>
      </c>
      <c r="D339" s="3">
        <v>930</v>
      </c>
      <c r="E339" t="s">
        <v>88</v>
      </c>
      <c r="F339" s="3">
        <v>3.36</v>
      </c>
      <c r="G339" t="s">
        <v>61</v>
      </c>
      <c r="H339" s="3">
        <v>1.3875109999999999</v>
      </c>
      <c r="I339" s="3">
        <v>670.27</v>
      </c>
    </row>
    <row r="340" spans="1:9" x14ac:dyDescent="0.25">
      <c r="A340">
        <v>339</v>
      </c>
      <c r="B340">
        <v>48</v>
      </c>
      <c r="C340" s="2">
        <v>44553</v>
      </c>
      <c r="D340" s="3">
        <v>23226</v>
      </c>
      <c r="E340" t="s">
        <v>153</v>
      </c>
      <c r="F340" s="3">
        <v>1.89</v>
      </c>
      <c r="G340" t="s">
        <v>61</v>
      </c>
      <c r="H340" s="3">
        <v>61.570877000000003</v>
      </c>
      <c r="I340" s="3">
        <v>377.23</v>
      </c>
    </row>
    <row r="341" spans="1:9" x14ac:dyDescent="0.25">
      <c r="A341">
        <v>340</v>
      </c>
      <c r="B341">
        <v>47</v>
      </c>
      <c r="C341" s="2">
        <v>44554</v>
      </c>
      <c r="D341" s="3">
        <v>618</v>
      </c>
      <c r="E341" t="s">
        <v>156</v>
      </c>
      <c r="F341" s="3">
        <v>0.35</v>
      </c>
      <c r="G341" t="s">
        <v>61</v>
      </c>
      <c r="H341" s="3">
        <v>8.8626740000000002</v>
      </c>
      <c r="I341" s="3">
        <v>69.739999999999995</v>
      </c>
    </row>
    <row r="342" spans="1:9" x14ac:dyDescent="0.25">
      <c r="A342">
        <v>341</v>
      </c>
      <c r="B342">
        <v>29</v>
      </c>
      <c r="C342" s="2">
        <v>44555</v>
      </c>
      <c r="D342" s="3">
        <v>28566</v>
      </c>
      <c r="E342" t="s">
        <v>180</v>
      </c>
      <c r="F342" s="3">
        <v>1.22</v>
      </c>
      <c r="G342" t="s">
        <v>61</v>
      </c>
      <c r="H342" s="3">
        <v>117.629636</v>
      </c>
      <c r="I342" s="3">
        <v>242.85</v>
      </c>
    </row>
    <row r="343" spans="1:9" x14ac:dyDescent="0.25">
      <c r="A343">
        <v>342</v>
      </c>
      <c r="B343">
        <v>9</v>
      </c>
      <c r="C343" s="2">
        <v>44556</v>
      </c>
      <c r="D343" s="3">
        <v>28416</v>
      </c>
      <c r="E343" t="s">
        <v>151</v>
      </c>
      <c r="F343" s="3">
        <v>0.04</v>
      </c>
      <c r="G343" t="s">
        <v>61</v>
      </c>
      <c r="H343" s="3">
        <v>20.224588000000001</v>
      </c>
      <c r="I343" s="3">
        <v>1405.03</v>
      </c>
    </row>
    <row r="344" spans="1:9" x14ac:dyDescent="0.25">
      <c r="A344">
        <v>343</v>
      </c>
      <c r="B344">
        <v>3</v>
      </c>
      <c r="C344" s="2">
        <v>44556</v>
      </c>
      <c r="D344" s="3">
        <v>23166</v>
      </c>
      <c r="E344" t="s">
        <v>191</v>
      </c>
      <c r="F344" s="3">
        <v>0.19</v>
      </c>
      <c r="G344" t="s">
        <v>61</v>
      </c>
      <c r="H344" s="3">
        <v>635.85051599999997</v>
      </c>
      <c r="I344" s="3">
        <v>36.44</v>
      </c>
    </row>
    <row r="345" spans="1:9" x14ac:dyDescent="0.25">
      <c r="A345">
        <v>344</v>
      </c>
      <c r="B345">
        <v>18</v>
      </c>
      <c r="C345" s="2">
        <v>44556</v>
      </c>
      <c r="D345" s="3">
        <v>3500</v>
      </c>
      <c r="E345" t="s">
        <v>162</v>
      </c>
      <c r="F345" s="3">
        <v>3.77</v>
      </c>
      <c r="G345" t="s">
        <v>61</v>
      </c>
      <c r="H345" s="3">
        <v>4.6504779999999997</v>
      </c>
      <c r="I345" s="3">
        <v>752.62</v>
      </c>
    </row>
    <row r="346" spans="1:9" x14ac:dyDescent="0.25">
      <c r="A346">
        <v>345</v>
      </c>
      <c r="B346">
        <v>33</v>
      </c>
      <c r="C346" s="2">
        <v>44556</v>
      </c>
      <c r="D346" s="3">
        <v>690</v>
      </c>
      <c r="E346" t="s">
        <v>187</v>
      </c>
      <c r="F346" s="3">
        <v>0.03</v>
      </c>
      <c r="G346" t="s">
        <v>61</v>
      </c>
      <c r="H346" s="3">
        <v>10.396958</v>
      </c>
      <c r="I346" s="3">
        <v>66.37</v>
      </c>
    </row>
    <row r="347" spans="1:9" x14ac:dyDescent="0.25">
      <c r="A347">
        <v>346</v>
      </c>
      <c r="B347">
        <v>36</v>
      </c>
      <c r="C347" s="2">
        <v>44557</v>
      </c>
      <c r="D347" s="3">
        <v>66</v>
      </c>
      <c r="E347" t="s">
        <v>170</v>
      </c>
      <c r="F347" s="3">
        <v>0.78</v>
      </c>
      <c r="G347" t="s">
        <v>61</v>
      </c>
      <c r="H347" s="3">
        <v>0.42513200000000001</v>
      </c>
      <c r="I347" s="3">
        <v>155.25</v>
      </c>
    </row>
    <row r="348" spans="1:9" x14ac:dyDescent="0.25">
      <c r="A348">
        <v>347</v>
      </c>
      <c r="B348">
        <v>26</v>
      </c>
      <c r="C348" s="2">
        <v>44557</v>
      </c>
      <c r="D348" s="3">
        <v>460</v>
      </c>
      <c r="E348" t="s">
        <v>114</v>
      </c>
      <c r="F348" s="3">
        <v>2.78</v>
      </c>
      <c r="G348" t="s">
        <v>61</v>
      </c>
      <c r="H348" s="3">
        <v>0.82954600000000001</v>
      </c>
      <c r="I348" s="3">
        <v>554.53</v>
      </c>
    </row>
    <row r="349" spans="1:9" x14ac:dyDescent="0.25">
      <c r="A349">
        <v>348</v>
      </c>
      <c r="B349">
        <v>11</v>
      </c>
      <c r="C349" s="2">
        <v>44558</v>
      </c>
      <c r="D349" s="3">
        <v>1404</v>
      </c>
      <c r="E349" t="s">
        <v>61</v>
      </c>
      <c r="F349" s="3">
        <v>7.02</v>
      </c>
      <c r="G349" t="s">
        <v>61</v>
      </c>
      <c r="H349" s="3">
        <v>1</v>
      </c>
      <c r="I349" s="3">
        <v>1404</v>
      </c>
    </row>
    <row r="350" spans="1:9" x14ac:dyDescent="0.25">
      <c r="A350">
        <v>349</v>
      </c>
      <c r="B350">
        <v>36</v>
      </c>
      <c r="C350" s="2">
        <v>44559</v>
      </c>
      <c r="D350" s="3">
        <v>8622</v>
      </c>
      <c r="E350" t="s">
        <v>122</v>
      </c>
      <c r="F350" s="3">
        <v>0.38</v>
      </c>
      <c r="G350" t="s">
        <v>61</v>
      </c>
      <c r="H350" s="3">
        <v>115.37253800000001</v>
      </c>
      <c r="I350" s="3">
        <v>74.739999999999995</v>
      </c>
    </row>
    <row r="351" spans="1:9" x14ac:dyDescent="0.25">
      <c r="A351">
        <v>350</v>
      </c>
      <c r="B351">
        <v>47</v>
      </c>
      <c r="C351" s="2">
        <v>44560</v>
      </c>
      <c r="D351" s="3">
        <v>28236</v>
      </c>
      <c r="E351" t="s">
        <v>65</v>
      </c>
      <c r="F351" s="3">
        <v>0.27</v>
      </c>
      <c r="G351" t="s">
        <v>61</v>
      </c>
      <c r="H351" s="3">
        <v>536.92227000000003</v>
      </c>
      <c r="I351" s="3">
        <v>52.59</v>
      </c>
    </row>
    <row r="352" spans="1:9" x14ac:dyDescent="0.25">
      <c r="A352">
        <v>351</v>
      </c>
      <c r="B352">
        <v>30</v>
      </c>
      <c r="C352" s="2">
        <v>44560</v>
      </c>
      <c r="D352" s="3">
        <v>190284</v>
      </c>
      <c r="E352" t="s">
        <v>152</v>
      </c>
      <c r="F352" s="3">
        <v>0.22</v>
      </c>
      <c r="G352" t="s">
        <v>61</v>
      </c>
      <c r="H352" s="3">
        <v>4443.8648800000001</v>
      </c>
      <c r="I352" s="3">
        <v>42.82</v>
      </c>
    </row>
    <row r="353" spans="1:9" x14ac:dyDescent="0.25">
      <c r="A353">
        <v>352</v>
      </c>
      <c r="B353">
        <v>22</v>
      </c>
      <c r="C353" s="2">
        <v>44560</v>
      </c>
      <c r="D353" s="3">
        <v>1302</v>
      </c>
      <c r="E353" t="s">
        <v>61</v>
      </c>
      <c r="F353" s="3">
        <v>6.51</v>
      </c>
      <c r="G353" t="s">
        <v>61</v>
      </c>
      <c r="H353" s="3">
        <v>1</v>
      </c>
      <c r="I353" s="3">
        <v>1302</v>
      </c>
    </row>
    <row r="354" spans="1:9" x14ac:dyDescent="0.25">
      <c r="A354">
        <v>353</v>
      </c>
      <c r="B354">
        <v>47</v>
      </c>
      <c r="C354" s="2">
        <v>44561</v>
      </c>
      <c r="D354" s="3">
        <v>1404</v>
      </c>
      <c r="E354" t="s">
        <v>216</v>
      </c>
      <c r="F354" s="3">
        <v>2.4500000000000002</v>
      </c>
      <c r="G354" t="s">
        <v>61</v>
      </c>
      <c r="H354" s="3">
        <v>2.869237</v>
      </c>
      <c r="I354" s="3">
        <v>489.33</v>
      </c>
    </row>
    <row r="355" spans="1:9" x14ac:dyDescent="0.25">
      <c r="A355">
        <v>354</v>
      </c>
      <c r="B355">
        <v>50</v>
      </c>
      <c r="C355" s="2">
        <v>44562</v>
      </c>
      <c r="D355" s="3">
        <v>4614</v>
      </c>
      <c r="E355" t="s">
        <v>206</v>
      </c>
      <c r="F355" s="3">
        <v>0.74</v>
      </c>
      <c r="G355" t="s">
        <v>61</v>
      </c>
      <c r="H355" s="3">
        <v>31.464479000000001</v>
      </c>
      <c r="I355" s="3">
        <v>146.65</v>
      </c>
    </row>
    <row r="356" spans="1:9" x14ac:dyDescent="0.25">
      <c r="A356">
        <v>355</v>
      </c>
      <c r="B356">
        <v>45</v>
      </c>
      <c r="C356" s="2">
        <v>44562</v>
      </c>
      <c r="D356" s="3">
        <v>7798</v>
      </c>
      <c r="E356" t="s">
        <v>200</v>
      </c>
      <c r="F356" s="3">
        <v>2.73</v>
      </c>
      <c r="G356" t="s">
        <v>61</v>
      </c>
      <c r="H356" s="3">
        <v>14.294667</v>
      </c>
      <c r="I356" s="3">
        <v>545.52</v>
      </c>
    </row>
    <row r="357" spans="1:9" x14ac:dyDescent="0.25">
      <c r="A357">
        <v>356</v>
      </c>
      <c r="B357">
        <v>2</v>
      </c>
      <c r="C357" s="2">
        <v>44563</v>
      </c>
      <c r="D357" s="3">
        <v>6396</v>
      </c>
      <c r="E357" t="s">
        <v>122</v>
      </c>
      <c r="F357" s="3">
        <v>0.28000000000000003</v>
      </c>
      <c r="G357" t="s">
        <v>61</v>
      </c>
      <c r="H357" s="3">
        <v>115.37253800000001</v>
      </c>
      <c r="I357" s="3">
        <v>55.44</v>
      </c>
    </row>
    <row r="358" spans="1:9" x14ac:dyDescent="0.25">
      <c r="A358">
        <v>357</v>
      </c>
      <c r="B358">
        <v>43</v>
      </c>
      <c r="C358" s="2">
        <v>44564</v>
      </c>
      <c r="D358" s="3">
        <v>19044</v>
      </c>
      <c r="E358" t="s">
        <v>147</v>
      </c>
      <c r="F358" s="3">
        <v>0.56999999999999995</v>
      </c>
      <c r="G358" t="s">
        <v>61</v>
      </c>
      <c r="H358" s="3">
        <v>168.852191</v>
      </c>
      <c r="I358" s="3">
        <v>112.79</v>
      </c>
    </row>
    <row r="359" spans="1:9" x14ac:dyDescent="0.25">
      <c r="A359">
        <v>358</v>
      </c>
      <c r="B359">
        <v>4</v>
      </c>
      <c r="C359" s="2">
        <v>44564</v>
      </c>
      <c r="D359" s="3">
        <v>606</v>
      </c>
      <c r="E359" t="s">
        <v>162</v>
      </c>
      <c r="F359" s="3">
        <v>0.66</v>
      </c>
      <c r="G359" t="s">
        <v>61</v>
      </c>
      <c r="H359" s="3">
        <v>4.6504779999999997</v>
      </c>
      <c r="I359" s="3">
        <v>130.31</v>
      </c>
    </row>
    <row r="360" spans="1:9" x14ac:dyDescent="0.25">
      <c r="A360">
        <v>359</v>
      </c>
      <c r="B360">
        <v>48</v>
      </c>
      <c r="C360" s="2">
        <v>44564</v>
      </c>
      <c r="D360" s="3">
        <v>462</v>
      </c>
      <c r="E360" t="s">
        <v>133</v>
      </c>
      <c r="F360" s="3">
        <v>2.96</v>
      </c>
      <c r="G360" t="s">
        <v>61</v>
      </c>
      <c r="H360" s="3">
        <v>0.78145200000000004</v>
      </c>
      <c r="I360" s="3">
        <v>591.21</v>
      </c>
    </row>
    <row r="361" spans="1:9" x14ac:dyDescent="0.25">
      <c r="A361">
        <v>360</v>
      </c>
      <c r="B361">
        <v>3</v>
      </c>
      <c r="C361" s="2">
        <v>44564</v>
      </c>
      <c r="D361" s="3">
        <v>22386</v>
      </c>
      <c r="E361" t="s">
        <v>199</v>
      </c>
      <c r="F361" s="3">
        <v>3.03</v>
      </c>
      <c r="G361" t="s">
        <v>61</v>
      </c>
      <c r="H361" s="3">
        <v>36.941107000000002</v>
      </c>
      <c r="I361" s="3">
        <v>606</v>
      </c>
    </row>
    <row r="362" spans="1:9" x14ac:dyDescent="0.25">
      <c r="A362">
        <v>361</v>
      </c>
      <c r="B362">
        <v>40</v>
      </c>
      <c r="C362" s="2">
        <v>44565</v>
      </c>
      <c r="D362" s="3">
        <v>234270</v>
      </c>
      <c r="E362" t="s">
        <v>209</v>
      </c>
      <c r="F362" s="3">
        <v>0.3</v>
      </c>
      <c r="G362" t="s">
        <v>61</v>
      </c>
      <c r="H362" s="3">
        <v>3955.7357969999998</v>
      </c>
      <c r="I362" s="3">
        <v>59.23</v>
      </c>
    </row>
    <row r="363" spans="1:9" x14ac:dyDescent="0.25">
      <c r="A363">
        <v>362</v>
      </c>
      <c r="B363">
        <v>38</v>
      </c>
      <c r="C363" s="2">
        <v>44566</v>
      </c>
      <c r="D363" s="3">
        <v>6138</v>
      </c>
      <c r="E363" t="s">
        <v>167</v>
      </c>
      <c r="F363" s="3">
        <v>3.18</v>
      </c>
      <c r="G363" t="s">
        <v>61</v>
      </c>
      <c r="H363" s="3">
        <v>9.6558569999999992</v>
      </c>
      <c r="I363" s="3">
        <v>635.67999999999995</v>
      </c>
    </row>
    <row r="364" spans="1:9" x14ac:dyDescent="0.25">
      <c r="A364">
        <v>363</v>
      </c>
      <c r="B364">
        <v>16</v>
      </c>
      <c r="C364" s="2">
        <v>44567</v>
      </c>
      <c r="D364" s="3">
        <v>954</v>
      </c>
      <c r="E364" t="s">
        <v>133</v>
      </c>
      <c r="F364" s="3">
        <v>6.11</v>
      </c>
      <c r="G364" t="s">
        <v>61</v>
      </c>
      <c r="H364" s="3">
        <v>0.78145200000000004</v>
      </c>
      <c r="I364" s="3">
        <v>1220.81</v>
      </c>
    </row>
    <row r="365" spans="1:9" x14ac:dyDescent="0.25">
      <c r="A365">
        <v>364</v>
      </c>
      <c r="B365">
        <v>5</v>
      </c>
      <c r="C365" s="2">
        <v>44567</v>
      </c>
      <c r="D365" s="3">
        <v>528</v>
      </c>
      <c r="E365" t="s">
        <v>170</v>
      </c>
      <c r="F365" s="3">
        <v>6.21</v>
      </c>
      <c r="G365" t="s">
        <v>61</v>
      </c>
      <c r="H365" s="3">
        <v>0.42513200000000001</v>
      </c>
      <c r="I365" s="3">
        <v>1241.97</v>
      </c>
    </row>
    <row r="366" spans="1:9" x14ac:dyDescent="0.25">
      <c r="A366">
        <v>365</v>
      </c>
      <c r="B366">
        <v>11</v>
      </c>
      <c r="C366" s="2">
        <v>44567</v>
      </c>
      <c r="D366" s="3">
        <v>594</v>
      </c>
      <c r="E366" t="s">
        <v>184</v>
      </c>
      <c r="F366" s="3">
        <v>0.34</v>
      </c>
      <c r="G366" t="s">
        <v>61</v>
      </c>
      <c r="H366" s="3">
        <v>8.8679079999999999</v>
      </c>
      <c r="I366" s="3">
        <v>66.989999999999995</v>
      </c>
    </row>
    <row r="367" spans="1:9" x14ac:dyDescent="0.25">
      <c r="A367">
        <v>366</v>
      </c>
      <c r="B367">
        <v>50</v>
      </c>
      <c r="C367" s="2">
        <v>44567</v>
      </c>
      <c r="D367" s="3">
        <v>9870</v>
      </c>
      <c r="E367" t="s">
        <v>65</v>
      </c>
      <c r="F367" s="3">
        <v>0.1</v>
      </c>
      <c r="G367" t="s">
        <v>61</v>
      </c>
      <c r="H367" s="3">
        <v>536.92227000000003</v>
      </c>
      <c r="I367" s="3">
        <v>18.39</v>
      </c>
    </row>
    <row r="368" spans="1:9" x14ac:dyDescent="0.25">
      <c r="A368">
        <v>367</v>
      </c>
      <c r="B368">
        <v>16</v>
      </c>
      <c r="C368" s="2">
        <v>44569</v>
      </c>
      <c r="D368" s="3">
        <v>23190</v>
      </c>
      <c r="E368" t="s">
        <v>185</v>
      </c>
      <c r="F368" s="3">
        <v>0.03</v>
      </c>
      <c r="G368" t="s">
        <v>61</v>
      </c>
      <c r="H368" s="3">
        <v>15.881424000000001</v>
      </c>
      <c r="I368" s="3">
        <v>1460.2</v>
      </c>
    </row>
    <row r="369" spans="1:9" x14ac:dyDescent="0.25">
      <c r="A369">
        <v>368</v>
      </c>
      <c r="B369">
        <v>14</v>
      </c>
      <c r="C369" s="2">
        <v>44569</v>
      </c>
      <c r="D369" s="3">
        <v>6834</v>
      </c>
      <c r="E369" t="s">
        <v>185</v>
      </c>
      <c r="F369" s="3">
        <v>2.16</v>
      </c>
      <c r="G369" t="s">
        <v>61</v>
      </c>
      <c r="H369" s="3">
        <v>15.881424000000001</v>
      </c>
      <c r="I369" s="3">
        <v>430.32</v>
      </c>
    </row>
    <row r="370" spans="1:9" x14ac:dyDescent="0.25">
      <c r="A370">
        <v>369</v>
      </c>
      <c r="B370">
        <v>50</v>
      </c>
      <c r="C370" s="2">
        <v>44570</v>
      </c>
      <c r="D370" s="3">
        <v>20802</v>
      </c>
      <c r="E370" t="s">
        <v>224</v>
      </c>
      <c r="F370" s="3">
        <v>0.88</v>
      </c>
      <c r="G370" t="s">
        <v>61</v>
      </c>
      <c r="H370" s="3">
        <v>119.221126</v>
      </c>
      <c r="I370" s="3">
        <v>174.49</v>
      </c>
    </row>
    <row r="371" spans="1:9" x14ac:dyDescent="0.25">
      <c r="A371">
        <v>370</v>
      </c>
      <c r="B371">
        <v>3</v>
      </c>
      <c r="C371" s="2">
        <v>44570</v>
      </c>
      <c r="D371" s="3">
        <v>354</v>
      </c>
      <c r="E371" t="s">
        <v>213</v>
      </c>
      <c r="F371" s="3">
        <v>0.38</v>
      </c>
      <c r="G371" t="s">
        <v>61</v>
      </c>
      <c r="H371" s="3">
        <v>4.7423200000000003</v>
      </c>
      <c r="I371" s="3">
        <v>74.650000000000006</v>
      </c>
    </row>
    <row r="372" spans="1:9" x14ac:dyDescent="0.25">
      <c r="A372">
        <v>371</v>
      </c>
      <c r="B372">
        <v>4</v>
      </c>
      <c r="C372" s="2">
        <v>44570</v>
      </c>
      <c r="D372" s="3">
        <v>3048</v>
      </c>
      <c r="E372" t="s">
        <v>106</v>
      </c>
      <c r="F372" s="3">
        <v>0.93</v>
      </c>
      <c r="G372" t="s">
        <v>61</v>
      </c>
      <c r="H372" s="3">
        <v>16.526866999999999</v>
      </c>
      <c r="I372" s="3">
        <v>184.43</v>
      </c>
    </row>
    <row r="373" spans="1:9" x14ac:dyDescent="0.25">
      <c r="A373">
        <v>372</v>
      </c>
      <c r="B373">
        <v>27</v>
      </c>
      <c r="C373" s="2">
        <v>44571</v>
      </c>
      <c r="D373" s="3">
        <v>20196</v>
      </c>
      <c r="E373" t="s">
        <v>98</v>
      </c>
      <c r="F373" s="3">
        <v>3.56</v>
      </c>
      <c r="G373" t="s">
        <v>61</v>
      </c>
      <c r="H373" s="3">
        <v>28.372254000000002</v>
      </c>
      <c r="I373" s="3">
        <v>711.83</v>
      </c>
    </row>
    <row r="374" spans="1:9" x14ac:dyDescent="0.25">
      <c r="A374">
        <v>373</v>
      </c>
      <c r="B374">
        <v>21</v>
      </c>
      <c r="C374" s="2">
        <v>44572</v>
      </c>
      <c r="D374" s="3">
        <v>7200</v>
      </c>
      <c r="E374" t="s">
        <v>158</v>
      </c>
      <c r="F374" s="3">
        <v>0.75</v>
      </c>
      <c r="G374" t="s">
        <v>61</v>
      </c>
      <c r="H374" s="3">
        <v>48.369340999999999</v>
      </c>
      <c r="I374" s="3">
        <v>148.86000000000001</v>
      </c>
    </row>
    <row r="375" spans="1:9" x14ac:dyDescent="0.25">
      <c r="A375">
        <v>374</v>
      </c>
      <c r="B375">
        <v>31</v>
      </c>
      <c r="C375" s="2">
        <v>44572</v>
      </c>
      <c r="D375" s="3">
        <v>26052</v>
      </c>
      <c r="E375" t="s">
        <v>147</v>
      </c>
      <c r="F375" s="3">
        <v>0.78</v>
      </c>
      <c r="G375" t="s">
        <v>61</v>
      </c>
      <c r="H375" s="3">
        <v>168.852191</v>
      </c>
      <c r="I375" s="3">
        <v>154.29</v>
      </c>
    </row>
    <row r="376" spans="1:9" x14ac:dyDescent="0.25">
      <c r="A376">
        <v>375</v>
      </c>
      <c r="B376">
        <v>28</v>
      </c>
      <c r="C376" s="2">
        <v>44574</v>
      </c>
      <c r="D376" s="3">
        <v>27480</v>
      </c>
      <c r="E376" t="s">
        <v>130</v>
      </c>
      <c r="F376" s="3">
        <v>0.97</v>
      </c>
      <c r="G376" t="s">
        <v>61</v>
      </c>
      <c r="H376" s="3">
        <v>142.16654500000001</v>
      </c>
      <c r="I376" s="3">
        <v>193.3</v>
      </c>
    </row>
    <row r="377" spans="1:9" x14ac:dyDescent="0.25">
      <c r="A377">
        <v>376</v>
      </c>
      <c r="B377">
        <v>48</v>
      </c>
      <c r="C377" s="2">
        <v>44574</v>
      </c>
      <c r="D377" s="3">
        <v>1362</v>
      </c>
      <c r="E377" t="s">
        <v>102</v>
      </c>
      <c r="F377" s="3">
        <v>0.92</v>
      </c>
      <c r="G377" t="s">
        <v>61</v>
      </c>
      <c r="H377" s="3">
        <v>7.4332419999999999</v>
      </c>
      <c r="I377" s="3">
        <v>183.24</v>
      </c>
    </row>
    <row r="378" spans="1:9" x14ac:dyDescent="0.25">
      <c r="A378">
        <v>377</v>
      </c>
      <c r="B378">
        <v>38</v>
      </c>
      <c r="C378" s="2">
        <v>44575</v>
      </c>
      <c r="D378" s="3">
        <v>1392</v>
      </c>
      <c r="E378" t="s">
        <v>119</v>
      </c>
      <c r="F378" s="3">
        <v>0.81</v>
      </c>
      <c r="G378" t="s">
        <v>61</v>
      </c>
      <c r="H378" s="3">
        <v>8.6235870000000006</v>
      </c>
      <c r="I378" s="3">
        <v>161.41999999999999</v>
      </c>
    </row>
    <row r="379" spans="1:9" x14ac:dyDescent="0.25">
      <c r="A379">
        <v>378</v>
      </c>
      <c r="B379">
        <v>34</v>
      </c>
      <c r="C379" s="2">
        <v>44575</v>
      </c>
      <c r="D379" s="3">
        <v>11094</v>
      </c>
      <c r="E379" t="s">
        <v>163</v>
      </c>
      <c r="F379" s="3">
        <v>0.79</v>
      </c>
      <c r="G379" t="s">
        <v>61</v>
      </c>
      <c r="H379" s="3">
        <v>70.339138000000005</v>
      </c>
      <c r="I379" s="3">
        <v>157.72999999999999</v>
      </c>
    </row>
    <row r="380" spans="1:9" x14ac:dyDescent="0.25">
      <c r="A380">
        <v>379</v>
      </c>
      <c r="B380">
        <v>4</v>
      </c>
      <c r="C380" s="2">
        <v>44576</v>
      </c>
      <c r="D380" s="3">
        <v>19374</v>
      </c>
      <c r="E380" t="s">
        <v>139</v>
      </c>
      <c r="F380" s="3">
        <v>0.1</v>
      </c>
      <c r="G380" t="s">
        <v>61</v>
      </c>
      <c r="H380" s="3">
        <v>991.62472200000002</v>
      </c>
      <c r="I380" s="3">
        <v>19.54</v>
      </c>
    </row>
    <row r="381" spans="1:9" x14ac:dyDescent="0.25">
      <c r="A381">
        <v>380</v>
      </c>
      <c r="B381">
        <v>30</v>
      </c>
      <c r="C381" s="2">
        <v>44576</v>
      </c>
      <c r="D381" s="3">
        <v>22686</v>
      </c>
      <c r="E381" t="s">
        <v>100</v>
      </c>
      <c r="F381" s="3">
        <v>4.6100000000000003</v>
      </c>
      <c r="G381" t="s">
        <v>61</v>
      </c>
      <c r="H381" s="3">
        <v>24.648029000000001</v>
      </c>
      <c r="I381" s="3">
        <v>920.4</v>
      </c>
    </row>
    <row r="382" spans="1:9" x14ac:dyDescent="0.25">
      <c r="A382">
        <v>381</v>
      </c>
      <c r="B382">
        <v>14</v>
      </c>
      <c r="C382" s="2">
        <v>44579</v>
      </c>
      <c r="D382" s="3">
        <v>21360</v>
      </c>
      <c r="E382" t="s">
        <v>140</v>
      </c>
      <c r="F382" s="3">
        <v>0.08</v>
      </c>
      <c r="G382" t="s">
        <v>61</v>
      </c>
      <c r="H382" s="3">
        <v>1335.6387279999999</v>
      </c>
      <c r="I382" s="3">
        <v>16</v>
      </c>
    </row>
    <row r="383" spans="1:9" x14ac:dyDescent="0.25">
      <c r="A383">
        <v>382</v>
      </c>
      <c r="B383">
        <v>3</v>
      </c>
      <c r="C383" s="2">
        <v>44579</v>
      </c>
      <c r="D383" s="3">
        <v>15240</v>
      </c>
      <c r="E383" t="s">
        <v>160</v>
      </c>
      <c r="F383" s="3">
        <v>0.09</v>
      </c>
      <c r="G383" t="s">
        <v>61</v>
      </c>
      <c r="H383" s="3">
        <v>897.95754999999997</v>
      </c>
      <c r="I383" s="3">
        <v>16.98</v>
      </c>
    </row>
    <row r="384" spans="1:9" x14ac:dyDescent="0.25">
      <c r="A384">
        <v>383</v>
      </c>
      <c r="B384">
        <v>33</v>
      </c>
      <c r="C384" s="2">
        <v>44581</v>
      </c>
      <c r="D384" s="3">
        <v>1410</v>
      </c>
      <c r="E384" t="s">
        <v>125</v>
      </c>
      <c r="F384" s="3">
        <v>1.99</v>
      </c>
      <c r="G384" t="s">
        <v>61</v>
      </c>
      <c r="H384" s="3">
        <v>3.543533</v>
      </c>
      <c r="I384" s="3">
        <v>397.91</v>
      </c>
    </row>
    <row r="385" spans="1:9" x14ac:dyDescent="0.25">
      <c r="A385">
        <v>384</v>
      </c>
      <c r="B385">
        <v>30</v>
      </c>
      <c r="C385" s="2">
        <v>44581</v>
      </c>
      <c r="D385" s="3">
        <v>642</v>
      </c>
      <c r="E385" t="s">
        <v>133</v>
      </c>
      <c r="F385" s="3">
        <v>4.1100000000000003</v>
      </c>
      <c r="G385" t="s">
        <v>61</v>
      </c>
      <c r="H385" s="3">
        <v>0.78145200000000004</v>
      </c>
      <c r="I385" s="3">
        <v>821.55</v>
      </c>
    </row>
    <row r="386" spans="1:9" x14ac:dyDescent="0.25">
      <c r="A386">
        <v>385</v>
      </c>
      <c r="B386">
        <v>7</v>
      </c>
      <c r="C386" s="2">
        <v>44582</v>
      </c>
      <c r="D386" s="3">
        <v>1362</v>
      </c>
      <c r="E386" t="s">
        <v>205</v>
      </c>
      <c r="F386" s="3">
        <v>0.92</v>
      </c>
      <c r="G386" t="s">
        <v>61</v>
      </c>
      <c r="H386" s="3">
        <v>7.4653749999999999</v>
      </c>
      <c r="I386" s="3">
        <v>182.45</v>
      </c>
    </row>
    <row r="387" spans="1:9" x14ac:dyDescent="0.25">
      <c r="A387">
        <v>386</v>
      </c>
      <c r="B387">
        <v>9</v>
      </c>
      <c r="C387" s="2">
        <v>44583</v>
      </c>
      <c r="D387" s="3">
        <v>7248</v>
      </c>
      <c r="E387" t="s">
        <v>224</v>
      </c>
      <c r="F387" s="3">
        <v>0.04</v>
      </c>
      <c r="G387" t="s">
        <v>61</v>
      </c>
      <c r="H387" s="3">
        <v>119.221126</v>
      </c>
      <c r="I387" s="3">
        <v>60.8</v>
      </c>
    </row>
    <row r="388" spans="1:9" x14ac:dyDescent="0.25">
      <c r="A388">
        <v>387</v>
      </c>
      <c r="B388">
        <v>2</v>
      </c>
      <c r="C388" s="2">
        <v>44583</v>
      </c>
      <c r="D388" s="3">
        <v>108954</v>
      </c>
      <c r="E388" t="s">
        <v>137</v>
      </c>
      <c r="F388" s="3">
        <v>0.13</v>
      </c>
      <c r="G388" t="s">
        <v>61</v>
      </c>
      <c r="H388" s="3">
        <v>4440.6186470000002</v>
      </c>
      <c r="I388" s="3">
        <v>24.54</v>
      </c>
    </row>
    <row r="389" spans="1:9" x14ac:dyDescent="0.25">
      <c r="A389">
        <v>388</v>
      </c>
      <c r="B389">
        <v>20</v>
      </c>
      <c r="C389" s="2">
        <v>44584</v>
      </c>
      <c r="D389" s="3">
        <v>1080</v>
      </c>
      <c r="E389" t="s">
        <v>72</v>
      </c>
      <c r="F389" s="3">
        <v>0.05</v>
      </c>
      <c r="G389" t="s">
        <v>61</v>
      </c>
      <c r="H389" s="3">
        <v>1.954297</v>
      </c>
      <c r="I389" s="3">
        <v>552.63</v>
      </c>
    </row>
    <row r="390" spans="1:9" x14ac:dyDescent="0.25">
      <c r="A390">
        <v>389</v>
      </c>
      <c r="B390">
        <v>34</v>
      </c>
      <c r="C390" s="2">
        <v>44584</v>
      </c>
      <c r="D390" s="3">
        <v>510</v>
      </c>
      <c r="E390" t="s">
        <v>61</v>
      </c>
      <c r="F390" s="3">
        <v>2.5499999999999998</v>
      </c>
      <c r="G390" t="s">
        <v>61</v>
      </c>
      <c r="H390" s="3">
        <v>1</v>
      </c>
      <c r="I390" s="3">
        <v>510</v>
      </c>
    </row>
    <row r="391" spans="1:9" x14ac:dyDescent="0.25">
      <c r="A391">
        <v>390</v>
      </c>
      <c r="B391">
        <v>32</v>
      </c>
      <c r="C391" s="2">
        <v>44584</v>
      </c>
      <c r="D391" s="3">
        <v>220032</v>
      </c>
      <c r="E391" t="s">
        <v>89</v>
      </c>
      <c r="F391" s="3">
        <v>0.51</v>
      </c>
      <c r="G391" t="s">
        <v>61</v>
      </c>
      <c r="H391" s="3">
        <v>2198.4194109999999</v>
      </c>
      <c r="I391" s="3">
        <v>100.09</v>
      </c>
    </row>
    <row r="392" spans="1:9" x14ac:dyDescent="0.25">
      <c r="A392">
        <v>391</v>
      </c>
      <c r="B392">
        <v>51</v>
      </c>
      <c r="C392" s="2">
        <v>44584</v>
      </c>
      <c r="D392" s="3">
        <v>8000</v>
      </c>
      <c r="E392" t="s">
        <v>220</v>
      </c>
      <c r="F392" s="3">
        <v>13.44</v>
      </c>
      <c r="G392" t="s">
        <v>61</v>
      </c>
      <c r="H392" s="3">
        <v>2.9778020000000001</v>
      </c>
      <c r="I392" s="3">
        <v>2686.55</v>
      </c>
    </row>
    <row r="393" spans="1:9" x14ac:dyDescent="0.25">
      <c r="A393">
        <v>392</v>
      </c>
      <c r="B393">
        <v>33</v>
      </c>
      <c r="C393" s="2">
        <v>44586</v>
      </c>
      <c r="D393" s="3">
        <v>20364</v>
      </c>
      <c r="E393" t="s">
        <v>139</v>
      </c>
      <c r="F393" s="3">
        <v>0.11</v>
      </c>
      <c r="G393" t="s">
        <v>61</v>
      </c>
      <c r="H393" s="3">
        <v>991.62472200000002</v>
      </c>
      <c r="I393" s="3">
        <v>20.54</v>
      </c>
    </row>
    <row r="394" spans="1:9" x14ac:dyDescent="0.25">
      <c r="A394">
        <v>393</v>
      </c>
      <c r="B394">
        <v>7</v>
      </c>
      <c r="C394" s="2">
        <v>44586</v>
      </c>
      <c r="D394" s="3">
        <v>1086</v>
      </c>
      <c r="E394" t="s">
        <v>200</v>
      </c>
      <c r="F394" s="3">
        <v>0.38</v>
      </c>
      <c r="G394" t="s">
        <v>61</v>
      </c>
      <c r="H394" s="3">
        <v>14.294667</v>
      </c>
      <c r="I394" s="3">
        <v>75.98</v>
      </c>
    </row>
    <row r="395" spans="1:9" x14ac:dyDescent="0.25">
      <c r="A395">
        <v>394</v>
      </c>
      <c r="B395">
        <v>9</v>
      </c>
      <c r="C395" s="2">
        <v>44587</v>
      </c>
      <c r="D395" s="3">
        <v>186228</v>
      </c>
      <c r="E395" t="s">
        <v>214</v>
      </c>
      <c r="F395" s="3">
        <v>0.04</v>
      </c>
      <c r="G395" t="s">
        <v>61</v>
      </c>
      <c r="H395" s="3">
        <v>25207.144585999999</v>
      </c>
      <c r="I395" s="3">
        <v>7.39</v>
      </c>
    </row>
    <row r="396" spans="1:9" x14ac:dyDescent="0.25">
      <c r="A396">
        <v>395</v>
      </c>
      <c r="B396">
        <v>33</v>
      </c>
      <c r="C396" s="2">
        <v>44588</v>
      </c>
      <c r="D396" s="3">
        <v>612</v>
      </c>
      <c r="E396" t="s">
        <v>131</v>
      </c>
      <c r="F396" s="3">
        <v>3.69</v>
      </c>
      <c r="G396" t="s">
        <v>61</v>
      </c>
      <c r="H396" s="3">
        <v>0.82977999999999996</v>
      </c>
      <c r="I396" s="3">
        <v>737.55</v>
      </c>
    </row>
    <row r="397" spans="1:9" x14ac:dyDescent="0.25">
      <c r="A397">
        <v>396</v>
      </c>
      <c r="B397">
        <v>38</v>
      </c>
      <c r="C397" s="2">
        <v>44588</v>
      </c>
      <c r="D397" s="3">
        <v>172740</v>
      </c>
      <c r="E397" t="s">
        <v>194</v>
      </c>
      <c r="F397" s="3">
        <v>0.05</v>
      </c>
      <c r="G397" t="s">
        <v>61</v>
      </c>
      <c r="H397" s="3">
        <v>23626.253176999999</v>
      </c>
      <c r="I397" s="3">
        <v>7.32</v>
      </c>
    </row>
    <row r="398" spans="1:9" x14ac:dyDescent="0.25">
      <c r="A398">
        <v>397</v>
      </c>
      <c r="B398">
        <v>51</v>
      </c>
      <c r="C398" s="2">
        <v>44588</v>
      </c>
      <c r="D398" s="3">
        <v>30000</v>
      </c>
      <c r="E398" t="s">
        <v>104</v>
      </c>
      <c r="F398" s="3">
        <v>0.03</v>
      </c>
      <c r="G398" t="s">
        <v>61</v>
      </c>
      <c r="H398" s="3">
        <v>157.21093400000001</v>
      </c>
      <c r="I398" s="3">
        <v>190.83</v>
      </c>
    </row>
    <row r="399" spans="1:9" x14ac:dyDescent="0.25">
      <c r="A399">
        <v>398</v>
      </c>
      <c r="B399">
        <v>12</v>
      </c>
      <c r="C399" s="2">
        <v>44589</v>
      </c>
      <c r="D399" s="3">
        <v>1356</v>
      </c>
      <c r="E399" t="s">
        <v>78</v>
      </c>
      <c r="F399" s="3">
        <v>6.15</v>
      </c>
      <c r="G399" t="s">
        <v>61</v>
      </c>
      <c r="H399" s="3">
        <v>1.1029610000000001</v>
      </c>
      <c r="I399" s="3">
        <v>1229.42</v>
      </c>
    </row>
    <row r="400" spans="1:9" x14ac:dyDescent="0.25">
      <c r="A400">
        <v>399</v>
      </c>
      <c r="B400">
        <v>45</v>
      </c>
      <c r="C400" s="2">
        <v>44589</v>
      </c>
      <c r="D400" s="3">
        <v>786</v>
      </c>
      <c r="E400" t="s">
        <v>113</v>
      </c>
      <c r="F400" s="3">
        <v>0.48</v>
      </c>
      <c r="G400" t="s">
        <v>61</v>
      </c>
      <c r="H400" s="3">
        <v>8.2439900000000002</v>
      </c>
      <c r="I400" s="3">
        <v>95.35</v>
      </c>
    </row>
    <row r="401" spans="1:9" x14ac:dyDescent="0.25">
      <c r="A401">
        <v>400</v>
      </c>
      <c r="B401">
        <v>49</v>
      </c>
      <c r="C401" s="2">
        <v>44589</v>
      </c>
      <c r="D401" s="3">
        <v>25404</v>
      </c>
      <c r="E401" t="s">
        <v>134</v>
      </c>
      <c r="F401" s="3">
        <v>0.96</v>
      </c>
      <c r="G401" t="s">
        <v>61</v>
      </c>
      <c r="H401" s="3">
        <v>133.40840499999999</v>
      </c>
      <c r="I401" s="3">
        <v>190.43</v>
      </c>
    </row>
    <row r="402" spans="1:9" x14ac:dyDescent="0.25">
      <c r="A402">
        <v>401</v>
      </c>
      <c r="B402">
        <v>20</v>
      </c>
      <c r="C402" s="2">
        <v>44590</v>
      </c>
      <c r="D402" s="3">
        <v>22182</v>
      </c>
      <c r="E402" t="s">
        <v>157</v>
      </c>
      <c r="F402" s="3">
        <v>0.05</v>
      </c>
      <c r="G402" t="s">
        <v>61</v>
      </c>
      <c r="H402" s="3">
        <v>40.122998000000003</v>
      </c>
      <c r="I402" s="3">
        <v>552.86</v>
      </c>
    </row>
    <row r="403" spans="1:9" x14ac:dyDescent="0.25">
      <c r="A403">
        <v>402</v>
      </c>
      <c r="B403">
        <v>1</v>
      </c>
      <c r="C403" s="2">
        <v>44591</v>
      </c>
      <c r="D403" s="3">
        <v>1020</v>
      </c>
      <c r="E403" t="s">
        <v>121</v>
      </c>
      <c r="F403" s="3">
        <v>0.68</v>
      </c>
      <c r="G403" t="s">
        <v>61</v>
      </c>
      <c r="H403" s="3">
        <v>7.5705590000000003</v>
      </c>
      <c r="I403" s="3">
        <v>134.74</v>
      </c>
    </row>
    <row r="404" spans="1:9" x14ac:dyDescent="0.25">
      <c r="A404">
        <v>403</v>
      </c>
      <c r="B404">
        <v>25</v>
      </c>
      <c r="C404" s="2">
        <v>44591</v>
      </c>
      <c r="D404" s="3">
        <v>1416</v>
      </c>
      <c r="E404" t="s">
        <v>75</v>
      </c>
      <c r="F404" s="3">
        <v>3.63</v>
      </c>
      <c r="G404" t="s">
        <v>61</v>
      </c>
      <c r="H404" s="3">
        <v>1.95248</v>
      </c>
      <c r="I404" s="3">
        <v>725.24</v>
      </c>
    </row>
    <row r="405" spans="1:9" x14ac:dyDescent="0.25">
      <c r="A405">
        <v>404</v>
      </c>
      <c r="B405">
        <v>46</v>
      </c>
      <c r="C405" s="2">
        <v>44591</v>
      </c>
      <c r="D405" s="3">
        <v>18906</v>
      </c>
      <c r="E405" t="s">
        <v>195</v>
      </c>
      <c r="F405" s="3">
        <v>3.84</v>
      </c>
      <c r="G405" t="s">
        <v>61</v>
      </c>
      <c r="H405" s="3">
        <v>24.680565000000001</v>
      </c>
      <c r="I405" s="3">
        <v>766.03</v>
      </c>
    </row>
    <row r="406" spans="1:9" x14ac:dyDescent="0.25">
      <c r="A406">
        <v>405</v>
      </c>
      <c r="B406">
        <v>14</v>
      </c>
      <c r="C406" s="2">
        <v>44591</v>
      </c>
      <c r="D406" s="3">
        <v>6612</v>
      </c>
      <c r="E406" t="s">
        <v>120</v>
      </c>
      <c r="F406" s="3">
        <v>1.23</v>
      </c>
      <c r="G406" t="s">
        <v>61</v>
      </c>
      <c r="H406" s="3">
        <v>26.978393000000001</v>
      </c>
      <c r="I406" s="3">
        <v>245.09</v>
      </c>
    </row>
    <row r="407" spans="1:9" x14ac:dyDescent="0.25">
      <c r="A407">
        <v>406</v>
      </c>
      <c r="B407">
        <v>34</v>
      </c>
      <c r="C407" s="2">
        <v>44592</v>
      </c>
      <c r="D407" s="3">
        <v>12423</v>
      </c>
      <c r="E407" t="s">
        <v>119</v>
      </c>
      <c r="F407" s="3">
        <v>7.21</v>
      </c>
      <c r="G407" t="s">
        <v>61</v>
      </c>
      <c r="H407" s="3">
        <v>8.6235870000000006</v>
      </c>
      <c r="I407" s="3">
        <v>1440.59</v>
      </c>
    </row>
    <row r="408" spans="1:9" x14ac:dyDescent="0.25">
      <c r="A408">
        <v>407</v>
      </c>
      <c r="B408">
        <v>41</v>
      </c>
      <c r="C408" s="2">
        <v>44592</v>
      </c>
      <c r="D408" s="3">
        <v>106122</v>
      </c>
      <c r="E408" t="s">
        <v>190</v>
      </c>
      <c r="F408" s="3">
        <v>0.05</v>
      </c>
      <c r="G408" t="s">
        <v>61</v>
      </c>
      <c r="H408" s="3">
        <v>12883.397186</v>
      </c>
      <c r="I408" s="3">
        <v>8.24</v>
      </c>
    </row>
    <row r="409" spans="1:9" x14ac:dyDescent="0.25">
      <c r="A409">
        <v>408</v>
      </c>
      <c r="B409">
        <v>45</v>
      </c>
      <c r="C409" s="2">
        <v>44593</v>
      </c>
      <c r="D409" s="3">
        <v>25692</v>
      </c>
      <c r="E409" t="s">
        <v>67</v>
      </c>
      <c r="F409" s="3">
        <v>0.26</v>
      </c>
      <c r="G409" t="s">
        <v>61</v>
      </c>
      <c r="H409" s="3">
        <v>500.07535200000001</v>
      </c>
      <c r="I409" s="3">
        <v>51.38</v>
      </c>
    </row>
    <row r="410" spans="1:9" x14ac:dyDescent="0.25">
      <c r="A410">
        <v>409</v>
      </c>
      <c r="B410">
        <v>18</v>
      </c>
      <c r="C410" s="2">
        <v>44593</v>
      </c>
      <c r="D410" s="3">
        <v>16824</v>
      </c>
      <c r="E410" t="s">
        <v>146</v>
      </c>
      <c r="F410" s="3">
        <v>0.27</v>
      </c>
      <c r="G410" t="s">
        <v>61</v>
      </c>
      <c r="H410" s="3">
        <v>313.25171699999999</v>
      </c>
      <c r="I410" s="3">
        <v>53.71</v>
      </c>
    </row>
    <row r="411" spans="1:9" x14ac:dyDescent="0.25">
      <c r="A411">
        <v>410</v>
      </c>
      <c r="B411">
        <v>20</v>
      </c>
      <c r="C411" s="2">
        <v>44594</v>
      </c>
      <c r="D411" s="3">
        <v>1230</v>
      </c>
      <c r="E411" t="s">
        <v>121</v>
      </c>
      <c r="F411" s="3">
        <v>0.05</v>
      </c>
      <c r="G411" t="s">
        <v>61</v>
      </c>
      <c r="H411" s="3">
        <v>7.5705590000000003</v>
      </c>
      <c r="I411" s="3">
        <v>162.47999999999999</v>
      </c>
    </row>
    <row r="412" spans="1:9" x14ac:dyDescent="0.25">
      <c r="A412">
        <v>411</v>
      </c>
      <c r="B412">
        <v>5</v>
      </c>
      <c r="C412" s="2">
        <v>44594</v>
      </c>
      <c r="D412" s="3">
        <v>15312</v>
      </c>
      <c r="E412" t="s">
        <v>159</v>
      </c>
      <c r="F412" s="3">
        <v>4.5</v>
      </c>
      <c r="G412" t="s">
        <v>61</v>
      </c>
      <c r="H412" s="3">
        <v>17.023728999999999</v>
      </c>
      <c r="I412" s="3">
        <v>899.46</v>
      </c>
    </row>
    <row r="413" spans="1:9" x14ac:dyDescent="0.25">
      <c r="A413">
        <v>412</v>
      </c>
      <c r="B413">
        <v>39</v>
      </c>
      <c r="C413" s="2">
        <v>44594</v>
      </c>
      <c r="D413" s="3">
        <v>318</v>
      </c>
      <c r="E413" t="s">
        <v>87</v>
      </c>
      <c r="F413" s="3">
        <v>0.72</v>
      </c>
      <c r="G413" t="s">
        <v>61</v>
      </c>
      <c r="H413" s="3">
        <v>2.216262</v>
      </c>
      <c r="I413" s="3">
        <v>143.49</v>
      </c>
    </row>
    <row r="414" spans="1:9" x14ac:dyDescent="0.25">
      <c r="A414">
        <v>413</v>
      </c>
      <c r="B414">
        <v>32</v>
      </c>
      <c r="C414" s="2">
        <v>44594</v>
      </c>
      <c r="D414" s="3">
        <v>1026</v>
      </c>
      <c r="E414" t="s">
        <v>97</v>
      </c>
      <c r="F414" s="3">
        <v>4.66</v>
      </c>
      <c r="G414" t="s">
        <v>61</v>
      </c>
      <c r="H414" s="3">
        <v>1.102163</v>
      </c>
      <c r="I414" s="3">
        <v>930.9</v>
      </c>
    </row>
    <row r="415" spans="1:9" x14ac:dyDescent="0.25">
      <c r="A415">
        <v>414</v>
      </c>
      <c r="B415">
        <v>19</v>
      </c>
      <c r="C415" s="2">
        <v>44594</v>
      </c>
      <c r="D415" s="3">
        <v>4560</v>
      </c>
      <c r="E415" t="s">
        <v>168</v>
      </c>
      <c r="F415" s="3">
        <v>0.18</v>
      </c>
      <c r="G415" t="s">
        <v>61</v>
      </c>
      <c r="H415" s="3">
        <v>133.92914099999999</v>
      </c>
      <c r="I415" s="3">
        <v>34.049999999999997</v>
      </c>
    </row>
    <row r="416" spans="1:9" x14ac:dyDescent="0.25">
      <c r="A416">
        <v>415</v>
      </c>
      <c r="B416">
        <v>12</v>
      </c>
      <c r="C416" s="2">
        <v>44596</v>
      </c>
      <c r="D416" s="3">
        <v>684</v>
      </c>
      <c r="E416" t="s">
        <v>69</v>
      </c>
      <c r="F416" s="3">
        <v>2.3199999999999998</v>
      </c>
      <c r="G416" t="s">
        <v>61</v>
      </c>
      <c r="H416" s="3">
        <v>1.4789159999999999</v>
      </c>
      <c r="I416" s="3">
        <v>462.51</v>
      </c>
    </row>
    <row r="417" spans="1:9" x14ac:dyDescent="0.25">
      <c r="A417">
        <v>416</v>
      </c>
      <c r="B417">
        <v>5</v>
      </c>
      <c r="C417" s="2">
        <v>44596</v>
      </c>
      <c r="D417" s="3">
        <v>984</v>
      </c>
      <c r="E417" t="s">
        <v>171</v>
      </c>
      <c r="F417" s="3">
        <v>4.47</v>
      </c>
      <c r="G417" t="s">
        <v>61</v>
      </c>
      <c r="H417" s="3">
        <v>1.102838</v>
      </c>
      <c r="I417" s="3">
        <v>892.25</v>
      </c>
    </row>
    <row r="418" spans="1:9" x14ac:dyDescent="0.25">
      <c r="A418">
        <v>417</v>
      </c>
      <c r="B418">
        <v>47</v>
      </c>
      <c r="C418" s="2">
        <v>44597</v>
      </c>
      <c r="D418" s="3">
        <v>132</v>
      </c>
      <c r="E418" t="s">
        <v>82</v>
      </c>
      <c r="F418" s="3">
        <v>0.6</v>
      </c>
      <c r="G418" t="s">
        <v>61</v>
      </c>
      <c r="H418" s="3">
        <v>1.1026929999999999</v>
      </c>
      <c r="I418" s="3">
        <v>119.71</v>
      </c>
    </row>
    <row r="419" spans="1:9" x14ac:dyDescent="0.25">
      <c r="A419">
        <v>418</v>
      </c>
      <c r="B419">
        <v>44</v>
      </c>
      <c r="C419" s="2">
        <v>44598</v>
      </c>
      <c r="D419" s="3">
        <v>20358</v>
      </c>
      <c r="E419" t="s">
        <v>181</v>
      </c>
      <c r="F419" s="3">
        <v>0.88</v>
      </c>
      <c r="G419" t="s">
        <v>61</v>
      </c>
      <c r="H419" s="3">
        <v>116.791701</v>
      </c>
      <c r="I419" s="3">
        <v>174.32</v>
      </c>
    </row>
    <row r="420" spans="1:9" x14ac:dyDescent="0.25">
      <c r="A420">
        <v>419</v>
      </c>
      <c r="B420">
        <v>50</v>
      </c>
      <c r="C420" s="2">
        <v>44598</v>
      </c>
      <c r="D420" s="3">
        <v>6228</v>
      </c>
      <c r="E420" t="s">
        <v>103</v>
      </c>
      <c r="F420" s="3">
        <v>0.52</v>
      </c>
      <c r="G420" t="s">
        <v>61</v>
      </c>
      <c r="H420" s="3">
        <v>60.376570000000001</v>
      </c>
      <c r="I420" s="3">
        <v>103.16</v>
      </c>
    </row>
    <row r="421" spans="1:9" x14ac:dyDescent="0.25">
      <c r="A421">
        <v>420</v>
      </c>
      <c r="B421">
        <v>1</v>
      </c>
      <c r="C421" s="2">
        <v>44598</v>
      </c>
      <c r="D421" s="3">
        <v>3214</v>
      </c>
      <c r="E421" t="s">
        <v>149</v>
      </c>
      <c r="F421" s="3">
        <v>3.15</v>
      </c>
      <c r="G421" t="s">
        <v>61</v>
      </c>
      <c r="H421" s="3">
        <v>5.1144420000000004</v>
      </c>
      <c r="I421" s="3">
        <v>628.41999999999996</v>
      </c>
    </row>
    <row r="422" spans="1:9" x14ac:dyDescent="0.25">
      <c r="A422">
        <v>421</v>
      </c>
      <c r="B422">
        <v>17</v>
      </c>
      <c r="C422" s="2">
        <v>44599</v>
      </c>
      <c r="D422" s="3">
        <v>71664</v>
      </c>
      <c r="E422" t="s">
        <v>77</v>
      </c>
      <c r="F422" s="3">
        <v>0.16</v>
      </c>
      <c r="G422" t="s">
        <v>61</v>
      </c>
      <c r="H422" s="3">
        <v>2254.1032150000001</v>
      </c>
      <c r="I422" s="3">
        <v>31.8</v>
      </c>
    </row>
    <row r="423" spans="1:9" x14ac:dyDescent="0.25">
      <c r="A423">
        <v>422</v>
      </c>
      <c r="B423">
        <v>20</v>
      </c>
      <c r="C423" s="2">
        <v>44600</v>
      </c>
      <c r="D423" s="3">
        <v>83670</v>
      </c>
      <c r="E423" t="s">
        <v>190</v>
      </c>
      <c r="F423" s="3">
        <v>0.05</v>
      </c>
      <c r="G423" t="s">
        <v>61</v>
      </c>
      <c r="H423" s="3">
        <v>12883.397186</v>
      </c>
      <c r="I423" s="3">
        <v>6.5</v>
      </c>
    </row>
    <row r="424" spans="1:9" x14ac:dyDescent="0.25">
      <c r="A424">
        <v>423</v>
      </c>
      <c r="B424">
        <v>13</v>
      </c>
      <c r="C424" s="2">
        <v>44602</v>
      </c>
      <c r="D424" s="3">
        <v>438</v>
      </c>
      <c r="E424" t="s">
        <v>110</v>
      </c>
      <c r="F424" s="3">
        <v>2.64</v>
      </c>
      <c r="G424" t="s">
        <v>61</v>
      </c>
      <c r="H424" s="3">
        <v>0.83015899999999998</v>
      </c>
      <c r="I424" s="3">
        <v>527.61</v>
      </c>
    </row>
    <row r="425" spans="1:9" x14ac:dyDescent="0.25">
      <c r="A425">
        <v>424</v>
      </c>
      <c r="B425">
        <v>40</v>
      </c>
      <c r="C425" s="2">
        <v>44603</v>
      </c>
      <c r="D425" s="3">
        <v>4.2</v>
      </c>
      <c r="E425" t="s">
        <v>61</v>
      </c>
      <c r="F425" s="3">
        <v>0.05</v>
      </c>
      <c r="G425" t="s">
        <v>61</v>
      </c>
      <c r="H425" s="3">
        <v>1</v>
      </c>
      <c r="I425" s="3">
        <v>4.2</v>
      </c>
    </row>
    <row r="426" spans="1:9" x14ac:dyDescent="0.25">
      <c r="A426">
        <v>425</v>
      </c>
      <c r="B426">
        <v>41</v>
      </c>
      <c r="C426" s="2">
        <v>44603</v>
      </c>
      <c r="D426" s="3">
        <v>228</v>
      </c>
      <c r="E426" t="s">
        <v>171</v>
      </c>
      <c r="F426" s="3">
        <v>1.04</v>
      </c>
      <c r="G426" t="s">
        <v>61</v>
      </c>
      <c r="H426" s="3">
        <v>1.102838</v>
      </c>
      <c r="I426" s="3">
        <v>206.74</v>
      </c>
    </row>
    <row r="427" spans="1:9" x14ac:dyDescent="0.25">
      <c r="A427">
        <v>426</v>
      </c>
      <c r="B427">
        <v>31</v>
      </c>
      <c r="C427" s="2">
        <v>44604</v>
      </c>
      <c r="D427" s="3">
        <v>972</v>
      </c>
      <c r="E427" t="s">
        <v>61</v>
      </c>
      <c r="F427" s="3">
        <v>4.8600000000000003</v>
      </c>
      <c r="G427" t="s">
        <v>61</v>
      </c>
      <c r="H427" s="3">
        <v>1</v>
      </c>
      <c r="I427" s="3">
        <v>972</v>
      </c>
    </row>
    <row r="428" spans="1:9" x14ac:dyDescent="0.25">
      <c r="A428">
        <v>427</v>
      </c>
      <c r="B428">
        <v>28</v>
      </c>
      <c r="C428" s="2">
        <v>44606</v>
      </c>
      <c r="D428" s="3">
        <v>11580</v>
      </c>
      <c r="E428" t="s">
        <v>191</v>
      </c>
      <c r="F428" s="3">
        <v>0.1</v>
      </c>
      <c r="G428" t="s">
        <v>61</v>
      </c>
      <c r="H428" s="3">
        <v>635.85051599999997</v>
      </c>
      <c r="I428" s="3">
        <v>18.22</v>
      </c>
    </row>
    <row r="429" spans="1:9" x14ac:dyDescent="0.25">
      <c r="A429">
        <v>428</v>
      </c>
      <c r="B429">
        <v>48</v>
      </c>
      <c r="C429" s="2">
        <v>44606</v>
      </c>
      <c r="D429" s="3">
        <v>1122</v>
      </c>
      <c r="E429" t="s">
        <v>111</v>
      </c>
      <c r="F429" s="3">
        <v>1.59</v>
      </c>
      <c r="G429" t="s">
        <v>61</v>
      </c>
      <c r="H429" s="3">
        <v>3.5482680000000002</v>
      </c>
      <c r="I429" s="3">
        <v>316.22000000000003</v>
      </c>
    </row>
    <row r="430" spans="1:9" x14ac:dyDescent="0.25">
      <c r="A430">
        <v>429</v>
      </c>
      <c r="B430">
        <v>14</v>
      </c>
      <c r="C430" s="2">
        <v>44606</v>
      </c>
      <c r="D430" s="3">
        <v>137724</v>
      </c>
      <c r="E430" t="s">
        <v>190</v>
      </c>
      <c r="F430" s="3">
        <v>0.06</v>
      </c>
      <c r="G430" t="s">
        <v>61</v>
      </c>
      <c r="H430" s="3">
        <v>12883.397186</v>
      </c>
      <c r="I430" s="3">
        <v>10.7</v>
      </c>
    </row>
    <row r="431" spans="1:9" x14ac:dyDescent="0.25">
      <c r="A431">
        <v>430</v>
      </c>
      <c r="B431">
        <v>28</v>
      </c>
      <c r="C431" s="2">
        <v>44606</v>
      </c>
      <c r="D431" s="3">
        <v>774</v>
      </c>
      <c r="E431" t="s">
        <v>189</v>
      </c>
      <c r="F431" s="3">
        <v>4.67</v>
      </c>
      <c r="G431" t="s">
        <v>61</v>
      </c>
      <c r="H431" s="3">
        <v>0.82973600000000003</v>
      </c>
      <c r="I431" s="3">
        <v>932.83</v>
      </c>
    </row>
    <row r="432" spans="1:9" x14ac:dyDescent="0.25">
      <c r="A432">
        <v>431</v>
      </c>
      <c r="B432">
        <v>5</v>
      </c>
      <c r="C432" s="2">
        <v>44606</v>
      </c>
      <c r="D432" s="3">
        <v>474</v>
      </c>
      <c r="E432" t="s">
        <v>69</v>
      </c>
      <c r="F432" s="3">
        <v>0.03</v>
      </c>
      <c r="G432" t="s">
        <v>61</v>
      </c>
      <c r="H432" s="3">
        <v>1.4789159999999999</v>
      </c>
      <c r="I432" s="3">
        <v>320.51</v>
      </c>
    </row>
    <row r="433" spans="1:9" x14ac:dyDescent="0.25">
      <c r="A433">
        <v>432</v>
      </c>
      <c r="B433">
        <v>28</v>
      </c>
      <c r="C433" s="2">
        <v>44606</v>
      </c>
      <c r="D433" s="3">
        <v>154632</v>
      </c>
      <c r="E433" t="s">
        <v>92</v>
      </c>
      <c r="F433" s="3">
        <v>0.89</v>
      </c>
      <c r="G433" t="s">
        <v>61</v>
      </c>
      <c r="H433" s="3">
        <v>873.48932600000001</v>
      </c>
      <c r="I433" s="3">
        <v>177.03</v>
      </c>
    </row>
    <row r="434" spans="1:9" x14ac:dyDescent="0.25">
      <c r="A434">
        <v>433</v>
      </c>
      <c r="B434">
        <v>37</v>
      </c>
      <c r="C434" s="2">
        <v>44607</v>
      </c>
      <c r="D434" s="3">
        <v>8288</v>
      </c>
      <c r="E434" t="s">
        <v>164</v>
      </c>
      <c r="F434" s="3">
        <v>2.54</v>
      </c>
      <c r="G434" t="s">
        <v>61</v>
      </c>
      <c r="H434" s="3">
        <v>16.351248999999999</v>
      </c>
      <c r="I434" s="3">
        <v>506.88</v>
      </c>
    </row>
    <row r="435" spans="1:9" x14ac:dyDescent="0.25">
      <c r="A435">
        <v>434</v>
      </c>
      <c r="B435">
        <v>39</v>
      </c>
      <c r="C435" s="2">
        <v>44608</v>
      </c>
      <c r="D435" s="3">
        <v>237906</v>
      </c>
      <c r="E435" t="s">
        <v>207</v>
      </c>
      <c r="F435" s="3">
        <v>0.47</v>
      </c>
      <c r="G435" t="s">
        <v>61</v>
      </c>
      <c r="H435" s="3">
        <v>2556.1869529999999</v>
      </c>
      <c r="I435" s="3">
        <v>93.08</v>
      </c>
    </row>
    <row r="436" spans="1:9" x14ac:dyDescent="0.25">
      <c r="A436">
        <v>435</v>
      </c>
      <c r="B436">
        <v>22</v>
      </c>
      <c r="C436" s="2">
        <v>44608</v>
      </c>
      <c r="D436" s="3">
        <v>9420</v>
      </c>
      <c r="E436" t="s">
        <v>150</v>
      </c>
      <c r="F436" s="3">
        <v>4.41</v>
      </c>
      <c r="G436" t="s">
        <v>61</v>
      </c>
      <c r="H436" s="3">
        <v>10.700435000000001</v>
      </c>
      <c r="I436" s="3">
        <v>880.34</v>
      </c>
    </row>
    <row r="437" spans="1:9" x14ac:dyDescent="0.25">
      <c r="A437">
        <v>436</v>
      </c>
      <c r="B437">
        <v>4</v>
      </c>
      <c r="C437" s="2">
        <v>44608</v>
      </c>
      <c r="D437" s="3">
        <v>274</v>
      </c>
      <c r="E437" t="s">
        <v>170</v>
      </c>
      <c r="F437" s="3">
        <v>3.23</v>
      </c>
      <c r="G437" t="s">
        <v>61</v>
      </c>
      <c r="H437" s="3">
        <v>0.42513200000000001</v>
      </c>
      <c r="I437" s="3">
        <v>644.51</v>
      </c>
    </row>
    <row r="438" spans="1:9" x14ac:dyDescent="0.25">
      <c r="A438">
        <v>437</v>
      </c>
      <c r="B438">
        <v>29</v>
      </c>
      <c r="C438" s="2">
        <v>44608</v>
      </c>
      <c r="D438" s="3">
        <v>162738</v>
      </c>
      <c r="E438" t="s">
        <v>212</v>
      </c>
      <c r="F438" s="3">
        <v>7.0000000000000007E-2</v>
      </c>
      <c r="G438" t="s">
        <v>61</v>
      </c>
      <c r="H438" s="3">
        <v>12650.208197</v>
      </c>
      <c r="I438" s="3">
        <v>12.87</v>
      </c>
    </row>
    <row r="439" spans="1:9" x14ac:dyDescent="0.25">
      <c r="A439">
        <v>438</v>
      </c>
      <c r="B439">
        <v>22</v>
      </c>
      <c r="C439" s="2">
        <v>44609</v>
      </c>
      <c r="D439" s="3">
        <v>1140</v>
      </c>
      <c r="E439" t="s">
        <v>198</v>
      </c>
      <c r="F439" s="3">
        <v>0.35</v>
      </c>
      <c r="G439" t="s">
        <v>61</v>
      </c>
      <c r="H439" s="3">
        <v>16.339207999999999</v>
      </c>
      <c r="I439" s="3">
        <v>69.78</v>
      </c>
    </row>
    <row r="440" spans="1:9" x14ac:dyDescent="0.25">
      <c r="A440">
        <v>439</v>
      </c>
      <c r="B440">
        <v>42</v>
      </c>
      <c r="C440" s="2">
        <v>44610</v>
      </c>
      <c r="D440" s="3">
        <v>702</v>
      </c>
      <c r="E440" t="s">
        <v>150</v>
      </c>
      <c r="F440" s="3">
        <v>0.05</v>
      </c>
      <c r="G440" t="s">
        <v>61</v>
      </c>
      <c r="H440" s="3">
        <v>10.700435000000001</v>
      </c>
      <c r="I440" s="3">
        <v>65.61</v>
      </c>
    </row>
    <row r="441" spans="1:9" x14ac:dyDescent="0.25">
      <c r="A441">
        <v>440</v>
      </c>
      <c r="B441">
        <v>28</v>
      </c>
      <c r="C441" s="2">
        <v>44610</v>
      </c>
      <c r="D441" s="3">
        <v>228222</v>
      </c>
      <c r="E441" t="s">
        <v>212</v>
      </c>
      <c r="F441" s="3">
        <v>0.03</v>
      </c>
      <c r="G441" t="s">
        <v>61</v>
      </c>
      <c r="H441" s="3">
        <v>12650.208197</v>
      </c>
      <c r="I441" s="3">
        <v>18.05</v>
      </c>
    </row>
    <row r="442" spans="1:9" x14ac:dyDescent="0.25">
      <c r="A442">
        <v>441</v>
      </c>
      <c r="B442">
        <v>39</v>
      </c>
      <c r="C442" s="2">
        <v>44610</v>
      </c>
      <c r="D442" s="3">
        <v>11130</v>
      </c>
      <c r="E442" t="s">
        <v>103</v>
      </c>
      <c r="F442" s="3">
        <v>0.93</v>
      </c>
      <c r="G442" t="s">
        <v>61</v>
      </c>
      <c r="H442" s="3">
        <v>60.376570000000001</v>
      </c>
      <c r="I442" s="3">
        <v>184.35</v>
      </c>
    </row>
    <row r="443" spans="1:9" x14ac:dyDescent="0.25">
      <c r="A443">
        <v>442</v>
      </c>
      <c r="B443">
        <v>44</v>
      </c>
      <c r="C443" s="2">
        <v>44610</v>
      </c>
      <c r="D443" s="3">
        <v>17904</v>
      </c>
      <c r="E443" t="s">
        <v>101</v>
      </c>
      <c r="F443" s="3">
        <v>0.46</v>
      </c>
      <c r="G443" t="s">
        <v>61</v>
      </c>
      <c r="H443" s="3">
        <v>195.67493300000001</v>
      </c>
      <c r="I443" s="3">
        <v>91.5</v>
      </c>
    </row>
    <row r="444" spans="1:9" x14ac:dyDescent="0.25">
      <c r="A444">
        <v>443</v>
      </c>
      <c r="B444">
        <v>4</v>
      </c>
      <c r="C444" s="2">
        <v>44611</v>
      </c>
      <c r="D444" s="3">
        <v>720</v>
      </c>
      <c r="E444" t="s">
        <v>176</v>
      </c>
      <c r="F444" s="3">
        <v>0.77</v>
      </c>
      <c r="G444" t="s">
        <v>61</v>
      </c>
      <c r="H444" s="3">
        <v>4.6761189999999999</v>
      </c>
      <c r="I444" s="3">
        <v>153.97999999999999</v>
      </c>
    </row>
    <row r="445" spans="1:9" x14ac:dyDescent="0.25">
      <c r="A445">
        <v>444</v>
      </c>
      <c r="B445">
        <v>16</v>
      </c>
      <c r="C445" s="2">
        <v>44613</v>
      </c>
      <c r="D445" s="3">
        <v>5556</v>
      </c>
      <c r="E445" t="s">
        <v>118</v>
      </c>
      <c r="F445" s="3">
        <v>0.13</v>
      </c>
      <c r="G445" t="s">
        <v>61</v>
      </c>
      <c r="H445" s="3">
        <v>229.954813</v>
      </c>
      <c r="I445" s="3">
        <v>24.17</v>
      </c>
    </row>
    <row r="446" spans="1:9" x14ac:dyDescent="0.25">
      <c r="A446">
        <v>445</v>
      </c>
      <c r="B446">
        <v>29</v>
      </c>
      <c r="C446" s="2">
        <v>44613</v>
      </c>
      <c r="D446" s="3">
        <v>130830</v>
      </c>
      <c r="E446" t="s">
        <v>177</v>
      </c>
      <c r="F446" s="3">
        <v>0.09</v>
      </c>
      <c r="G446" t="s">
        <v>61</v>
      </c>
      <c r="H446" s="3">
        <v>7661.5560679999999</v>
      </c>
      <c r="I446" s="3">
        <v>17.079999999999998</v>
      </c>
    </row>
    <row r="447" spans="1:9" x14ac:dyDescent="0.25">
      <c r="A447">
        <v>446</v>
      </c>
      <c r="B447">
        <v>3</v>
      </c>
      <c r="C447" s="2">
        <v>44613</v>
      </c>
      <c r="D447" s="3">
        <v>21426</v>
      </c>
      <c r="E447" t="s">
        <v>198</v>
      </c>
      <c r="F447" s="3">
        <v>6.56</v>
      </c>
      <c r="G447" t="s">
        <v>61</v>
      </c>
      <c r="H447" s="3">
        <v>16.339207999999999</v>
      </c>
      <c r="I447" s="3">
        <v>1311.33</v>
      </c>
    </row>
    <row r="448" spans="1:9" x14ac:dyDescent="0.25">
      <c r="A448">
        <v>447</v>
      </c>
      <c r="B448">
        <v>43</v>
      </c>
      <c r="C448" s="2">
        <v>44613</v>
      </c>
      <c r="D448" s="3">
        <v>144</v>
      </c>
      <c r="E448" t="s">
        <v>114</v>
      </c>
      <c r="F448" s="3">
        <v>0.87</v>
      </c>
      <c r="G448" t="s">
        <v>61</v>
      </c>
      <c r="H448" s="3">
        <v>0.82954600000000001</v>
      </c>
      <c r="I448" s="3">
        <v>173.59</v>
      </c>
    </row>
    <row r="449" spans="1:9" x14ac:dyDescent="0.25">
      <c r="A449">
        <v>448</v>
      </c>
      <c r="B449">
        <v>48</v>
      </c>
      <c r="C449" s="2">
        <v>44614</v>
      </c>
      <c r="D449" s="3">
        <v>1146</v>
      </c>
      <c r="E449" t="s">
        <v>169</v>
      </c>
      <c r="F449" s="3">
        <v>3.62</v>
      </c>
      <c r="G449" t="s">
        <v>61</v>
      </c>
      <c r="H449" s="3">
        <v>1.5857680000000001</v>
      </c>
      <c r="I449" s="3">
        <v>722.68</v>
      </c>
    </row>
    <row r="450" spans="1:9" x14ac:dyDescent="0.25">
      <c r="A450">
        <v>449</v>
      </c>
      <c r="B450">
        <v>37</v>
      </c>
      <c r="C450" s="2">
        <v>44617</v>
      </c>
      <c r="D450" s="3">
        <v>8466</v>
      </c>
      <c r="E450" t="s">
        <v>163</v>
      </c>
      <c r="F450" s="3">
        <v>0.61</v>
      </c>
      <c r="G450" t="s">
        <v>61</v>
      </c>
      <c r="H450" s="3">
        <v>70.339138000000005</v>
      </c>
      <c r="I450" s="3">
        <v>120.36</v>
      </c>
    </row>
    <row r="451" spans="1:9" x14ac:dyDescent="0.25">
      <c r="A451">
        <v>450</v>
      </c>
      <c r="B451">
        <v>36</v>
      </c>
      <c r="C451" s="2">
        <v>44617</v>
      </c>
      <c r="D451" s="3">
        <v>1302</v>
      </c>
      <c r="E451" t="s">
        <v>162</v>
      </c>
      <c r="F451" s="3">
        <v>1.4</v>
      </c>
      <c r="G451" t="s">
        <v>61</v>
      </c>
      <c r="H451" s="3">
        <v>4.6504779999999997</v>
      </c>
      <c r="I451" s="3">
        <v>279.98</v>
      </c>
    </row>
    <row r="452" spans="1:9" x14ac:dyDescent="0.25">
      <c r="A452">
        <v>451</v>
      </c>
      <c r="B452">
        <v>29</v>
      </c>
      <c r="C452" s="2">
        <v>44618</v>
      </c>
      <c r="D452" s="3">
        <v>792</v>
      </c>
      <c r="E452" t="s">
        <v>61</v>
      </c>
      <c r="F452" s="3">
        <v>3.96</v>
      </c>
      <c r="G452" t="s">
        <v>61</v>
      </c>
      <c r="H452" s="3">
        <v>1</v>
      </c>
      <c r="I452" s="3">
        <v>792</v>
      </c>
    </row>
    <row r="453" spans="1:9" x14ac:dyDescent="0.25">
      <c r="A453">
        <v>452</v>
      </c>
      <c r="B453">
        <v>35</v>
      </c>
      <c r="C453" s="2">
        <v>44618</v>
      </c>
      <c r="D453" s="3">
        <v>612</v>
      </c>
      <c r="E453" t="s">
        <v>61</v>
      </c>
      <c r="F453" s="3">
        <v>3.06</v>
      </c>
      <c r="G453" t="s">
        <v>61</v>
      </c>
      <c r="H453" s="3">
        <v>1</v>
      </c>
      <c r="I453" s="3">
        <v>612</v>
      </c>
    </row>
    <row r="454" spans="1:9" x14ac:dyDescent="0.25">
      <c r="A454">
        <v>453</v>
      </c>
      <c r="B454">
        <v>38</v>
      </c>
      <c r="C454" s="2">
        <v>44619</v>
      </c>
      <c r="D454" s="3">
        <v>18966</v>
      </c>
      <c r="E454" t="s">
        <v>96</v>
      </c>
      <c r="F454" s="3">
        <v>0.14000000000000001</v>
      </c>
      <c r="G454" t="s">
        <v>61</v>
      </c>
      <c r="H454" s="3">
        <v>711.44640500000003</v>
      </c>
      <c r="I454" s="3">
        <v>26.66</v>
      </c>
    </row>
    <row r="455" spans="1:9" x14ac:dyDescent="0.25">
      <c r="A455">
        <v>454</v>
      </c>
      <c r="B455">
        <v>44</v>
      </c>
      <c r="C455" s="2">
        <v>44619</v>
      </c>
      <c r="D455" s="3">
        <v>10362</v>
      </c>
      <c r="E455" t="s">
        <v>105</v>
      </c>
      <c r="F455" s="3">
        <v>2.54</v>
      </c>
      <c r="G455" t="s">
        <v>61</v>
      </c>
      <c r="H455" s="3">
        <v>20.425488000000001</v>
      </c>
      <c r="I455" s="3">
        <v>507.31</v>
      </c>
    </row>
    <row r="456" spans="1:9" x14ac:dyDescent="0.25">
      <c r="A456">
        <v>455</v>
      </c>
      <c r="B456">
        <v>22</v>
      </c>
      <c r="C456" s="2">
        <v>44621</v>
      </c>
      <c r="D456" s="3">
        <v>215190</v>
      </c>
      <c r="E456" t="s">
        <v>77</v>
      </c>
      <c r="F456" s="3">
        <v>0.48</v>
      </c>
      <c r="G456" t="s">
        <v>61</v>
      </c>
      <c r="H456" s="3">
        <v>2254.1032150000001</v>
      </c>
      <c r="I456" s="3">
        <v>95.47</v>
      </c>
    </row>
    <row r="457" spans="1:9" x14ac:dyDescent="0.25">
      <c r="A457">
        <v>456</v>
      </c>
      <c r="B457">
        <v>35</v>
      </c>
      <c r="C457" s="2">
        <v>44621</v>
      </c>
      <c r="D457" s="3">
        <v>96</v>
      </c>
      <c r="E457" t="s">
        <v>210</v>
      </c>
      <c r="F457" s="3">
        <v>0.44</v>
      </c>
      <c r="G457" t="s">
        <v>61</v>
      </c>
      <c r="H457" s="3">
        <v>1.102541</v>
      </c>
      <c r="I457" s="3">
        <v>87.08</v>
      </c>
    </row>
    <row r="458" spans="1:9" x14ac:dyDescent="0.25">
      <c r="A458">
        <v>457</v>
      </c>
      <c r="B458">
        <v>5</v>
      </c>
      <c r="C458" s="2">
        <v>44623</v>
      </c>
      <c r="D458" s="3">
        <v>774</v>
      </c>
      <c r="E458" t="s">
        <v>110</v>
      </c>
      <c r="F458" s="3">
        <v>4.67</v>
      </c>
      <c r="G458" t="s">
        <v>61</v>
      </c>
      <c r="H458" s="3">
        <v>0.83015899999999998</v>
      </c>
      <c r="I458" s="3">
        <v>932.36</v>
      </c>
    </row>
    <row r="459" spans="1:9" x14ac:dyDescent="0.25">
      <c r="A459">
        <v>458</v>
      </c>
      <c r="B459">
        <v>16</v>
      </c>
      <c r="C459" s="2">
        <v>44624</v>
      </c>
      <c r="D459" s="3">
        <v>8298</v>
      </c>
      <c r="E459" t="s">
        <v>117</v>
      </c>
      <c r="F459" s="3">
        <v>4.91</v>
      </c>
      <c r="G459" t="s">
        <v>61</v>
      </c>
      <c r="H459" s="3">
        <v>8.4635580000000008</v>
      </c>
      <c r="I459" s="3">
        <v>980.44</v>
      </c>
    </row>
    <row r="460" spans="1:9" x14ac:dyDescent="0.25">
      <c r="A460">
        <v>459</v>
      </c>
      <c r="B460">
        <v>46</v>
      </c>
      <c r="C460" s="2">
        <v>44624</v>
      </c>
      <c r="D460" s="3">
        <v>3738</v>
      </c>
      <c r="E460" t="s">
        <v>63</v>
      </c>
      <c r="F460" s="3">
        <v>0.2</v>
      </c>
      <c r="G460" t="s">
        <v>61</v>
      </c>
      <c r="H460" s="3">
        <v>96.442519000000004</v>
      </c>
      <c r="I460" s="3">
        <v>38.76</v>
      </c>
    </row>
    <row r="461" spans="1:9" x14ac:dyDescent="0.25">
      <c r="A461">
        <v>460</v>
      </c>
      <c r="B461">
        <v>8</v>
      </c>
      <c r="C461" s="2">
        <v>44625</v>
      </c>
      <c r="D461" s="3">
        <v>768</v>
      </c>
      <c r="E461" t="s">
        <v>184</v>
      </c>
      <c r="F461" s="3">
        <v>0.44</v>
      </c>
      <c r="G461" t="s">
        <v>61</v>
      </c>
      <c r="H461" s="3">
        <v>8.8679079999999999</v>
      </c>
      <c r="I461" s="3">
        <v>86.61</v>
      </c>
    </row>
    <row r="462" spans="1:9" x14ac:dyDescent="0.25">
      <c r="A462">
        <v>461</v>
      </c>
      <c r="B462">
        <v>46</v>
      </c>
      <c r="C462" s="2">
        <v>44625</v>
      </c>
      <c r="D462" s="3">
        <v>960</v>
      </c>
      <c r="E462" t="s">
        <v>87</v>
      </c>
      <c r="F462" s="3">
        <v>2.17</v>
      </c>
      <c r="G462" t="s">
        <v>61</v>
      </c>
      <c r="H462" s="3">
        <v>2.216262</v>
      </c>
      <c r="I462" s="3">
        <v>433.17</v>
      </c>
    </row>
    <row r="463" spans="1:9" x14ac:dyDescent="0.25">
      <c r="A463">
        <v>462</v>
      </c>
      <c r="B463">
        <v>37</v>
      </c>
      <c r="C463" s="2">
        <v>44625</v>
      </c>
      <c r="D463" s="3">
        <v>15504</v>
      </c>
      <c r="E463" t="s">
        <v>182</v>
      </c>
      <c r="F463" s="3">
        <v>7.0000000000000007E-2</v>
      </c>
      <c r="G463" t="s">
        <v>61</v>
      </c>
      <c r="H463" s="3">
        <v>1116.919707</v>
      </c>
      <c r="I463" s="3">
        <v>13.89</v>
      </c>
    </row>
    <row r="464" spans="1:9" x14ac:dyDescent="0.25">
      <c r="A464">
        <v>463</v>
      </c>
      <c r="B464">
        <v>30</v>
      </c>
      <c r="C464" s="2">
        <v>44625</v>
      </c>
      <c r="D464" s="3">
        <v>15510</v>
      </c>
      <c r="E464" t="s">
        <v>226</v>
      </c>
      <c r="F464" s="3">
        <v>0.28999999999999998</v>
      </c>
      <c r="G464" t="s">
        <v>61</v>
      </c>
      <c r="H464" s="3">
        <v>275.78137600000002</v>
      </c>
      <c r="I464" s="3">
        <v>56.25</v>
      </c>
    </row>
    <row r="465" spans="1:9" x14ac:dyDescent="0.25">
      <c r="A465">
        <v>464</v>
      </c>
      <c r="B465">
        <v>43</v>
      </c>
      <c r="C465" s="2">
        <v>44625</v>
      </c>
      <c r="D465" s="3">
        <v>29466</v>
      </c>
      <c r="E465" t="s">
        <v>132</v>
      </c>
      <c r="F465" s="3">
        <v>0.88</v>
      </c>
      <c r="G465" t="s">
        <v>61</v>
      </c>
      <c r="H465" s="3">
        <v>167.69668799999999</v>
      </c>
      <c r="I465" s="3">
        <v>175.72</v>
      </c>
    </row>
    <row r="466" spans="1:9" x14ac:dyDescent="0.25">
      <c r="A466">
        <v>465</v>
      </c>
      <c r="B466">
        <v>16</v>
      </c>
      <c r="C466" s="2">
        <v>44625</v>
      </c>
      <c r="D466" s="3">
        <v>576</v>
      </c>
      <c r="E466" t="s">
        <v>216</v>
      </c>
      <c r="F466" s="3">
        <v>1.01</v>
      </c>
      <c r="G466" t="s">
        <v>61</v>
      </c>
      <c r="H466" s="3">
        <v>2.869237</v>
      </c>
      <c r="I466" s="3">
        <v>200.76</v>
      </c>
    </row>
    <row r="467" spans="1:9" x14ac:dyDescent="0.25">
      <c r="A467">
        <v>466</v>
      </c>
      <c r="B467">
        <v>30</v>
      </c>
      <c r="C467" s="2">
        <v>44625</v>
      </c>
      <c r="D467" s="3">
        <v>510</v>
      </c>
      <c r="E467" t="s">
        <v>61</v>
      </c>
      <c r="F467" s="3">
        <v>2.5499999999999998</v>
      </c>
      <c r="G467" t="s">
        <v>61</v>
      </c>
      <c r="H467" s="3">
        <v>1</v>
      </c>
      <c r="I467" s="3">
        <v>510</v>
      </c>
    </row>
    <row r="468" spans="1:9" x14ac:dyDescent="0.25">
      <c r="A468">
        <v>467</v>
      </c>
      <c r="B468">
        <v>25</v>
      </c>
      <c r="C468" s="2">
        <v>44625</v>
      </c>
      <c r="D468" s="3">
        <v>672</v>
      </c>
      <c r="E468" t="s">
        <v>112</v>
      </c>
      <c r="F468" s="3">
        <v>4.05</v>
      </c>
      <c r="G468" t="s">
        <v>61</v>
      </c>
      <c r="H468" s="3">
        <v>0.83011400000000002</v>
      </c>
      <c r="I468" s="3">
        <v>809.53</v>
      </c>
    </row>
    <row r="469" spans="1:9" x14ac:dyDescent="0.25">
      <c r="A469">
        <v>468</v>
      </c>
      <c r="B469">
        <v>33</v>
      </c>
      <c r="C469" s="2">
        <v>44626</v>
      </c>
      <c r="D469" s="3">
        <v>978</v>
      </c>
      <c r="E469" t="s">
        <v>178</v>
      </c>
      <c r="F469" s="3">
        <v>1.22</v>
      </c>
      <c r="G469" t="s">
        <v>61</v>
      </c>
      <c r="H469" s="3">
        <v>4.012181</v>
      </c>
      <c r="I469" s="3">
        <v>243.76</v>
      </c>
    </row>
    <row r="470" spans="1:9" x14ac:dyDescent="0.25">
      <c r="A470">
        <v>469</v>
      </c>
      <c r="B470">
        <v>40</v>
      </c>
      <c r="C470" s="2">
        <v>44626</v>
      </c>
      <c r="D470" s="3">
        <v>102</v>
      </c>
      <c r="E470" t="s">
        <v>61</v>
      </c>
      <c r="F470" s="3">
        <v>0.51</v>
      </c>
      <c r="G470" t="s">
        <v>61</v>
      </c>
      <c r="H470" s="3">
        <v>1</v>
      </c>
      <c r="I470" s="3">
        <v>102</v>
      </c>
    </row>
    <row r="471" spans="1:9" x14ac:dyDescent="0.25">
      <c r="A471">
        <v>470</v>
      </c>
      <c r="B471">
        <v>45</v>
      </c>
      <c r="C471" s="2">
        <v>44626</v>
      </c>
      <c r="D471" s="3">
        <v>9298</v>
      </c>
      <c r="E471" t="s">
        <v>159</v>
      </c>
      <c r="F471" s="3">
        <v>2.74</v>
      </c>
      <c r="G471" t="s">
        <v>61</v>
      </c>
      <c r="H471" s="3">
        <v>17.023728999999999</v>
      </c>
      <c r="I471" s="3">
        <v>546.17999999999995</v>
      </c>
    </row>
    <row r="472" spans="1:9" x14ac:dyDescent="0.25">
      <c r="A472">
        <v>471</v>
      </c>
      <c r="B472">
        <v>40</v>
      </c>
      <c r="C472" s="2">
        <v>44626</v>
      </c>
      <c r="D472" s="3">
        <v>204</v>
      </c>
      <c r="E472" t="s">
        <v>110</v>
      </c>
      <c r="F472" s="3">
        <v>1.23</v>
      </c>
      <c r="G472" t="s">
        <v>61</v>
      </c>
      <c r="H472" s="3">
        <v>0.83015899999999998</v>
      </c>
      <c r="I472" s="3">
        <v>245.74</v>
      </c>
    </row>
    <row r="473" spans="1:9" x14ac:dyDescent="0.25">
      <c r="A473">
        <v>472</v>
      </c>
      <c r="B473">
        <v>16</v>
      </c>
      <c r="C473" s="2">
        <v>44628</v>
      </c>
      <c r="D473" s="3">
        <v>26910</v>
      </c>
      <c r="E473" t="s">
        <v>191</v>
      </c>
      <c r="F473" s="3">
        <v>0.03</v>
      </c>
      <c r="G473" t="s">
        <v>61</v>
      </c>
      <c r="H473" s="3">
        <v>635.85051599999997</v>
      </c>
      <c r="I473" s="3">
        <v>42.33</v>
      </c>
    </row>
    <row r="474" spans="1:9" x14ac:dyDescent="0.25">
      <c r="A474">
        <v>473</v>
      </c>
      <c r="B474">
        <v>5</v>
      </c>
      <c r="C474" s="2">
        <v>44628</v>
      </c>
      <c r="D474" s="3">
        <v>1500</v>
      </c>
      <c r="E474" t="s">
        <v>205</v>
      </c>
      <c r="F474" s="3">
        <v>1.01</v>
      </c>
      <c r="G474" t="s">
        <v>61</v>
      </c>
      <c r="H474" s="3">
        <v>7.4653749999999999</v>
      </c>
      <c r="I474" s="3">
        <v>200.93</v>
      </c>
    </row>
    <row r="475" spans="1:9" x14ac:dyDescent="0.25">
      <c r="A475">
        <v>474</v>
      </c>
      <c r="B475">
        <v>11</v>
      </c>
      <c r="C475" s="2">
        <v>44628</v>
      </c>
      <c r="D475" s="3">
        <v>996</v>
      </c>
      <c r="E475" t="s">
        <v>167</v>
      </c>
      <c r="F475" s="3">
        <v>0.52</v>
      </c>
      <c r="G475" t="s">
        <v>61</v>
      </c>
      <c r="H475" s="3">
        <v>9.6558569999999992</v>
      </c>
      <c r="I475" s="3">
        <v>103.15</v>
      </c>
    </row>
    <row r="476" spans="1:9" x14ac:dyDescent="0.25">
      <c r="A476">
        <v>475</v>
      </c>
      <c r="B476">
        <v>10</v>
      </c>
      <c r="C476" s="2">
        <v>44628</v>
      </c>
      <c r="D476" s="3">
        <v>9144</v>
      </c>
      <c r="E476" t="s">
        <v>200</v>
      </c>
      <c r="F476" s="3">
        <v>0.05</v>
      </c>
      <c r="G476" t="s">
        <v>61</v>
      </c>
      <c r="H476" s="3">
        <v>14.294667</v>
      </c>
      <c r="I476" s="3">
        <v>639.67999999999995</v>
      </c>
    </row>
    <row r="477" spans="1:9" x14ac:dyDescent="0.25">
      <c r="A477">
        <v>476</v>
      </c>
      <c r="B477">
        <v>49</v>
      </c>
      <c r="C477" s="2">
        <v>44628</v>
      </c>
      <c r="D477" s="3">
        <v>1038</v>
      </c>
      <c r="E477" t="s">
        <v>121</v>
      </c>
      <c r="F477" s="3">
        <v>0.69</v>
      </c>
      <c r="G477" t="s">
        <v>61</v>
      </c>
      <c r="H477" s="3">
        <v>7.5705590000000003</v>
      </c>
      <c r="I477" s="3">
        <v>137.12</v>
      </c>
    </row>
    <row r="478" spans="1:9" x14ac:dyDescent="0.25">
      <c r="A478">
        <v>477</v>
      </c>
      <c r="B478">
        <v>20</v>
      </c>
      <c r="C478" s="2">
        <v>44629</v>
      </c>
      <c r="D478" s="3">
        <v>288</v>
      </c>
      <c r="E478" t="s">
        <v>169</v>
      </c>
      <c r="F478" s="3">
        <v>0.05</v>
      </c>
      <c r="G478" t="s">
        <v>61</v>
      </c>
      <c r="H478" s="3">
        <v>1.5857680000000001</v>
      </c>
      <c r="I478" s="3">
        <v>181.62</v>
      </c>
    </row>
    <row r="479" spans="1:9" x14ac:dyDescent="0.25">
      <c r="A479">
        <v>478</v>
      </c>
      <c r="B479">
        <v>6</v>
      </c>
      <c r="C479" s="2">
        <v>44630</v>
      </c>
      <c r="D479" s="3">
        <v>22116</v>
      </c>
      <c r="E479" t="s">
        <v>63</v>
      </c>
      <c r="F479" s="3">
        <v>1.1499999999999999</v>
      </c>
      <c r="G479" t="s">
        <v>61</v>
      </c>
      <c r="H479" s="3">
        <v>96.442519000000004</v>
      </c>
      <c r="I479" s="3">
        <v>229.32</v>
      </c>
    </row>
    <row r="480" spans="1:9" x14ac:dyDescent="0.25">
      <c r="A480">
        <v>479</v>
      </c>
      <c r="B480">
        <v>44</v>
      </c>
      <c r="C480" s="2">
        <v>44630</v>
      </c>
      <c r="D480" s="3">
        <v>28686</v>
      </c>
      <c r="E480" t="s">
        <v>211</v>
      </c>
      <c r="F480" s="3">
        <v>3.06</v>
      </c>
      <c r="G480" t="s">
        <v>61</v>
      </c>
      <c r="H480" s="3">
        <v>46.872829000000003</v>
      </c>
      <c r="I480" s="3">
        <v>612</v>
      </c>
    </row>
    <row r="481" spans="1:9" x14ac:dyDescent="0.25">
      <c r="A481">
        <v>480</v>
      </c>
      <c r="B481">
        <v>43</v>
      </c>
      <c r="C481" s="2">
        <v>44630</v>
      </c>
      <c r="D481" s="3">
        <v>14850</v>
      </c>
      <c r="E481" t="s">
        <v>224</v>
      </c>
      <c r="F481" s="3">
        <v>0.63</v>
      </c>
      <c r="G481" t="s">
        <v>61</v>
      </c>
      <c r="H481" s="3">
        <v>119.221126</v>
      </c>
      <c r="I481" s="3">
        <v>124.56</v>
      </c>
    </row>
    <row r="482" spans="1:9" x14ac:dyDescent="0.25">
      <c r="A482">
        <v>481</v>
      </c>
      <c r="B482">
        <v>48</v>
      </c>
      <c r="C482" s="2">
        <v>44631</v>
      </c>
      <c r="D482" s="3">
        <v>10740</v>
      </c>
      <c r="E482" t="s">
        <v>226</v>
      </c>
      <c r="F482" s="3">
        <v>0.2</v>
      </c>
      <c r="G482" t="s">
        <v>61</v>
      </c>
      <c r="H482" s="3">
        <v>275.78137600000002</v>
      </c>
      <c r="I482" s="3">
        <v>38.950000000000003</v>
      </c>
    </row>
    <row r="483" spans="1:9" x14ac:dyDescent="0.25">
      <c r="A483">
        <v>482</v>
      </c>
      <c r="B483">
        <v>22</v>
      </c>
      <c r="C483" s="2">
        <v>44632</v>
      </c>
      <c r="D483" s="3">
        <v>120</v>
      </c>
      <c r="E483" t="s">
        <v>188</v>
      </c>
      <c r="F483" s="3">
        <v>0.41</v>
      </c>
      <c r="G483" t="s">
        <v>61</v>
      </c>
      <c r="H483" s="3">
        <v>1.4974639999999999</v>
      </c>
      <c r="I483" s="3">
        <v>80.14</v>
      </c>
    </row>
    <row r="484" spans="1:9" x14ac:dyDescent="0.25">
      <c r="A484">
        <v>483</v>
      </c>
      <c r="B484">
        <v>37</v>
      </c>
      <c r="C484" s="2">
        <v>44633</v>
      </c>
      <c r="D484" s="3">
        <v>19182</v>
      </c>
      <c r="E484" t="s">
        <v>229</v>
      </c>
      <c r="F484" s="3">
        <v>0.28000000000000003</v>
      </c>
      <c r="G484" t="s">
        <v>61</v>
      </c>
      <c r="H484" s="3">
        <v>354.780821</v>
      </c>
      <c r="I484" s="3">
        <v>54.07</v>
      </c>
    </row>
    <row r="485" spans="1:9" x14ac:dyDescent="0.25">
      <c r="A485">
        <v>484</v>
      </c>
      <c r="B485">
        <v>24</v>
      </c>
      <c r="C485" s="2">
        <v>44634</v>
      </c>
      <c r="D485" s="3">
        <v>15858</v>
      </c>
      <c r="E485" t="s">
        <v>104</v>
      </c>
      <c r="F485" s="3">
        <v>0.51</v>
      </c>
      <c r="G485" t="s">
        <v>61</v>
      </c>
      <c r="H485" s="3">
        <v>157.21093400000001</v>
      </c>
      <c r="I485" s="3">
        <v>100.88</v>
      </c>
    </row>
    <row r="486" spans="1:9" x14ac:dyDescent="0.25">
      <c r="A486">
        <v>485</v>
      </c>
      <c r="B486">
        <v>21</v>
      </c>
      <c r="C486" s="2">
        <v>44634</v>
      </c>
      <c r="D486" s="3">
        <v>16086</v>
      </c>
      <c r="E486" t="s">
        <v>122</v>
      </c>
      <c r="F486" s="3">
        <v>0.7</v>
      </c>
      <c r="G486" t="s">
        <v>61</v>
      </c>
      <c r="H486" s="3">
        <v>115.37253800000001</v>
      </c>
      <c r="I486" s="3">
        <v>139.43</v>
      </c>
    </row>
    <row r="487" spans="1:9" x14ac:dyDescent="0.25">
      <c r="A487">
        <v>486</v>
      </c>
      <c r="B487">
        <v>25</v>
      </c>
      <c r="C487" s="2">
        <v>44634</v>
      </c>
      <c r="D487" s="3">
        <v>510</v>
      </c>
      <c r="E487" t="s">
        <v>126</v>
      </c>
      <c r="F487" s="3">
        <v>3.08</v>
      </c>
      <c r="G487" t="s">
        <v>61</v>
      </c>
      <c r="H487" s="3">
        <v>0.82953600000000005</v>
      </c>
      <c r="I487" s="3">
        <v>614.80999999999995</v>
      </c>
    </row>
    <row r="488" spans="1:9" x14ac:dyDescent="0.25">
      <c r="A488">
        <v>487</v>
      </c>
      <c r="B488">
        <v>4</v>
      </c>
      <c r="C488" s="2">
        <v>44634</v>
      </c>
      <c r="D488" s="3">
        <v>11046</v>
      </c>
      <c r="E488" t="s">
        <v>164</v>
      </c>
      <c r="F488" s="3">
        <v>3.38</v>
      </c>
      <c r="G488" t="s">
        <v>61</v>
      </c>
      <c r="H488" s="3">
        <v>16.351248999999999</v>
      </c>
      <c r="I488" s="3">
        <v>675.55</v>
      </c>
    </row>
    <row r="489" spans="1:9" x14ac:dyDescent="0.25">
      <c r="A489">
        <v>488</v>
      </c>
      <c r="B489">
        <v>29</v>
      </c>
      <c r="C489" s="2">
        <v>44635</v>
      </c>
      <c r="D489" s="3">
        <v>6216</v>
      </c>
      <c r="E489" t="s">
        <v>63</v>
      </c>
      <c r="F489" s="3">
        <v>0.33</v>
      </c>
      <c r="G489" t="s">
        <v>61</v>
      </c>
      <c r="H489" s="3">
        <v>96.442519000000004</v>
      </c>
      <c r="I489" s="3">
        <v>64.459999999999994</v>
      </c>
    </row>
    <row r="490" spans="1:9" x14ac:dyDescent="0.25">
      <c r="A490">
        <v>489</v>
      </c>
      <c r="B490">
        <v>28</v>
      </c>
      <c r="C490" s="2">
        <v>44635</v>
      </c>
      <c r="D490" s="3">
        <v>12000</v>
      </c>
      <c r="E490" t="s">
        <v>125</v>
      </c>
      <c r="F490" s="3">
        <v>16.940000000000001</v>
      </c>
      <c r="G490" t="s">
        <v>61</v>
      </c>
      <c r="H490" s="3">
        <v>3.543533</v>
      </c>
      <c r="I490" s="3">
        <v>3386.46</v>
      </c>
    </row>
    <row r="491" spans="1:9" x14ac:dyDescent="0.25">
      <c r="A491">
        <v>490</v>
      </c>
      <c r="B491">
        <v>20</v>
      </c>
      <c r="C491" s="2">
        <v>44637</v>
      </c>
      <c r="D491" s="3">
        <v>7206</v>
      </c>
      <c r="E491" t="s">
        <v>187</v>
      </c>
      <c r="F491" s="3">
        <v>0.05</v>
      </c>
      <c r="G491" t="s">
        <v>61</v>
      </c>
      <c r="H491" s="3">
        <v>10.396958</v>
      </c>
      <c r="I491" s="3">
        <v>693.09</v>
      </c>
    </row>
    <row r="492" spans="1:9" x14ac:dyDescent="0.25">
      <c r="A492">
        <v>491</v>
      </c>
      <c r="B492">
        <v>24</v>
      </c>
      <c r="C492" s="2">
        <v>44637</v>
      </c>
      <c r="D492" s="3">
        <v>486</v>
      </c>
      <c r="E492" t="s">
        <v>141</v>
      </c>
      <c r="F492" s="3">
        <v>7.26</v>
      </c>
      <c r="G492" t="s">
        <v>61</v>
      </c>
      <c r="H492" s="3">
        <v>0.33508399999999999</v>
      </c>
      <c r="I492" s="3">
        <v>1450.39</v>
      </c>
    </row>
    <row r="493" spans="1:9" x14ac:dyDescent="0.25">
      <c r="A493">
        <v>492</v>
      </c>
      <c r="B493">
        <v>32</v>
      </c>
      <c r="C493" s="2">
        <v>44637</v>
      </c>
      <c r="D493" s="3">
        <v>22446</v>
      </c>
      <c r="E493" t="s">
        <v>161</v>
      </c>
      <c r="F493" s="3">
        <v>5.03</v>
      </c>
      <c r="G493" t="s">
        <v>61</v>
      </c>
      <c r="H493" s="3">
        <v>22.345389000000001</v>
      </c>
      <c r="I493" s="3">
        <v>1004.51</v>
      </c>
    </row>
    <row r="494" spans="1:9" x14ac:dyDescent="0.25">
      <c r="A494">
        <v>493</v>
      </c>
      <c r="B494">
        <v>33</v>
      </c>
      <c r="C494" s="2">
        <v>44637</v>
      </c>
      <c r="D494" s="3">
        <v>18726</v>
      </c>
      <c r="E494" t="s">
        <v>143</v>
      </c>
      <c r="F494" s="3">
        <v>0.17</v>
      </c>
      <c r="G494" t="s">
        <v>61</v>
      </c>
      <c r="H494" s="3">
        <v>559.20678399999997</v>
      </c>
      <c r="I494" s="3">
        <v>33.49</v>
      </c>
    </row>
    <row r="495" spans="1:9" x14ac:dyDescent="0.25">
      <c r="A495">
        <v>494</v>
      </c>
      <c r="B495">
        <v>4</v>
      </c>
      <c r="C495" s="2">
        <v>44638</v>
      </c>
      <c r="D495" s="3">
        <v>882</v>
      </c>
      <c r="E495" t="s">
        <v>133</v>
      </c>
      <c r="F495" s="3">
        <v>5.65</v>
      </c>
      <c r="G495" t="s">
        <v>61</v>
      </c>
      <c r="H495" s="3">
        <v>0.78145200000000004</v>
      </c>
      <c r="I495" s="3">
        <v>1128.67</v>
      </c>
    </row>
    <row r="496" spans="1:9" x14ac:dyDescent="0.25">
      <c r="A496">
        <v>495</v>
      </c>
      <c r="B496">
        <v>45</v>
      </c>
      <c r="C496" s="2">
        <v>44639</v>
      </c>
      <c r="D496" s="3">
        <v>26904</v>
      </c>
      <c r="E496" t="s">
        <v>123</v>
      </c>
      <c r="F496" s="3">
        <v>0.37</v>
      </c>
      <c r="G496" t="s">
        <v>61</v>
      </c>
      <c r="H496" s="3">
        <v>370.23982999999998</v>
      </c>
      <c r="I496" s="3">
        <v>72.67</v>
      </c>
    </row>
    <row r="497" spans="1:9" x14ac:dyDescent="0.25">
      <c r="A497">
        <v>496</v>
      </c>
      <c r="B497">
        <v>38</v>
      </c>
      <c r="C497" s="2">
        <v>44639</v>
      </c>
      <c r="D497" s="3">
        <v>840</v>
      </c>
      <c r="E497" t="s">
        <v>97</v>
      </c>
      <c r="F497" s="3">
        <v>3.82</v>
      </c>
      <c r="G497" t="s">
        <v>61</v>
      </c>
      <c r="H497" s="3">
        <v>1.102163</v>
      </c>
      <c r="I497" s="3">
        <v>762.14</v>
      </c>
    </row>
    <row r="498" spans="1:9" x14ac:dyDescent="0.25">
      <c r="A498">
        <v>497</v>
      </c>
      <c r="B498">
        <v>3</v>
      </c>
      <c r="C498" s="2">
        <v>44640</v>
      </c>
      <c r="D498" s="3">
        <v>137442</v>
      </c>
      <c r="E498" t="s">
        <v>144</v>
      </c>
      <c r="F498" s="3">
        <v>0.06</v>
      </c>
      <c r="G498" t="s">
        <v>61</v>
      </c>
      <c r="H498" s="3">
        <v>12632.366717000001</v>
      </c>
      <c r="I498" s="3">
        <v>10.89</v>
      </c>
    </row>
    <row r="499" spans="1:9" x14ac:dyDescent="0.25">
      <c r="A499">
        <v>498</v>
      </c>
      <c r="B499">
        <v>32</v>
      </c>
      <c r="C499" s="2">
        <v>44640</v>
      </c>
      <c r="D499" s="3">
        <v>4938</v>
      </c>
      <c r="E499" t="s">
        <v>164</v>
      </c>
      <c r="F499" s="3">
        <v>0.03</v>
      </c>
      <c r="G499" t="s">
        <v>61</v>
      </c>
      <c r="H499" s="3">
        <v>16.351248999999999</v>
      </c>
      <c r="I499" s="3">
        <v>302</v>
      </c>
    </row>
    <row r="500" spans="1:9" x14ac:dyDescent="0.25">
      <c r="A500">
        <v>499</v>
      </c>
      <c r="B500">
        <v>16</v>
      </c>
      <c r="C500" s="2">
        <v>44641</v>
      </c>
      <c r="D500" s="3">
        <v>1128</v>
      </c>
      <c r="E500" t="s">
        <v>167</v>
      </c>
      <c r="F500" s="3">
        <v>0.03</v>
      </c>
      <c r="G500" t="s">
        <v>61</v>
      </c>
      <c r="H500" s="3">
        <v>9.6558569999999992</v>
      </c>
      <c r="I500" s="3">
        <v>116.83</v>
      </c>
    </row>
    <row r="501" spans="1:9" x14ac:dyDescent="0.25">
      <c r="A501">
        <v>500</v>
      </c>
      <c r="B501">
        <v>51</v>
      </c>
      <c r="C501" s="2">
        <v>44641</v>
      </c>
      <c r="D501" s="3">
        <v>16248</v>
      </c>
      <c r="E501" t="s">
        <v>101</v>
      </c>
      <c r="F501" s="3">
        <v>0.42</v>
      </c>
      <c r="G501" t="s">
        <v>61</v>
      </c>
      <c r="H501" s="3">
        <v>195.67493300000001</v>
      </c>
      <c r="I501" s="3">
        <v>83.04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4E8305-EC9E-485F-9D7A-59F95A084837}">
  <dimension ref="A1:E8"/>
  <sheetViews>
    <sheetView workbookViewId="0">
      <selection activeCell="D7" sqref="D7"/>
    </sheetView>
  </sheetViews>
  <sheetFormatPr defaultRowHeight="15" x14ac:dyDescent="0.25"/>
  <cols>
    <col min="1" max="1" width="27" bestFit="1" customWidth="1"/>
    <col min="2" max="2" width="8.7109375" bestFit="1" customWidth="1"/>
    <col min="3" max="3" width="19.7109375" style="3" bestFit="1" customWidth="1"/>
    <col min="4" max="4" width="12.28515625" style="2" customWidth="1"/>
    <col min="5" max="5" width="12.28515625" customWidth="1"/>
  </cols>
  <sheetData>
    <row r="1" spans="1:5" x14ac:dyDescent="0.25">
      <c r="A1" t="s">
        <v>235</v>
      </c>
      <c r="B1" t="s">
        <v>51</v>
      </c>
      <c r="C1" s="3" t="s">
        <v>58</v>
      </c>
      <c r="D1" s="2" t="s">
        <v>234</v>
      </c>
    </row>
    <row r="2" spans="1:5" x14ac:dyDescent="0.25">
      <c r="A2">
        <v>1</v>
      </c>
      <c r="B2">
        <v>42</v>
      </c>
      <c r="C2" s="3">
        <v>0.05</v>
      </c>
      <c r="D2" s="2" t="b">
        <v>1</v>
      </c>
      <c r="E2" s="2"/>
    </row>
    <row r="3" spans="1:5" x14ac:dyDescent="0.25">
      <c r="A3">
        <v>2</v>
      </c>
      <c r="B3">
        <v>9</v>
      </c>
      <c r="C3" s="3">
        <v>0.04</v>
      </c>
      <c r="D3" s="2" t="b">
        <v>1</v>
      </c>
      <c r="E3" s="2"/>
    </row>
    <row r="4" spans="1:5" x14ac:dyDescent="0.25">
      <c r="A4">
        <v>3</v>
      </c>
      <c r="B4">
        <v>10</v>
      </c>
      <c r="C4" s="3">
        <v>0.05</v>
      </c>
      <c r="D4" s="2" t="b">
        <v>1</v>
      </c>
      <c r="E4" s="2"/>
    </row>
    <row r="5" spans="1:5" x14ac:dyDescent="0.25">
      <c r="A5">
        <v>4</v>
      </c>
      <c r="B5">
        <v>20</v>
      </c>
      <c r="C5" s="3">
        <v>0.05</v>
      </c>
      <c r="D5" s="2" t="b">
        <v>1</v>
      </c>
      <c r="E5" s="2"/>
    </row>
    <row r="6" spans="1:5" x14ac:dyDescent="0.25">
      <c r="A6">
        <v>5</v>
      </c>
      <c r="B6">
        <v>30</v>
      </c>
      <c r="C6" s="3">
        <v>0.1</v>
      </c>
      <c r="D6" s="2" t="b">
        <v>0</v>
      </c>
      <c r="E6" s="2"/>
    </row>
    <row r="7" spans="1:5" x14ac:dyDescent="0.25">
      <c r="A7">
        <v>6</v>
      </c>
      <c r="B7">
        <v>40</v>
      </c>
      <c r="C7" s="3">
        <v>5</v>
      </c>
      <c r="D7" s="2" t="b">
        <v>0</v>
      </c>
      <c r="E7" s="2"/>
    </row>
    <row r="8" spans="1:5" x14ac:dyDescent="0.25">
      <c r="A8">
        <v>7</v>
      </c>
      <c r="B8">
        <v>50</v>
      </c>
      <c r="C8" s="3">
        <v>5</v>
      </c>
      <c r="D8" s="2" t="b">
        <v>0</v>
      </c>
      <c r="E8" s="2"/>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305D54-7773-4546-98BF-1891F78BA6BE}">
  <dimension ref="A1:B170"/>
  <sheetViews>
    <sheetView topLeftCell="A94" workbookViewId="0">
      <selection activeCell="G145" sqref="G145"/>
    </sheetView>
  </sheetViews>
  <sheetFormatPr defaultRowHeight="15" x14ac:dyDescent="0.25"/>
  <cols>
    <col min="1" max="1" width="9.140625" style="4"/>
    <col min="2" max="2" width="12.5703125" style="3" bestFit="1" customWidth="1"/>
  </cols>
  <sheetData>
    <row r="1" spans="1:2" x14ac:dyDescent="0.25">
      <c r="A1" s="4" t="s">
        <v>230</v>
      </c>
      <c r="B1" s="3" t="s">
        <v>231</v>
      </c>
    </row>
    <row r="2" spans="1:2" x14ac:dyDescent="0.25">
      <c r="A2" s="4" t="s">
        <v>62</v>
      </c>
      <c r="B2" s="3">
        <v>4.0480130000000001</v>
      </c>
    </row>
    <row r="3" spans="1:2" x14ac:dyDescent="0.25">
      <c r="A3" s="4" t="s">
        <v>63</v>
      </c>
      <c r="B3" s="3">
        <v>96.442519000000004</v>
      </c>
    </row>
    <row r="4" spans="1:2" x14ac:dyDescent="0.25">
      <c r="A4" s="4" t="s">
        <v>64</v>
      </c>
      <c r="B4" s="3">
        <v>121.954824</v>
      </c>
    </row>
    <row r="5" spans="1:2" x14ac:dyDescent="0.25">
      <c r="A5" s="4" t="s">
        <v>65</v>
      </c>
      <c r="B5" s="3">
        <v>536.92227000000003</v>
      </c>
    </row>
    <row r="6" spans="1:2" x14ac:dyDescent="0.25">
      <c r="A6" s="4" t="s">
        <v>66</v>
      </c>
      <c r="B6" s="3">
        <v>1.9815560000000001</v>
      </c>
    </row>
    <row r="7" spans="1:2" x14ac:dyDescent="0.25">
      <c r="A7" s="4" t="s">
        <v>67</v>
      </c>
      <c r="B7" s="3">
        <v>500.07535200000001</v>
      </c>
    </row>
    <row r="8" spans="1:2" x14ac:dyDescent="0.25">
      <c r="A8" s="4" t="s">
        <v>68</v>
      </c>
      <c r="B8" s="3">
        <v>121.279723</v>
      </c>
    </row>
    <row r="9" spans="1:2" x14ac:dyDescent="0.25">
      <c r="A9" s="4" t="s">
        <v>69</v>
      </c>
      <c r="B9" s="3">
        <v>1.4789159999999999</v>
      </c>
    </row>
    <row r="10" spans="1:2" x14ac:dyDescent="0.25">
      <c r="A10" s="4" t="s">
        <v>70</v>
      </c>
      <c r="B10" s="3">
        <v>1.9833050000000001</v>
      </c>
    </row>
    <row r="11" spans="1:2" x14ac:dyDescent="0.25">
      <c r="A11" s="4" t="s">
        <v>71</v>
      </c>
      <c r="B11" s="3">
        <v>1.874163</v>
      </c>
    </row>
    <row r="12" spans="1:2" x14ac:dyDescent="0.25">
      <c r="A12" s="4" t="s">
        <v>72</v>
      </c>
      <c r="B12" s="3">
        <v>1.954297</v>
      </c>
    </row>
    <row r="13" spans="1:2" x14ac:dyDescent="0.25">
      <c r="A13" s="4" t="s">
        <v>73</v>
      </c>
      <c r="B13" s="3">
        <v>2.2044950000000001</v>
      </c>
    </row>
    <row r="14" spans="1:2" x14ac:dyDescent="0.25">
      <c r="A14" s="4" t="s">
        <v>74</v>
      </c>
      <c r="B14" s="3">
        <v>94.772749000000005</v>
      </c>
    </row>
    <row r="15" spans="1:2" x14ac:dyDescent="0.25">
      <c r="A15" s="4" t="s">
        <v>75</v>
      </c>
      <c r="B15" s="3">
        <v>1.95248</v>
      </c>
    </row>
    <row r="16" spans="1:2" x14ac:dyDescent="0.25">
      <c r="A16" s="4" t="s">
        <v>76</v>
      </c>
      <c r="B16" s="3">
        <v>0.41576099999999999</v>
      </c>
    </row>
    <row r="17" spans="1:2" x14ac:dyDescent="0.25">
      <c r="A17" s="4" t="s">
        <v>77</v>
      </c>
      <c r="B17" s="3">
        <v>2254.1032150000001</v>
      </c>
    </row>
    <row r="18" spans="1:2" x14ac:dyDescent="0.25">
      <c r="A18" s="4" t="s">
        <v>78</v>
      </c>
      <c r="B18" s="3">
        <v>1.1029610000000001</v>
      </c>
    </row>
    <row r="19" spans="1:2" x14ac:dyDescent="0.25">
      <c r="A19" s="4" t="s">
        <v>79</v>
      </c>
      <c r="B19" s="3">
        <v>1.492847</v>
      </c>
    </row>
    <row r="20" spans="1:2" x14ac:dyDescent="0.25">
      <c r="A20" s="4" t="s">
        <v>80</v>
      </c>
      <c r="B20" s="3">
        <v>7.5572020000000002</v>
      </c>
    </row>
    <row r="21" spans="1:2" x14ac:dyDescent="0.25">
      <c r="A21" s="4" t="s">
        <v>81</v>
      </c>
      <c r="B21" s="3">
        <v>5.411435</v>
      </c>
    </row>
    <row r="22" spans="1:2" x14ac:dyDescent="0.25">
      <c r="A22" s="4" t="s">
        <v>82</v>
      </c>
      <c r="B22" s="3">
        <v>1.1026929999999999</v>
      </c>
    </row>
    <row r="23" spans="1:2" x14ac:dyDescent="0.25">
      <c r="A23" s="4" t="s">
        <v>83</v>
      </c>
      <c r="B23" s="3">
        <v>2.5999999999999998E-5</v>
      </c>
    </row>
    <row r="24" spans="1:2" x14ac:dyDescent="0.25">
      <c r="A24" s="4" t="s">
        <v>84</v>
      </c>
      <c r="B24" s="3">
        <v>83.704624999999993</v>
      </c>
    </row>
    <row r="25" spans="1:2" x14ac:dyDescent="0.25">
      <c r="A25" s="4" t="s">
        <v>85</v>
      </c>
      <c r="B25" s="3">
        <v>12.700142</v>
      </c>
    </row>
    <row r="26" spans="1:2" x14ac:dyDescent="0.25">
      <c r="A26" s="4" t="s">
        <v>86</v>
      </c>
      <c r="B26" s="3">
        <v>3.587415</v>
      </c>
    </row>
    <row r="27" spans="1:2" x14ac:dyDescent="0.25">
      <c r="A27" s="4" t="s">
        <v>87</v>
      </c>
      <c r="B27" s="3">
        <v>2.216262</v>
      </c>
    </row>
    <row r="28" spans="1:2" x14ac:dyDescent="0.25">
      <c r="A28" s="4" t="s">
        <v>88</v>
      </c>
      <c r="B28" s="3">
        <v>1.3875109999999999</v>
      </c>
    </row>
    <row r="29" spans="1:2" x14ac:dyDescent="0.25">
      <c r="A29" s="4" t="s">
        <v>89</v>
      </c>
      <c r="B29" s="3">
        <v>2198.4194109999999</v>
      </c>
    </row>
    <row r="30" spans="1:2" x14ac:dyDescent="0.25">
      <c r="A30" s="4" t="s">
        <v>90</v>
      </c>
      <c r="B30" s="3">
        <v>1.0308459999999999</v>
      </c>
    </row>
    <row r="31" spans="1:2" x14ac:dyDescent="0.25">
      <c r="A31" s="4" t="s">
        <v>91</v>
      </c>
      <c r="B31" s="3">
        <v>3.2673000000000001E-2</v>
      </c>
    </row>
    <row r="32" spans="1:2" x14ac:dyDescent="0.25">
      <c r="A32" s="4" t="s">
        <v>92</v>
      </c>
      <c r="B32" s="3">
        <v>873.48932600000001</v>
      </c>
    </row>
    <row r="33" spans="1:2" x14ac:dyDescent="0.25">
      <c r="A33" s="4" t="s">
        <v>93</v>
      </c>
      <c r="B33" s="3">
        <v>7.0318940000000003</v>
      </c>
    </row>
    <row r="34" spans="1:2" x14ac:dyDescent="0.25">
      <c r="A34" s="4" t="s">
        <v>94</v>
      </c>
      <c r="B34" s="3">
        <v>7.018859</v>
      </c>
    </row>
    <row r="35" spans="1:2" x14ac:dyDescent="0.25">
      <c r="A35" s="4" t="s">
        <v>95</v>
      </c>
      <c r="B35" s="3">
        <v>4175.916905</v>
      </c>
    </row>
    <row r="36" spans="1:2" x14ac:dyDescent="0.25">
      <c r="A36" s="4" t="s">
        <v>96</v>
      </c>
      <c r="B36" s="3">
        <v>711.44640500000003</v>
      </c>
    </row>
    <row r="37" spans="1:2" x14ac:dyDescent="0.25">
      <c r="A37" s="4" t="s">
        <v>97</v>
      </c>
      <c r="B37" s="3">
        <v>1.102163</v>
      </c>
    </row>
    <row r="38" spans="1:2" x14ac:dyDescent="0.25">
      <c r="A38" s="4" t="s">
        <v>98</v>
      </c>
      <c r="B38" s="3">
        <v>28.372254000000002</v>
      </c>
    </row>
    <row r="39" spans="1:2" x14ac:dyDescent="0.25">
      <c r="A39" s="4" t="s">
        <v>99</v>
      </c>
      <c r="B39" s="3">
        <v>110.731635</v>
      </c>
    </row>
    <row r="40" spans="1:2" x14ac:dyDescent="0.25">
      <c r="A40" s="4" t="s">
        <v>100</v>
      </c>
      <c r="B40" s="3">
        <v>24.648029000000001</v>
      </c>
    </row>
    <row r="41" spans="1:2" x14ac:dyDescent="0.25">
      <c r="A41" s="4" t="s">
        <v>101</v>
      </c>
      <c r="B41" s="3">
        <v>195.67493300000001</v>
      </c>
    </row>
    <row r="42" spans="1:2" x14ac:dyDescent="0.25">
      <c r="A42" s="4" t="s">
        <v>102</v>
      </c>
      <c r="B42" s="3">
        <v>7.4332419999999999</v>
      </c>
    </row>
    <row r="43" spans="1:2" x14ac:dyDescent="0.25">
      <c r="A43" s="4" t="s">
        <v>103</v>
      </c>
      <c r="B43" s="3">
        <v>60.376570000000001</v>
      </c>
    </row>
    <row r="44" spans="1:2" x14ac:dyDescent="0.25">
      <c r="A44" s="4" t="s">
        <v>104</v>
      </c>
      <c r="B44" s="3">
        <v>157.21093400000001</v>
      </c>
    </row>
    <row r="45" spans="1:2" x14ac:dyDescent="0.25">
      <c r="A45" s="4" t="s">
        <v>105</v>
      </c>
      <c r="B45" s="3">
        <v>20.425488000000001</v>
      </c>
    </row>
    <row r="46" spans="1:2" x14ac:dyDescent="0.25">
      <c r="A46" s="4" t="s">
        <v>106</v>
      </c>
      <c r="B46" s="3">
        <v>16.526866999999999</v>
      </c>
    </row>
    <row r="47" spans="1:2" x14ac:dyDescent="0.25">
      <c r="A47" s="4" t="s">
        <v>107</v>
      </c>
      <c r="B47" s="3">
        <v>56.424061000000002</v>
      </c>
    </row>
    <row r="48" spans="1:2" x14ac:dyDescent="0.25">
      <c r="A48" s="4" t="s">
        <v>61</v>
      </c>
      <c r="B48" s="3">
        <v>1</v>
      </c>
    </row>
    <row r="49" spans="1:2" x14ac:dyDescent="0.25">
      <c r="A49" s="4" t="s">
        <v>108</v>
      </c>
      <c r="B49" s="3">
        <v>2.3032620000000001</v>
      </c>
    </row>
    <row r="50" spans="1:2" x14ac:dyDescent="0.25">
      <c r="A50" s="4" t="s">
        <v>109</v>
      </c>
      <c r="B50" s="3">
        <v>0.82952999999999999</v>
      </c>
    </row>
    <row r="51" spans="1:2" x14ac:dyDescent="0.25">
      <c r="A51" s="4" t="s">
        <v>110</v>
      </c>
      <c r="B51" s="3">
        <v>0.83015899999999998</v>
      </c>
    </row>
    <row r="52" spans="1:2" x14ac:dyDescent="0.25">
      <c r="A52" s="4" t="s">
        <v>111</v>
      </c>
      <c r="B52" s="3">
        <v>3.5482680000000002</v>
      </c>
    </row>
    <row r="53" spans="1:2" x14ac:dyDescent="0.25">
      <c r="A53" s="4" t="s">
        <v>112</v>
      </c>
      <c r="B53" s="3">
        <v>0.83011400000000002</v>
      </c>
    </row>
    <row r="54" spans="1:2" x14ac:dyDescent="0.25">
      <c r="A54" s="4" t="s">
        <v>113</v>
      </c>
      <c r="B54" s="3">
        <v>8.2439900000000002</v>
      </c>
    </row>
    <row r="55" spans="1:2" x14ac:dyDescent="0.25">
      <c r="A55" s="4" t="s">
        <v>114</v>
      </c>
      <c r="B55" s="3">
        <v>0.82954600000000001</v>
      </c>
    </row>
    <row r="56" spans="1:2" x14ac:dyDescent="0.25">
      <c r="A56" s="4" t="s">
        <v>115</v>
      </c>
      <c r="B56" s="3">
        <v>58.946784999999998</v>
      </c>
    </row>
    <row r="57" spans="1:2" x14ac:dyDescent="0.25">
      <c r="A57" s="4" t="s">
        <v>116</v>
      </c>
      <c r="B57" s="3">
        <v>9824.2585820000004</v>
      </c>
    </row>
    <row r="58" spans="1:2" x14ac:dyDescent="0.25">
      <c r="A58" s="4" t="s">
        <v>117</v>
      </c>
      <c r="B58" s="3">
        <v>8.4635580000000008</v>
      </c>
    </row>
    <row r="59" spans="1:2" x14ac:dyDescent="0.25">
      <c r="A59" s="4" t="s">
        <v>118</v>
      </c>
      <c r="B59" s="3">
        <v>229.954813</v>
      </c>
    </row>
    <row r="60" spans="1:2" x14ac:dyDescent="0.25">
      <c r="A60" s="4" t="s">
        <v>119</v>
      </c>
      <c r="B60" s="3">
        <v>8.6235870000000006</v>
      </c>
    </row>
    <row r="61" spans="1:2" x14ac:dyDescent="0.25">
      <c r="A61" s="4" t="s">
        <v>120</v>
      </c>
      <c r="B61" s="3">
        <v>26.978393000000001</v>
      </c>
    </row>
    <row r="62" spans="1:2" x14ac:dyDescent="0.25">
      <c r="A62" s="4" t="s">
        <v>121</v>
      </c>
      <c r="B62" s="3">
        <v>7.5705590000000003</v>
      </c>
    </row>
    <row r="63" spans="1:2" x14ac:dyDescent="0.25">
      <c r="A63" s="4" t="s">
        <v>122</v>
      </c>
      <c r="B63" s="3">
        <v>115.37253800000001</v>
      </c>
    </row>
    <row r="64" spans="1:2" x14ac:dyDescent="0.25">
      <c r="A64" s="4" t="s">
        <v>123</v>
      </c>
      <c r="B64" s="3">
        <v>370.23982999999998</v>
      </c>
    </row>
    <row r="65" spans="1:2" x14ac:dyDescent="0.25">
      <c r="A65" s="4" t="s">
        <v>124</v>
      </c>
      <c r="B65" s="3">
        <v>15813.590125000001</v>
      </c>
    </row>
    <row r="66" spans="1:2" x14ac:dyDescent="0.25">
      <c r="A66" s="4" t="s">
        <v>125</v>
      </c>
      <c r="B66" s="3">
        <v>3.543533</v>
      </c>
    </row>
    <row r="67" spans="1:2" x14ac:dyDescent="0.25">
      <c r="A67" s="4" t="s">
        <v>126</v>
      </c>
      <c r="B67" s="3">
        <v>0.82953600000000005</v>
      </c>
    </row>
    <row r="68" spans="1:2" x14ac:dyDescent="0.25">
      <c r="A68" s="4" t="s">
        <v>127</v>
      </c>
      <c r="B68" s="3">
        <v>83.874726999999993</v>
      </c>
    </row>
    <row r="69" spans="1:2" x14ac:dyDescent="0.25">
      <c r="A69" s="4" t="s">
        <v>128</v>
      </c>
      <c r="B69" s="3">
        <v>1604.167841</v>
      </c>
    </row>
    <row r="70" spans="1:2" x14ac:dyDescent="0.25">
      <c r="A70" s="4" t="s">
        <v>129</v>
      </c>
      <c r="B70" s="3">
        <v>46606.318821000001</v>
      </c>
    </row>
    <row r="71" spans="1:2" x14ac:dyDescent="0.25">
      <c r="A71" s="4" t="s">
        <v>130</v>
      </c>
      <c r="B71" s="3">
        <v>142.16654500000001</v>
      </c>
    </row>
    <row r="72" spans="1:2" x14ac:dyDescent="0.25">
      <c r="A72" s="4" t="s">
        <v>131</v>
      </c>
      <c r="B72" s="3">
        <v>0.82977999999999996</v>
      </c>
    </row>
    <row r="73" spans="1:2" x14ac:dyDescent="0.25">
      <c r="A73" s="4" t="s">
        <v>132</v>
      </c>
      <c r="B73" s="3">
        <v>167.69668799999999</v>
      </c>
    </row>
    <row r="74" spans="1:2" x14ac:dyDescent="0.25">
      <c r="A74" s="4" t="s">
        <v>133</v>
      </c>
      <c r="B74" s="3">
        <v>0.78145200000000004</v>
      </c>
    </row>
    <row r="75" spans="1:2" x14ac:dyDescent="0.25">
      <c r="A75" s="4" t="s">
        <v>134</v>
      </c>
      <c r="B75" s="3">
        <v>133.40840499999999</v>
      </c>
    </row>
    <row r="76" spans="1:2" x14ac:dyDescent="0.25">
      <c r="A76" s="4" t="s">
        <v>135</v>
      </c>
      <c r="B76" s="3">
        <v>125.903204</v>
      </c>
    </row>
    <row r="77" spans="1:2" x14ac:dyDescent="0.25">
      <c r="A77" s="4" t="s">
        <v>136</v>
      </c>
      <c r="B77" s="3">
        <v>113.364014</v>
      </c>
    </row>
    <row r="78" spans="1:2" x14ac:dyDescent="0.25">
      <c r="A78" s="4" t="s">
        <v>137</v>
      </c>
      <c r="B78" s="3">
        <v>4440.6186470000002</v>
      </c>
    </row>
    <row r="79" spans="1:2" x14ac:dyDescent="0.25">
      <c r="A79" s="4" t="s">
        <v>138</v>
      </c>
      <c r="B79" s="3">
        <v>492.67163199999999</v>
      </c>
    </row>
    <row r="80" spans="1:2" x14ac:dyDescent="0.25">
      <c r="A80" s="4" t="s">
        <v>139</v>
      </c>
      <c r="B80" s="3">
        <v>991.62472200000002</v>
      </c>
    </row>
    <row r="81" spans="1:2" x14ac:dyDescent="0.25">
      <c r="A81" s="4" t="s">
        <v>140</v>
      </c>
      <c r="B81" s="3">
        <v>1335.6387279999999</v>
      </c>
    </row>
    <row r="82" spans="1:2" x14ac:dyDescent="0.25">
      <c r="A82" s="4" t="s">
        <v>141</v>
      </c>
      <c r="B82" s="3">
        <v>0.33508399999999999</v>
      </c>
    </row>
    <row r="83" spans="1:2" x14ac:dyDescent="0.25">
      <c r="A83" s="4" t="s">
        <v>142</v>
      </c>
      <c r="B83" s="3">
        <v>0.91660600000000003</v>
      </c>
    </row>
    <row r="84" spans="1:2" x14ac:dyDescent="0.25">
      <c r="A84" s="4" t="s">
        <v>143</v>
      </c>
      <c r="B84" s="3">
        <v>559.20678399999997</v>
      </c>
    </row>
    <row r="85" spans="1:2" x14ac:dyDescent="0.25">
      <c r="A85" s="4" t="s">
        <v>144</v>
      </c>
      <c r="B85" s="3">
        <v>12632.366717000001</v>
      </c>
    </row>
    <row r="86" spans="1:2" x14ac:dyDescent="0.25">
      <c r="A86" s="4" t="s">
        <v>145</v>
      </c>
      <c r="B86" s="3">
        <v>1662.1554180000001</v>
      </c>
    </row>
    <row r="87" spans="1:2" x14ac:dyDescent="0.25">
      <c r="A87" s="4" t="s">
        <v>146</v>
      </c>
      <c r="B87" s="3">
        <v>313.25171699999999</v>
      </c>
    </row>
    <row r="88" spans="1:2" x14ac:dyDescent="0.25">
      <c r="A88" s="4" t="s">
        <v>147</v>
      </c>
      <c r="B88" s="3">
        <v>168.852191</v>
      </c>
    </row>
    <row r="89" spans="1:2" x14ac:dyDescent="0.25">
      <c r="A89" s="4" t="s">
        <v>148</v>
      </c>
      <c r="B89" s="3">
        <v>16.337136000000001</v>
      </c>
    </row>
    <row r="90" spans="1:2" x14ac:dyDescent="0.25">
      <c r="A90" s="4" t="s">
        <v>149</v>
      </c>
      <c r="B90" s="3">
        <v>5.1144420000000004</v>
      </c>
    </row>
    <row r="91" spans="1:2" x14ac:dyDescent="0.25">
      <c r="A91" s="4" t="s">
        <v>150</v>
      </c>
      <c r="B91" s="3">
        <v>10.700435000000001</v>
      </c>
    </row>
    <row r="92" spans="1:2" x14ac:dyDescent="0.25">
      <c r="A92" s="4" t="s">
        <v>151</v>
      </c>
      <c r="B92" s="3">
        <v>20.224588000000001</v>
      </c>
    </row>
    <row r="93" spans="1:2" x14ac:dyDescent="0.25">
      <c r="A93" s="4" t="s">
        <v>152</v>
      </c>
      <c r="B93" s="3">
        <v>4443.8648800000001</v>
      </c>
    </row>
    <row r="94" spans="1:2" x14ac:dyDescent="0.25">
      <c r="A94" s="4" t="s">
        <v>153</v>
      </c>
      <c r="B94" s="3">
        <v>61.570877000000003</v>
      </c>
    </row>
    <row r="95" spans="1:2" x14ac:dyDescent="0.25">
      <c r="A95" s="4" t="s">
        <v>154</v>
      </c>
      <c r="B95" s="3">
        <v>1954.4450999999999</v>
      </c>
    </row>
    <row r="96" spans="1:2" x14ac:dyDescent="0.25">
      <c r="A96" s="4" t="s">
        <v>155</v>
      </c>
      <c r="B96" s="3">
        <v>3192.7552879999998</v>
      </c>
    </row>
    <row r="97" spans="1:2" x14ac:dyDescent="0.25">
      <c r="A97" s="4" t="s">
        <v>156</v>
      </c>
      <c r="B97" s="3">
        <v>8.8626740000000002</v>
      </c>
    </row>
    <row r="98" spans="1:2" x14ac:dyDescent="0.25">
      <c r="A98" s="4" t="s">
        <v>157</v>
      </c>
      <c r="B98" s="3">
        <v>40.122998000000003</v>
      </c>
    </row>
    <row r="99" spans="1:2" x14ac:dyDescent="0.25">
      <c r="A99" s="4" t="s">
        <v>158</v>
      </c>
      <c r="B99" s="3">
        <v>48.369340999999999</v>
      </c>
    </row>
    <row r="100" spans="1:2" x14ac:dyDescent="0.25">
      <c r="A100" s="4" t="s">
        <v>159</v>
      </c>
      <c r="B100" s="3">
        <v>17.023728999999999</v>
      </c>
    </row>
    <row r="101" spans="1:2" x14ac:dyDescent="0.25">
      <c r="A101" s="4" t="s">
        <v>160</v>
      </c>
      <c r="B101" s="3">
        <v>897.95754999999997</v>
      </c>
    </row>
    <row r="102" spans="1:2" x14ac:dyDescent="0.25">
      <c r="A102" s="4" t="s">
        <v>161</v>
      </c>
      <c r="B102" s="3">
        <v>22.345389000000001</v>
      </c>
    </row>
    <row r="103" spans="1:2" x14ac:dyDescent="0.25">
      <c r="A103" s="4" t="s">
        <v>162</v>
      </c>
      <c r="B103" s="3">
        <v>4.6504779999999997</v>
      </c>
    </row>
    <row r="104" spans="1:2" x14ac:dyDescent="0.25">
      <c r="A104" s="4" t="s">
        <v>163</v>
      </c>
      <c r="B104" s="3">
        <v>70.339138000000005</v>
      </c>
    </row>
    <row r="105" spans="1:2" x14ac:dyDescent="0.25">
      <c r="A105" s="4" t="s">
        <v>164</v>
      </c>
      <c r="B105" s="3">
        <v>16.351248999999999</v>
      </c>
    </row>
    <row r="106" spans="1:2" x14ac:dyDescent="0.25">
      <c r="A106" s="4" t="s">
        <v>165</v>
      </c>
      <c r="B106" s="3">
        <v>457.789064</v>
      </c>
    </row>
    <row r="107" spans="1:2" x14ac:dyDescent="0.25">
      <c r="A107" s="4" t="s">
        <v>166</v>
      </c>
      <c r="B107" s="3">
        <v>39.311923</v>
      </c>
    </row>
    <row r="108" spans="1:2" x14ac:dyDescent="0.25">
      <c r="A108" s="4" t="s">
        <v>167</v>
      </c>
      <c r="B108" s="3">
        <v>9.6558569999999992</v>
      </c>
    </row>
    <row r="109" spans="1:2" x14ac:dyDescent="0.25">
      <c r="A109" s="4" t="s">
        <v>168</v>
      </c>
      <c r="B109" s="3">
        <v>133.92914099999999</v>
      </c>
    </row>
    <row r="110" spans="1:2" x14ac:dyDescent="0.25">
      <c r="A110" s="4" t="s">
        <v>169</v>
      </c>
      <c r="B110" s="3">
        <v>1.5857680000000001</v>
      </c>
    </row>
    <row r="111" spans="1:2" x14ac:dyDescent="0.25">
      <c r="A111" s="4" t="s">
        <v>170</v>
      </c>
      <c r="B111" s="3">
        <v>0.42513200000000001</v>
      </c>
    </row>
    <row r="112" spans="1:2" x14ac:dyDescent="0.25">
      <c r="A112" s="4" t="s">
        <v>171</v>
      </c>
      <c r="B112" s="3">
        <v>1.102838</v>
      </c>
    </row>
    <row r="113" spans="1:2" x14ac:dyDescent="0.25">
      <c r="A113" s="4" t="s">
        <v>172</v>
      </c>
      <c r="B113" s="3">
        <v>4.1616299999999997</v>
      </c>
    </row>
    <row r="114" spans="1:2" x14ac:dyDescent="0.25">
      <c r="A114" s="4" t="s">
        <v>173</v>
      </c>
      <c r="B114" s="3">
        <v>3.8738779999999999</v>
      </c>
    </row>
    <row r="115" spans="1:2" x14ac:dyDescent="0.25">
      <c r="A115" s="4" t="s">
        <v>174</v>
      </c>
      <c r="B115" s="3">
        <v>57.712770999999996</v>
      </c>
    </row>
    <row r="116" spans="1:2" x14ac:dyDescent="0.25">
      <c r="A116" s="4" t="s">
        <v>175</v>
      </c>
      <c r="B116" s="3">
        <v>199.753961</v>
      </c>
    </row>
    <row r="117" spans="1:2" x14ac:dyDescent="0.25">
      <c r="A117" s="4" t="s">
        <v>176</v>
      </c>
      <c r="B117" s="3">
        <v>4.6761189999999999</v>
      </c>
    </row>
    <row r="118" spans="1:2" x14ac:dyDescent="0.25">
      <c r="A118" s="4" t="s">
        <v>177</v>
      </c>
      <c r="B118" s="3">
        <v>7661.5560679999999</v>
      </c>
    </row>
    <row r="119" spans="1:2" x14ac:dyDescent="0.25">
      <c r="A119" s="4" t="s">
        <v>178</v>
      </c>
      <c r="B119" s="3">
        <v>4.012181</v>
      </c>
    </row>
    <row r="120" spans="1:2" x14ac:dyDescent="0.25">
      <c r="A120" s="4" t="s">
        <v>179</v>
      </c>
      <c r="B120" s="3">
        <v>4.9400550000000001</v>
      </c>
    </row>
    <row r="121" spans="1:2" x14ac:dyDescent="0.25">
      <c r="A121" s="4" t="s">
        <v>180</v>
      </c>
      <c r="B121" s="3">
        <v>117.629636</v>
      </c>
    </row>
    <row r="122" spans="1:2" x14ac:dyDescent="0.25">
      <c r="A122" s="4" t="s">
        <v>181</v>
      </c>
      <c r="B122" s="3">
        <v>116.791701</v>
      </c>
    </row>
    <row r="123" spans="1:2" x14ac:dyDescent="0.25">
      <c r="A123" s="4" t="s">
        <v>182</v>
      </c>
      <c r="B123" s="3">
        <v>1116.919707</v>
      </c>
    </row>
    <row r="124" spans="1:2" x14ac:dyDescent="0.25">
      <c r="A124" s="4" t="s">
        <v>183</v>
      </c>
      <c r="B124" s="3">
        <v>4.1337679999999999</v>
      </c>
    </row>
    <row r="125" spans="1:2" x14ac:dyDescent="0.25">
      <c r="A125" s="4" t="s">
        <v>184</v>
      </c>
      <c r="B125" s="3">
        <v>8.8679079999999999</v>
      </c>
    </row>
    <row r="126" spans="1:2" x14ac:dyDescent="0.25">
      <c r="A126" s="4" t="s">
        <v>185</v>
      </c>
      <c r="B126" s="3">
        <v>15.881424000000001</v>
      </c>
    </row>
    <row r="127" spans="1:2" x14ac:dyDescent="0.25">
      <c r="A127" s="4" t="s">
        <v>186</v>
      </c>
      <c r="B127" s="3">
        <v>491.95615400000003</v>
      </c>
    </row>
    <row r="128" spans="1:2" x14ac:dyDescent="0.25">
      <c r="A128" s="4" t="s">
        <v>187</v>
      </c>
      <c r="B128" s="3">
        <v>10.396958</v>
      </c>
    </row>
    <row r="129" spans="1:2" x14ac:dyDescent="0.25">
      <c r="A129" s="4" t="s">
        <v>188</v>
      </c>
      <c r="B129" s="3">
        <v>1.4974639999999999</v>
      </c>
    </row>
    <row r="130" spans="1:2" x14ac:dyDescent="0.25">
      <c r="A130" s="4" t="s">
        <v>189</v>
      </c>
      <c r="B130" s="3">
        <v>0.82973600000000003</v>
      </c>
    </row>
    <row r="131" spans="1:2" x14ac:dyDescent="0.25">
      <c r="A131" s="4" t="s">
        <v>190</v>
      </c>
      <c r="B131" s="3">
        <v>12883.397186</v>
      </c>
    </row>
    <row r="132" spans="1:2" x14ac:dyDescent="0.25">
      <c r="A132" s="4" t="s">
        <v>191</v>
      </c>
      <c r="B132" s="3">
        <v>635.85051599999997</v>
      </c>
    </row>
    <row r="133" spans="1:2" x14ac:dyDescent="0.25">
      <c r="A133" s="4" t="s">
        <v>192</v>
      </c>
      <c r="B133" s="3">
        <v>22.807945</v>
      </c>
    </row>
    <row r="134" spans="1:2" x14ac:dyDescent="0.25">
      <c r="A134" s="4" t="s">
        <v>193</v>
      </c>
      <c r="B134" s="3">
        <v>143.52237</v>
      </c>
    </row>
    <row r="135" spans="1:2" x14ac:dyDescent="0.25">
      <c r="A135" s="4" t="s">
        <v>194</v>
      </c>
      <c r="B135" s="3">
        <v>23626.253176999999</v>
      </c>
    </row>
    <row r="136" spans="1:2" x14ac:dyDescent="0.25">
      <c r="A136" s="4" t="s">
        <v>195</v>
      </c>
      <c r="B136" s="3">
        <v>24.680565000000001</v>
      </c>
    </row>
    <row r="137" spans="1:2" x14ac:dyDescent="0.25">
      <c r="A137" s="4" t="s">
        <v>196</v>
      </c>
      <c r="B137" s="3">
        <v>9.6173900000000003</v>
      </c>
    </row>
    <row r="138" spans="1:2" x14ac:dyDescent="0.25">
      <c r="A138" s="4" t="s">
        <v>197</v>
      </c>
      <c r="B138" s="3">
        <v>2767.7328120000002</v>
      </c>
    </row>
    <row r="139" spans="1:2" x14ac:dyDescent="0.25">
      <c r="A139" s="4" t="s">
        <v>198</v>
      </c>
      <c r="B139" s="3">
        <v>16.339207999999999</v>
      </c>
    </row>
    <row r="140" spans="1:2" x14ac:dyDescent="0.25">
      <c r="A140" s="4" t="s">
        <v>199</v>
      </c>
      <c r="B140" s="3">
        <v>36.941107000000002</v>
      </c>
    </row>
    <row r="141" spans="1:2" x14ac:dyDescent="0.25">
      <c r="A141" s="4" t="s">
        <v>200</v>
      </c>
      <c r="B141" s="3">
        <v>14.294667</v>
      </c>
    </row>
    <row r="142" spans="1:2" x14ac:dyDescent="0.25">
      <c r="A142" s="4" t="s">
        <v>201</v>
      </c>
      <c r="B142" s="3">
        <v>3.8571369999999998</v>
      </c>
    </row>
    <row r="143" spans="1:2" x14ac:dyDescent="0.25">
      <c r="A143" s="4" t="s">
        <v>202</v>
      </c>
      <c r="B143" s="3">
        <v>3.2446630000000001</v>
      </c>
    </row>
    <row r="144" spans="1:2" x14ac:dyDescent="0.25">
      <c r="A144" s="4" t="s">
        <v>203</v>
      </c>
      <c r="B144" s="3">
        <v>2.4915720000000001</v>
      </c>
    </row>
    <row r="145" spans="1:2" x14ac:dyDescent="0.25">
      <c r="A145" s="4" t="s">
        <v>204</v>
      </c>
      <c r="B145" s="3">
        <v>16.341419999999999</v>
      </c>
    </row>
    <row r="146" spans="1:2" x14ac:dyDescent="0.25">
      <c r="A146" s="4" t="s">
        <v>205</v>
      </c>
      <c r="B146" s="3">
        <v>7.4653749999999999</v>
      </c>
    </row>
    <row r="147" spans="1:2" x14ac:dyDescent="0.25">
      <c r="A147" s="4" t="s">
        <v>206</v>
      </c>
      <c r="B147" s="3">
        <v>31.464479000000001</v>
      </c>
    </row>
    <row r="148" spans="1:2" x14ac:dyDescent="0.25">
      <c r="A148" s="4" t="s">
        <v>207</v>
      </c>
      <c r="B148" s="3">
        <v>2556.1869529999999</v>
      </c>
    </row>
    <row r="149" spans="1:2" x14ac:dyDescent="0.25">
      <c r="A149" s="4" t="s">
        <v>208</v>
      </c>
      <c r="B149" s="3">
        <v>32.315340999999997</v>
      </c>
    </row>
    <row r="150" spans="1:2" x14ac:dyDescent="0.25">
      <c r="A150" s="4" t="s">
        <v>209</v>
      </c>
      <c r="B150" s="3">
        <v>3955.7357969999998</v>
      </c>
    </row>
    <row r="151" spans="1:2" x14ac:dyDescent="0.25">
      <c r="A151" s="4" t="s">
        <v>210</v>
      </c>
      <c r="B151" s="3">
        <v>1.102541</v>
      </c>
    </row>
    <row r="152" spans="1:2" x14ac:dyDescent="0.25">
      <c r="A152" s="4" t="s">
        <v>211</v>
      </c>
      <c r="B152" s="3">
        <v>46.872829000000003</v>
      </c>
    </row>
    <row r="153" spans="1:2" x14ac:dyDescent="0.25">
      <c r="A153" s="4" t="s">
        <v>212</v>
      </c>
      <c r="B153" s="3">
        <v>12650.208197</v>
      </c>
    </row>
    <row r="154" spans="1:2" x14ac:dyDescent="0.25">
      <c r="A154" s="4" t="s">
        <v>213</v>
      </c>
      <c r="B154" s="3">
        <v>4.7423200000000003</v>
      </c>
    </row>
    <row r="155" spans="1:2" x14ac:dyDescent="0.25">
      <c r="A155" s="4" t="s">
        <v>214</v>
      </c>
      <c r="B155" s="3">
        <v>25207.144585999999</v>
      </c>
    </row>
    <row r="156" spans="1:2" x14ac:dyDescent="0.25">
      <c r="A156" s="4" t="s">
        <v>215</v>
      </c>
      <c r="B156" s="3">
        <v>124.667135</v>
      </c>
    </row>
    <row r="157" spans="1:2" x14ac:dyDescent="0.25">
      <c r="A157" s="4" t="s">
        <v>216</v>
      </c>
      <c r="B157" s="3">
        <v>2.869237</v>
      </c>
    </row>
    <row r="158" spans="1:2" x14ac:dyDescent="0.25">
      <c r="A158" s="4" t="s">
        <v>217</v>
      </c>
      <c r="B158" s="3">
        <v>655.34754299999997</v>
      </c>
    </row>
    <row r="159" spans="1:2" x14ac:dyDescent="0.25">
      <c r="A159" s="4" t="s">
        <v>218</v>
      </c>
      <c r="B159" s="3">
        <v>4.4639999999999999E-2</v>
      </c>
    </row>
    <row r="160" spans="1:2" x14ac:dyDescent="0.25">
      <c r="A160" s="4" t="s">
        <v>219</v>
      </c>
      <c r="B160" s="3">
        <v>1.31E-3</v>
      </c>
    </row>
    <row r="161" spans="1:2" x14ac:dyDescent="0.25">
      <c r="A161" s="4" t="s">
        <v>220</v>
      </c>
      <c r="B161" s="3">
        <v>2.9778020000000001</v>
      </c>
    </row>
    <row r="162" spans="1:2" x14ac:dyDescent="0.25">
      <c r="A162" s="4" t="s">
        <v>221</v>
      </c>
      <c r="B162" s="3">
        <v>0.79250699999999996</v>
      </c>
    </row>
    <row r="163" spans="1:2" x14ac:dyDescent="0.25">
      <c r="A163" s="4" t="s">
        <v>222</v>
      </c>
      <c r="B163" s="3">
        <v>655.34726499999999</v>
      </c>
    </row>
    <row r="164" spans="1:2" x14ac:dyDescent="0.25">
      <c r="A164" s="4" t="s">
        <v>223</v>
      </c>
      <c r="B164" s="3">
        <v>2.32E-4</v>
      </c>
    </row>
    <row r="165" spans="1:2" x14ac:dyDescent="0.25">
      <c r="A165" s="4" t="s">
        <v>224</v>
      </c>
      <c r="B165" s="3">
        <v>119.221126</v>
      </c>
    </row>
    <row r="166" spans="1:2" x14ac:dyDescent="0.25">
      <c r="A166" s="4" t="s">
        <v>225</v>
      </c>
      <c r="B166" s="3">
        <v>1.3270000000000001E-3</v>
      </c>
    </row>
    <row r="167" spans="1:2" x14ac:dyDescent="0.25">
      <c r="A167" s="4" t="s">
        <v>226</v>
      </c>
      <c r="B167" s="3">
        <v>275.78137600000002</v>
      </c>
    </row>
    <row r="168" spans="1:2" x14ac:dyDescent="0.25">
      <c r="A168" s="4" t="s">
        <v>227</v>
      </c>
      <c r="B168" s="3">
        <v>16.313403999999998</v>
      </c>
    </row>
    <row r="169" spans="1:2" x14ac:dyDescent="0.25">
      <c r="A169" s="4" t="s">
        <v>228</v>
      </c>
      <c r="B169" s="3">
        <v>19.428104000000001</v>
      </c>
    </row>
    <row r="170" spans="1:2" x14ac:dyDescent="0.25">
      <c r="A170" s="4" t="s">
        <v>229</v>
      </c>
      <c r="B170" s="3">
        <v>354.780821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clients</vt:lpstr>
      <vt:lpstr>transactions</vt:lpstr>
      <vt:lpstr>transaction download</vt:lpstr>
      <vt:lpstr>clients_special_commissions</vt:lpstr>
      <vt:lpstr>fx rates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Oguzhan Ozgul</dc:creator>
  <cp:lastModifiedBy>Oguzhan Ozgul</cp:lastModifiedBy>
  <dcterms:created xsi:type="dcterms:W3CDTF">2022-03-23T22:39:04Z</dcterms:created>
  <dcterms:modified xsi:type="dcterms:W3CDTF">2022-03-24T14:23:55Z</dcterms:modified>
</cp:coreProperties>
</file>