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guzoztekin/Desktop/"/>
    </mc:Choice>
  </mc:AlternateContent>
  <xr:revisionPtr revIDLastSave="0" documentId="13_ncr:1_{3ED75704-9294-6D48-8410-FD8546534C9E}" xr6:coauthVersionLast="47" xr6:coauthVersionMax="47" xr10:uidLastSave="{00000000-0000-0000-0000-000000000000}"/>
  <bookViews>
    <workbookView xWindow="17180" yWindow="1040" windowWidth="16880" windowHeight="21060" activeTab="2" xr2:uid="{DAB4A7F9-904C-EE4A-A0F7-3D32D354D997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3" l="1"/>
  <c r="N68" i="3"/>
  <c r="D68" i="3"/>
  <c r="E68" i="3" s="1"/>
  <c r="G68" i="3" s="1"/>
  <c r="H68" i="3" s="1"/>
  <c r="I68" i="3" s="1"/>
  <c r="Q67" i="3"/>
  <c r="E67" i="3"/>
  <c r="G67" i="3" s="1"/>
  <c r="H67" i="3" s="1"/>
  <c r="I67" i="3" s="1"/>
  <c r="Q66" i="3"/>
  <c r="D66" i="3"/>
  <c r="E66" i="3" s="1"/>
  <c r="G66" i="3" s="1"/>
  <c r="H66" i="3" s="1"/>
  <c r="I66" i="3" s="1"/>
  <c r="Q65" i="3"/>
  <c r="N65" i="3"/>
  <c r="E65" i="3"/>
  <c r="G65" i="3" s="1"/>
  <c r="H65" i="3" s="1"/>
  <c r="I65" i="3" s="1"/>
  <c r="D65" i="3"/>
  <c r="Q64" i="3"/>
  <c r="N64" i="3"/>
  <c r="D64" i="3"/>
  <c r="E64" i="3" s="1"/>
  <c r="G64" i="3" s="1"/>
  <c r="H64" i="3" s="1"/>
  <c r="I64" i="3" s="1"/>
  <c r="Q63" i="3"/>
  <c r="D63" i="3"/>
  <c r="E63" i="3" s="1"/>
  <c r="G63" i="3" s="1"/>
  <c r="H63" i="3" s="1"/>
  <c r="I63" i="3" s="1"/>
  <c r="Q62" i="3"/>
  <c r="D62" i="3"/>
  <c r="E62" i="3" s="1"/>
  <c r="G62" i="3" s="1"/>
  <c r="H62" i="3" s="1"/>
  <c r="I62" i="3" s="1"/>
  <c r="Q61" i="3"/>
  <c r="N61" i="3"/>
  <c r="D61" i="3"/>
  <c r="E61" i="3" s="1"/>
  <c r="G61" i="3" s="1"/>
  <c r="H61" i="3" s="1"/>
  <c r="I61" i="3" s="1"/>
  <c r="Q60" i="3"/>
  <c r="E60" i="3"/>
  <c r="G60" i="3" s="1"/>
  <c r="H60" i="3" s="1"/>
  <c r="I60" i="3" s="1"/>
  <c r="D60" i="3"/>
  <c r="Q59" i="3"/>
  <c r="D59" i="3"/>
  <c r="E59" i="3" s="1"/>
  <c r="G59" i="3" s="1"/>
  <c r="H59" i="3" s="1"/>
  <c r="I59" i="3" s="1"/>
  <c r="Q58" i="3"/>
  <c r="N58" i="3"/>
  <c r="D58" i="3"/>
  <c r="E58" i="3" s="1"/>
  <c r="G58" i="3" s="1"/>
  <c r="H58" i="3" s="1"/>
  <c r="I58" i="3" s="1"/>
  <c r="Q57" i="3"/>
  <c r="N57" i="3"/>
  <c r="D57" i="3"/>
  <c r="E57" i="3" s="1"/>
  <c r="G57" i="3" s="1"/>
  <c r="H57" i="3" s="1"/>
  <c r="I57" i="3" s="1"/>
  <c r="Q56" i="3"/>
  <c r="N56" i="3"/>
  <c r="D56" i="3"/>
  <c r="E56" i="3" s="1"/>
  <c r="G56" i="3" s="1"/>
  <c r="H56" i="3" s="1"/>
  <c r="I56" i="3" s="1"/>
  <c r="Q55" i="3"/>
  <c r="N55" i="3"/>
  <c r="D55" i="3"/>
  <c r="E55" i="3" s="1"/>
  <c r="G55" i="3" s="1"/>
  <c r="H55" i="3" s="1"/>
  <c r="I55" i="3" s="1"/>
  <c r="Q54" i="3"/>
  <c r="N54" i="3"/>
  <c r="D54" i="3"/>
  <c r="E54" i="3" s="1"/>
  <c r="G54" i="3" s="1"/>
  <c r="H54" i="3" s="1"/>
  <c r="I54" i="3" s="1"/>
  <c r="Q53" i="3"/>
  <c r="N53" i="3"/>
  <c r="E53" i="3"/>
  <c r="G53" i="3" s="1"/>
  <c r="H53" i="3" s="1"/>
  <c r="I53" i="3" s="1"/>
  <c r="D53" i="3"/>
  <c r="N52" i="3"/>
  <c r="O52" i="3" s="1"/>
  <c r="Q52" i="3" s="1"/>
  <c r="E52" i="3"/>
  <c r="G52" i="3" s="1"/>
  <c r="H52" i="3" s="1"/>
  <c r="I52" i="3" s="1"/>
  <c r="D52" i="3"/>
  <c r="Q51" i="3"/>
  <c r="D51" i="3"/>
  <c r="E51" i="3" s="1"/>
  <c r="G51" i="3" s="1"/>
  <c r="H51" i="3" s="1"/>
  <c r="I51" i="3" s="1"/>
  <c r="Q50" i="3"/>
  <c r="N50" i="3"/>
  <c r="D50" i="3"/>
  <c r="E50" i="3" s="1"/>
  <c r="G50" i="3" s="1"/>
  <c r="H50" i="3" s="1"/>
  <c r="I50" i="3" s="1"/>
  <c r="Q49" i="3"/>
  <c r="N49" i="3"/>
  <c r="D49" i="3"/>
  <c r="E49" i="3" s="1"/>
  <c r="G49" i="3" s="1"/>
  <c r="H49" i="3" s="1"/>
  <c r="I49" i="3" s="1"/>
  <c r="Q48" i="3"/>
  <c r="N48" i="3"/>
  <c r="D48" i="3"/>
  <c r="E48" i="3" s="1"/>
  <c r="G48" i="3" s="1"/>
  <c r="H48" i="3" s="1"/>
  <c r="I48" i="3" s="1"/>
  <c r="Q47" i="3"/>
  <c r="N47" i="3"/>
  <c r="D47" i="3"/>
  <c r="E47" i="3" s="1"/>
  <c r="G47" i="3" s="1"/>
  <c r="H47" i="3" s="1"/>
  <c r="I47" i="3" s="1"/>
  <c r="Q46" i="3"/>
  <c r="E46" i="3"/>
  <c r="G46" i="3" s="1"/>
  <c r="H46" i="3" s="1"/>
  <c r="I46" i="3" s="1"/>
  <c r="D46" i="3"/>
  <c r="Q45" i="3"/>
  <c r="D45" i="3"/>
  <c r="E45" i="3" s="1"/>
  <c r="G45" i="3" s="1"/>
  <c r="H45" i="3" s="1"/>
  <c r="I45" i="3" s="1"/>
  <c r="Q44" i="3"/>
  <c r="N44" i="3"/>
  <c r="D44" i="3"/>
  <c r="E44" i="3" s="1"/>
  <c r="G44" i="3" s="1"/>
  <c r="H44" i="3" s="1"/>
  <c r="I44" i="3" s="1"/>
  <c r="Q43" i="3"/>
  <c r="N43" i="3"/>
  <c r="D43" i="3"/>
  <c r="E43" i="3" s="1"/>
  <c r="G43" i="3" s="1"/>
  <c r="H43" i="3" s="1"/>
  <c r="I43" i="3" s="1"/>
  <c r="Q42" i="3"/>
  <c r="N42" i="3"/>
  <c r="D42" i="3"/>
  <c r="E42" i="3" s="1"/>
  <c r="G42" i="3" s="1"/>
  <c r="H42" i="3" s="1"/>
  <c r="I42" i="3" s="1"/>
  <c r="Q41" i="3"/>
  <c r="N41" i="3"/>
  <c r="D41" i="3"/>
  <c r="E41" i="3" s="1"/>
  <c r="G41" i="3" s="1"/>
  <c r="H41" i="3" s="1"/>
  <c r="I41" i="3" s="1"/>
  <c r="Q40" i="3"/>
  <c r="N40" i="3"/>
  <c r="D40" i="3"/>
  <c r="E40" i="3" s="1"/>
  <c r="G40" i="3" s="1"/>
  <c r="H40" i="3" s="1"/>
  <c r="I40" i="3" s="1"/>
  <c r="Q39" i="3"/>
  <c r="D39" i="3"/>
  <c r="E39" i="3" s="1"/>
  <c r="G39" i="3" s="1"/>
  <c r="H39" i="3" s="1"/>
  <c r="I39" i="3" s="1"/>
  <c r="Q38" i="3"/>
  <c r="D38" i="3"/>
  <c r="E38" i="3" s="1"/>
  <c r="G38" i="3" s="1"/>
  <c r="H38" i="3" s="1"/>
  <c r="I38" i="3" s="1"/>
  <c r="Q37" i="3"/>
  <c r="N37" i="3"/>
  <c r="D37" i="3"/>
  <c r="E37" i="3" s="1"/>
  <c r="G37" i="3" s="1"/>
  <c r="H37" i="3" s="1"/>
  <c r="I37" i="3" s="1"/>
  <c r="Q36" i="3"/>
  <c r="N36" i="3"/>
  <c r="D36" i="3"/>
  <c r="E36" i="3" s="1"/>
  <c r="G36" i="3" s="1"/>
  <c r="H36" i="3" s="1"/>
  <c r="I36" i="3" s="1"/>
  <c r="Q35" i="3"/>
  <c r="N35" i="3"/>
  <c r="D35" i="3"/>
  <c r="E35" i="3" s="1"/>
  <c r="G35" i="3" s="1"/>
  <c r="H35" i="3" s="1"/>
  <c r="I35" i="3" s="1"/>
  <c r="Q34" i="3"/>
  <c r="N34" i="3"/>
  <c r="D34" i="3"/>
  <c r="E34" i="3" s="1"/>
  <c r="G34" i="3" s="1"/>
  <c r="H34" i="3" s="1"/>
  <c r="I34" i="3" s="1"/>
  <c r="Q33" i="3"/>
  <c r="D33" i="3"/>
  <c r="E33" i="3" s="1"/>
  <c r="G33" i="3" s="1"/>
  <c r="H33" i="3" s="1"/>
  <c r="I33" i="3" s="1"/>
  <c r="Q32" i="3"/>
  <c r="D32" i="3"/>
  <c r="E32" i="3" s="1"/>
  <c r="G32" i="3" s="1"/>
  <c r="H32" i="3" s="1"/>
  <c r="I32" i="3" s="1"/>
  <c r="Q31" i="3"/>
  <c r="N31" i="3"/>
  <c r="D31" i="3"/>
  <c r="E31" i="3" s="1"/>
  <c r="G31" i="3" s="1"/>
  <c r="H31" i="3" s="1"/>
  <c r="I31" i="3" s="1"/>
  <c r="Q30" i="3"/>
  <c r="N30" i="3"/>
  <c r="D30" i="3"/>
  <c r="E30" i="3" s="1"/>
  <c r="G30" i="3" s="1"/>
  <c r="H30" i="3" s="1"/>
  <c r="I30" i="3" s="1"/>
  <c r="Q29" i="3"/>
  <c r="N29" i="3"/>
  <c r="D29" i="3"/>
  <c r="E29" i="3" s="1"/>
  <c r="G29" i="3" s="1"/>
  <c r="H29" i="3" s="1"/>
  <c r="I29" i="3" s="1"/>
  <c r="Q28" i="3"/>
  <c r="E28" i="3"/>
  <c r="G28" i="3" s="1"/>
  <c r="H28" i="3" s="1"/>
  <c r="I28" i="3" s="1"/>
  <c r="D28" i="3"/>
  <c r="Q27" i="3"/>
  <c r="N27" i="3"/>
  <c r="D27" i="3"/>
  <c r="E27" i="3" s="1"/>
  <c r="G27" i="3" s="1"/>
  <c r="H27" i="3" s="1"/>
  <c r="I27" i="3" s="1"/>
  <c r="Q26" i="3"/>
  <c r="N26" i="3"/>
  <c r="D26" i="3"/>
  <c r="E26" i="3" s="1"/>
  <c r="G26" i="3" s="1"/>
  <c r="H26" i="3" s="1"/>
  <c r="I26" i="3" s="1"/>
  <c r="Q25" i="3"/>
  <c r="N25" i="3"/>
  <c r="D25" i="3"/>
  <c r="E25" i="3" s="1"/>
  <c r="G25" i="3" s="1"/>
  <c r="H25" i="3" s="1"/>
  <c r="I25" i="3" s="1"/>
  <c r="Q24" i="3"/>
  <c r="D24" i="3"/>
  <c r="E24" i="3" s="1"/>
  <c r="G24" i="3" s="1"/>
  <c r="H24" i="3" s="1"/>
  <c r="I24" i="3" s="1"/>
  <c r="Q23" i="3"/>
  <c r="N23" i="3"/>
  <c r="D23" i="3"/>
  <c r="E23" i="3" s="1"/>
  <c r="G23" i="3" s="1"/>
  <c r="H23" i="3" s="1"/>
  <c r="I23" i="3" s="1"/>
  <c r="Q22" i="3"/>
  <c r="E22" i="3"/>
  <c r="G22" i="3" s="1"/>
  <c r="H22" i="3" s="1"/>
  <c r="I22" i="3" s="1"/>
  <c r="D22" i="3"/>
  <c r="Q21" i="3"/>
  <c r="D21" i="3"/>
  <c r="E21" i="3" s="1"/>
  <c r="G21" i="3" s="1"/>
  <c r="H21" i="3" s="1"/>
  <c r="I21" i="3" s="1"/>
  <c r="Q20" i="3"/>
  <c r="N20" i="3"/>
  <c r="D20" i="3"/>
  <c r="E20" i="3" s="1"/>
  <c r="G20" i="3" s="1"/>
  <c r="H20" i="3" s="1"/>
  <c r="I20" i="3" s="1"/>
  <c r="Q19" i="3"/>
  <c r="N19" i="3"/>
  <c r="D19" i="3"/>
  <c r="E19" i="3" s="1"/>
  <c r="G19" i="3" s="1"/>
  <c r="H19" i="3" s="1"/>
  <c r="I19" i="3" s="1"/>
  <c r="Q18" i="3"/>
  <c r="N18" i="3"/>
  <c r="D18" i="3"/>
  <c r="E18" i="3" s="1"/>
  <c r="G18" i="3" s="1"/>
  <c r="H18" i="3" s="1"/>
  <c r="I18" i="3" s="1"/>
  <c r="Q17" i="3"/>
  <c r="D17" i="3"/>
  <c r="E17" i="3" s="1"/>
  <c r="G17" i="3" s="1"/>
  <c r="H17" i="3" s="1"/>
  <c r="I17" i="3" s="1"/>
  <c r="Q16" i="3"/>
  <c r="N16" i="3"/>
  <c r="E16" i="3"/>
  <c r="G16" i="3" s="1"/>
  <c r="H16" i="3" s="1"/>
  <c r="I16" i="3" s="1"/>
  <c r="D16" i="3"/>
  <c r="Q15" i="3"/>
  <c r="N15" i="3"/>
  <c r="D15" i="3"/>
  <c r="E15" i="3" s="1"/>
  <c r="G15" i="3" s="1"/>
  <c r="H15" i="3" s="1"/>
  <c r="I15" i="3" s="1"/>
  <c r="Q14" i="3"/>
  <c r="N14" i="3"/>
  <c r="D14" i="3"/>
  <c r="E14" i="3" s="1"/>
  <c r="G14" i="3" s="1"/>
  <c r="H14" i="3" s="1"/>
  <c r="I14" i="3" s="1"/>
  <c r="Q13" i="3"/>
  <c r="N13" i="3"/>
  <c r="D13" i="3"/>
  <c r="E13" i="3" s="1"/>
  <c r="G13" i="3" s="1"/>
  <c r="H13" i="3" s="1"/>
  <c r="I13" i="3" s="1"/>
  <c r="Q12" i="3"/>
  <c r="N12" i="3"/>
  <c r="D12" i="3"/>
  <c r="E12" i="3" s="1"/>
  <c r="G12" i="3" s="1"/>
  <c r="H12" i="3" s="1"/>
  <c r="I12" i="3" s="1"/>
  <c r="Q11" i="3"/>
  <c r="N11" i="3"/>
  <c r="D11" i="3"/>
  <c r="E11" i="3" s="1"/>
  <c r="G11" i="3" s="1"/>
  <c r="H11" i="3" s="1"/>
  <c r="I11" i="3" s="1"/>
  <c r="Q10" i="3"/>
  <c r="N10" i="3"/>
  <c r="D10" i="3"/>
  <c r="E10" i="3" s="1"/>
  <c r="G10" i="3" s="1"/>
  <c r="H10" i="3" s="1"/>
  <c r="I10" i="3" s="1"/>
  <c r="Q9" i="3"/>
  <c r="N9" i="3"/>
  <c r="D9" i="3"/>
  <c r="E9" i="3" s="1"/>
  <c r="G9" i="3" s="1"/>
  <c r="H9" i="3" s="1"/>
  <c r="I9" i="3" s="1"/>
  <c r="Q8" i="3"/>
  <c r="N8" i="3"/>
  <c r="E8" i="3"/>
  <c r="G8" i="3" s="1"/>
  <c r="H8" i="3" s="1"/>
  <c r="I8" i="3" s="1"/>
  <c r="D8" i="3"/>
  <c r="Q7" i="3"/>
  <c r="N7" i="3"/>
  <c r="D7" i="3"/>
  <c r="E7" i="3" s="1"/>
  <c r="G7" i="3" s="1"/>
  <c r="H7" i="3" s="1"/>
  <c r="I7" i="3" s="1"/>
  <c r="Q6" i="3"/>
  <c r="N6" i="3"/>
  <c r="D6" i="3"/>
  <c r="E6" i="3" s="1"/>
  <c r="G6" i="3" s="1"/>
  <c r="H6" i="3" s="1"/>
  <c r="I6" i="3" s="1"/>
  <c r="Q5" i="3"/>
  <c r="N5" i="3"/>
  <c r="D5" i="3"/>
  <c r="E5" i="3" s="1"/>
  <c r="G5" i="3" s="1"/>
  <c r="H5" i="3" s="1"/>
  <c r="I5" i="3" s="1"/>
  <c r="Q4" i="3"/>
  <c r="N4" i="3"/>
  <c r="D4" i="3"/>
  <c r="E4" i="3" s="1"/>
  <c r="G4" i="3" s="1"/>
  <c r="H4" i="3" s="1"/>
  <c r="I4" i="3" s="1"/>
  <c r="Q3" i="3"/>
  <c r="N3" i="3"/>
  <c r="D3" i="3"/>
  <c r="E3" i="3" s="1"/>
  <c r="G3" i="3" s="1"/>
  <c r="H3" i="3" s="1"/>
  <c r="I3" i="3" s="1"/>
  <c r="Q2" i="3"/>
  <c r="N2" i="3"/>
  <c r="D2" i="3"/>
  <c r="E2" i="3" s="1"/>
  <c r="G2" i="3" s="1"/>
  <c r="H2" i="3" s="1"/>
  <c r="I2" i="3" s="1"/>
  <c r="D143" i="2"/>
  <c r="J143" i="2" s="1"/>
  <c r="D142" i="2"/>
  <c r="J142" i="2" s="1"/>
  <c r="D141" i="2"/>
  <c r="J141" i="2" s="1"/>
  <c r="D140" i="2"/>
  <c r="J140" i="2" s="1"/>
  <c r="D139" i="2"/>
  <c r="J139" i="2" s="1"/>
  <c r="D138" i="2"/>
  <c r="J138" i="2" s="1"/>
  <c r="J137" i="2"/>
  <c r="D137" i="2"/>
  <c r="D136" i="2"/>
  <c r="J136" i="2" s="1"/>
  <c r="D135" i="2"/>
  <c r="J135" i="2" s="1"/>
  <c r="D134" i="2"/>
  <c r="J134" i="2" s="1"/>
  <c r="J133" i="2"/>
  <c r="D133" i="2"/>
  <c r="J132" i="2"/>
  <c r="D132" i="2"/>
  <c r="D131" i="2"/>
  <c r="J131" i="2" s="1"/>
  <c r="D130" i="2"/>
  <c r="J130" i="2" s="1"/>
  <c r="D129" i="2"/>
  <c r="J129" i="2" s="1"/>
  <c r="J128" i="2"/>
  <c r="D128" i="2"/>
  <c r="D126" i="2"/>
  <c r="J126" i="2" s="1"/>
  <c r="D125" i="2"/>
  <c r="J125" i="2" s="1"/>
  <c r="D124" i="2"/>
  <c r="E117" i="2" s="1"/>
  <c r="J117" i="2" s="1"/>
  <c r="K117" i="2" s="1"/>
  <c r="L117" i="2" s="1"/>
  <c r="D123" i="2"/>
  <c r="J123" i="2" s="1"/>
  <c r="D122" i="2"/>
  <c r="J122" i="2" s="1"/>
  <c r="N120" i="2"/>
  <c r="O120" i="2" s="1"/>
  <c r="M120" i="2"/>
  <c r="E120" i="2"/>
  <c r="D120" i="2"/>
  <c r="O119" i="2"/>
  <c r="N119" i="2"/>
  <c r="M119" i="2"/>
  <c r="E119" i="2"/>
  <c r="D119" i="2"/>
  <c r="O118" i="2"/>
  <c r="N118" i="2"/>
  <c r="M118" i="2"/>
  <c r="F118" i="2"/>
  <c r="E118" i="2"/>
  <c r="D118" i="2"/>
  <c r="M117" i="2"/>
  <c r="N117" i="2" s="1"/>
  <c r="O117" i="2" s="1"/>
  <c r="I117" i="2"/>
  <c r="F117" i="2"/>
  <c r="D117" i="2"/>
  <c r="O116" i="2"/>
  <c r="N116" i="2"/>
  <c r="M116" i="2"/>
  <c r="E116" i="2"/>
  <c r="D116" i="2"/>
  <c r="J114" i="2"/>
  <c r="D114" i="2"/>
  <c r="J113" i="2"/>
  <c r="D113" i="2"/>
  <c r="D112" i="2"/>
  <c r="J112" i="2" s="1"/>
  <c r="D111" i="2"/>
  <c r="J111" i="2" s="1"/>
  <c r="D110" i="2"/>
  <c r="J110" i="2" s="1"/>
  <c r="J108" i="2"/>
  <c r="D108" i="2"/>
  <c r="D107" i="2"/>
  <c r="J107" i="2" s="1"/>
  <c r="D106" i="2"/>
  <c r="J106" i="2" s="1"/>
  <c r="M104" i="2"/>
  <c r="N104" i="2" s="1"/>
  <c r="O104" i="2" s="1"/>
  <c r="D104" i="2"/>
  <c r="O103" i="2"/>
  <c r="N103" i="2"/>
  <c r="M103" i="2"/>
  <c r="D103" i="2"/>
  <c r="M102" i="2"/>
  <c r="N102" i="2" s="1"/>
  <c r="O102" i="2" s="1"/>
  <c r="I102" i="2"/>
  <c r="D102" i="2"/>
  <c r="O100" i="2"/>
  <c r="N100" i="2"/>
  <c r="M100" i="2"/>
  <c r="D100" i="2"/>
  <c r="N99" i="2"/>
  <c r="O99" i="2" s="1"/>
  <c r="M99" i="2"/>
  <c r="D99" i="2"/>
  <c r="M98" i="2"/>
  <c r="N98" i="2" s="1"/>
  <c r="O98" i="2" s="1"/>
  <c r="L98" i="2"/>
  <c r="I98" i="2"/>
  <c r="F98" i="2"/>
  <c r="D98" i="2"/>
  <c r="J98" i="2" s="1"/>
  <c r="K98" i="2" s="1"/>
  <c r="M97" i="2"/>
  <c r="N97" i="2" s="1"/>
  <c r="O97" i="2" s="1"/>
  <c r="J97" i="2"/>
  <c r="K97" i="2" s="1"/>
  <c r="L97" i="2" s="1"/>
  <c r="I97" i="2"/>
  <c r="F97" i="2"/>
  <c r="D97" i="2"/>
  <c r="J95" i="2"/>
  <c r="I95" i="2"/>
  <c r="D95" i="2"/>
  <c r="F95" i="2" s="1"/>
  <c r="M94" i="2"/>
  <c r="N94" i="2" s="1"/>
  <c r="O94" i="2" s="1"/>
  <c r="D94" i="2"/>
  <c r="N93" i="2"/>
  <c r="O93" i="2" s="1"/>
  <c r="M93" i="2"/>
  <c r="I93" i="2"/>
  <c r="D93" i="2"/>
  <c r="N92" i="2"/>
  <c r="O92" i="2" s="1"/>
  <c r="M92" i="2"/>
  <c r="D92" i="2"/>
  <c r="I92" i="2" s="1"/>
  <c r="M90" i="2"/>
  <c r="N90" i="2" s="1"/>
  <c r="O90" i="2" s="1"/>
  <c r="I90" i="2"/>
  <c r="D90" i="2"/>
  <c r="M89" i="2"/>
  <c r="N89" i="2" s="1"/>
  <c r="O89" i="2" s="1"/>
  <c r="D89" i="2"/>
  <c r="N88" i="2"/>
  <c r="O88" i="2" s="1"/>
  <c r="M88" i="2"/>
  <c r="I88" i="2"/>
  <c r="D88" i="2"/>
  <c r="N87" i="2"/>
  <c r="O87" i="2" s="1"/>
  <c r="M87" i="2"/>
  <c r="D87" i="2"/>
  <c r="I87" i="2" s="1"/>
  <c r="M86" i="2"/>
  <c r="N86" i="2" s="1"/>
  <c r="O86" i="2" s="1"/>
  <c r="I86" i="2"/>
  <c r="D86" i="2"/>
  <c r="M84" i="2"/>
  <c r="N84" i="2" s="1"/>
  <c r="O84" i="2" s="1"/>
  <c r="D84" i="2"/>
  <c r="M83" i="2"/>
  <c r="N83" i="2" s="1"/>
  <c r="O83" i="2" s="1"/>
  <c r="I83" i="2"/>
  <c r="D83" i="2"/>
  <c r="O82" i="2"/>
  <c r="N82" i="2"/>
  <c r="M82" i="2"/>
  <c r="D82" i="2"/>
  <c r="M81" i="2"/>
  <c r="N81" i="2" s="1"/>
  <c r="O81" i="2" s="1"/>
  <c r="I81" i="2"/>
  <c r="D81" i="2"/>
  <c r="M80" i="2"/>
  <c r="N80" i="2" s="1"/>
  <c r="O80" i="2" s="1"/>
  <c r="D80" i="2"/>
  <c r="N79" i="2"/>
  <c r="O79" i="2" s="1"/>
  <c r="M79" i="2"/>
  <c r="I79" i="2"/>
  <c r="D79" i="2"/>
  <c r="O77" i="2"/>
  <c r="N77" i="2"/>
  <c r="M77" i="2"/>
  <c r="D77" i="2"/>
  <c r="M76" i="2"/>
  <c r="N76" i="2" s="1"/>
  <c r="O76" i="2" s="1"/>
  <c r="I76" i="2"/>
  <c r="D76" i="2"/>
  <c r="N75" i="2"/>
  <c r="O75" i="2" s="1"/>
  <c r="M75" i="2"/>
  <c r="D75" i="2"/>
  <c r="N74" i="2"/>
  <c r="O74" i="2" s="1"/>
  <c r="M74" i="2"/>
  <c r="I74" i="2"/>
  <c r="D74" i="2"/>
  <c r="N72" i="2"/>
  <c r="O72" i="2" s="1"/>
  <c r="M72" i="2"/>
  <c r="D72" i="2"/>
  <c r="M71" i="2"/>
  <c r="N71" i="2" s="1"/>
  <c r="O71" i="2" s="1"/>
  <c r="I71" i="2"/>
  <c r="D71" i="2"/>
  <c r="N70" i="2"/>
  <c r="O70" i="2" s="1"/>
  <c r="M70" i="2"/>
  <c r="D70" i="2"/>
  <c r="N69" i="2"/>
  <c r="O69" i="2" s="1"/>
  <c r="M69" i="2"/>
  <c r="D69" i="2"/>
  <c r="N68" i="2"/>
  <c r="O68" i="2" s="1"/>
  <c r="M68" i="2"/>
  <c r="I68" i="2"/>
  <c r="D68" i="2"/>
  <c r="M67" i="2"/>
  <c r="N67" i="2" s="1"/>
  <c r="O67" i="2" s="1"/>
  <c r="I67" i="2"/>
  <c r="D67" i="2"/>
  <c r="N66" i="2"/>
  <c r="O66" i="2" s="1"/>
  <c r="M66" i="2"/>
  <c r="D66" i="2"/>
  <c r="N64" i="2"/>
  <c r="O64" i="2" s="1"/>
  <c r="M64" i="2"/>
  <c r="D64" i="2"/>
  <c r="M63" i="2"/>
  <c r="N63" i="2" s="1"/>
  <c r="O63" i="2" s="1"/>
  <c r="I63" i="2"/>
  <c r="D63" i="2"/>
  <c r="M62" i="2"/>
  <c r="N62" i="2" s="1"/>
  <c r="O62" i="2" s="1"/>
  <c r="I62" i="2"/>
  <c r="D62" i="2"/>
  <c r="N61" i="2"/>
  <c r="O61" i="2" s="1"/>
  <c r="M61" i="2"/>
  <c r="D61" i="2"/>
  <c r="M60" i="2"/>
  <c r="N60" i="2" s="1"/>
  <c r="O60" i="2" s="1"/>
  <c r="I60" i="2"/>
  <c r="D60" i="2"/>
  <c r="M59" i="2"/>
  <c r="N59" i="2" s="1"/>
  <c r="O59" i="2" s="1"/>
  <c r="D59" i="2"/>
  <c r="O57" i="2"/>
  <c r="M57" i="2"/>
  <c r="N57" i="2" s="1"/>
  <c r="I57" i="2"/>
  <c r="D57" i="2"/>
  <c r="N56" i="2"/>
  <c r="O56" i="2" s="1"/>
  <c r="M56" i="2"/>
  <c r="I56" i="2"/>
  <c r="E56" i="2"/>
  <c r="D56" i="2"/>
  <c r="O55" i="2"/>
  <c r="N55" i="2"/>
  <c r="M55" i="2"/>
  <c r="I55" i="2"/>
  <c r="D55" i="2"/>
  <c r="M53" i="2"/>
  <c r="N53" i="2" s="1"/>
  <c r="O53" i="2" s="1"/>
  <c r="I53" i="2"/>
  <c r="E53" i="2"/>
  <c r="F53" i="2" s="1"/>
  <c r="D53" i="2"/>
  <c r="M52" i="2"/>
  <c r="N52" i="2" s="1"/>
  <c r="O52" i="2" s="1"/>
  <c r="K52" i="2"/>
  <c r="L52" i="2" s="1"/>
  <c r="J52" i="2"/>
  <c r="I52" i="2"/>
  <c r="F52" i="2"/>
  <c r="E52" i="2"/>
  <c r="D52" i="2"/>
  <c r="M51" i="2"/>
  <c r="N51" i="2" s="1"/>
  <c r="O51" i="2" s="1"/>
  <c r="I51" i="2"/>
  <c r="D51" i="2"/>
  <c r="E59" i="2" s="1"/>
  <c r="M49" i="2"/>
  <c r="N49" i="2" s="1"/>
  <c r="O49" i="2" s="1"/>
  <c r="I49" i="2"/>
  <c r="D49" i="2"/>
  <c r="M48" i="2"/>
  <c r="N48" i="2" s="1"/>
  <c r="O48" i="2" s="1"/>
  <c r="D48" i="2"/>
  <c r="M47" i="2"/>
  <c r="N47" i="2" s="1"/>
  <c r="O47" i="2" s="1"/>
  <c r="I47" i="2"/>
  <c r="D47" i="2"/>
  <c r="O46" i="2"/>
  <c r="N46" i="2"/>
  <c r="M46" i="2"/>
  <c r="I46" i="2"/>
  <c r="D46" i="2"/>
  <c r="O44" i="2"/>
  <c r="N44" i="2"/>
  <c r="M44" i="2"/>
  <c r="D44" i="2"/>
  <c r="J44" i="2" s="1"/>
  <c r="K44" i="2" s="1"/>
  <c r="L44" i="2" s="1"/>
  <c r="O43" i="2"/>
  <c r="N43" i="2"/>
  <c r="M43" i="2"/>
  <c r="F43" i="2"/>
  <c r="D43" i="2"/>
  <c r="J43" i="2" s="1"/>
  <c r="K43" i="2" s="1"/>
  <c r="L43" i="2" s="1"/>
  <c r="O42" i="2"/>
  <c r="N42" i="2"/>
  <c r="M42" i="2"/>
  <c r="D42" i="2"/>
  <c r="O41" i="2"/>
  <c r="M41" i="2"/>
  <c r="N41" i="2" s="1"/>
  <c r="J41" i="2"/>
  <c r="K41" i="2" s="1"/>
  <c r="L41" i="2" s="1"/>
  <c r="I41" i="2"/>
  <c r="E41" i="2"/>
  <c r="F41" i="2" s="1"/>
  <c r="D41" i="2"/>
  <c r="O40" i="2"/>
  <c r="N40" i="2"/>
  <c r="M40" i="2"/>
  <c r="I40" i="2"/>
  <c r="D40" i="2"/>
  <c r="M39" i="2"/>
  <c r="N39" i="2" s="1"/>
  <c r="O39" i="2" s="1"/>
  <c r="I39" i="2"/>
  <c r="F39" i="2"/>
  <c r="E39" i="2"/>
  <c r="D39" i="2"/>
  <c r="M38" i="2"/>
  <c r="N38" i="2" s="1"/>
  <c r="O38" i="2" s="1"/>
  <c r="K38" i="2"/>
  <c r="L38" i="2" s="1"/>
  <c r="J38" i="2"/>
  <c r="I38" i="2"/>
  <c r="E38" i="2"/>
  <c r="F38" i="2" s="1"/>
  <c r="D38" i="2"/>
  <c r="M37" i="2"/>
  <c r="N37" i="2" s="1"/>
  <c r="O37" i="2" s="1"/>
  <c r="L37" i="2"/>
  <c r="K37" i="2"/>
  <c r="J37" i="2"/>
  <c r="I37" i="2"/>
  <c r="F37" i="2"/>
  <c r="E37" i="2"/>
  <c r="D37" i="2"/>
  <c r="N35" i="2"/>
  <c r="O35" i="2" s="1"/>
  <c r="M35" i="2"/>
  <c r="D35" i="2"/>
  <c r="O34" i="2"/>
  <c r="N34" i="2"/>
  <c r="M34" i="2"/>
  <c r="E34" i="2"/>
  <c r="D34" i="2"/>
  <c r="O33" i="2"/>
  <c r="N33" i="2"/>
  <c r="M33" i="2"/>
  <c r="E33" i="2"/>
  <c r="D33" i="2"/>
  <c r="J33" i="2" s="1"/>
  <c r="K33" i="2" s="1"/>
  <c r="L33" i="2" s="1"/>
  <c r="O32" i="2"/>
  <c r="M32" i="2"/>
  <c r="N32" i="2" s="1"/>
  <c r="I32" i="2"/>
  <c r="D32" i="2"/>
  <c r="O31" i="2"/>
  <c r="N31" i="2"/>
  <c r="M31" i="2"/>
  <c r="I31" i="2"/>
  <c r="D31" i="2"/>
  <c r="E26" i="2" s="1"/>
  <c r="J29" i="2"/>
  <c r="K29" i="2" s="1"/>
  <c r="L29" i="2" s="1"/>
  <c r="I29" i="2"/>
  <c r="H29" i="2"/>
  <c r="G29" i="2"/>
  <c r="F29" i="2"/>
  <c r="D29" i="2"/>
  <c r="M28" i="2"/>
  <c r="N28" i="2" s="1"/>
  <c r="O28" i="2" s="1"/>
  <c r="I28" i="2"/>
  <c r="D28" i="2"/>
  <c r="N27" i="2"/>
  <c r="O27" i="2" s="1"/>
  <c r="M27" i="2"/>
  <c r="I27" i="2"/>
  <c r="D27" i="2"/>
  <c r="O26" i="2"/>
  <c r="M26" i="2"/>
  <c r="N26" i="2" s="1"/>
  <c r="I26" i="2"/>
  <c r="D26" i="2"/>
  <c r="N25" i="2"/>
  <c r="O25" i="2" s="1"/>
  <c r="M25" i="2"/>
  <c r="E25" i="2"/>
  <c r="D25" i="2"/>
  <c r="O24" i="2"/>
  <c r="N24" i="2"/>
  <c r="M24" i="2"/>
  <c r="E24" i="2"/>
  <c r="D24" i="2"/>
  <c r="I21" i="2"/>
  <c r="G21" i="2"/>
  <c r="I20" i="2"/>
  <c r="G20" i="2"/>
  <c r="I19" i="2"/>
  <c r="G19" i="2"/>
  <c r="O18" i="2"/>
  <c r="N18" i="2"/>
  <c r="M18" i="2"/>
  <c r="G18" i="2"/>
  <c r="E18" i="2"/>
  <c r="D18" i="2"/>
  <c r="O17" i="2"/>
  <c r="N17" i="2"/>
  <c r="M17" i="2"/>
  <c r="J17" i="2"/>
  <c r="K17" i="2" s="1"/>
  <c r="L17" i="2" s="1"/>
  <c r="I17" i="2"/>
  <c r="F17" i="2"/>
  <c r="E17" i="2"/>
  <c r="D17" i="2"/>
  <c r="E40" i="2" s="1"/>
  <c r="J40" i="2" s="1"/>
  <c r="K40" i="2" s="1"/>
  <c r="L40" i="2" s="1"/>
  <c r="N16" i="2"/>
  <c r="O16" i="2" s="1"/>
  <c r="M16" i="2"/>
  <c r="K16" i="2"/>
  <c r="L16" i="2" s="1"/>
  <c r="J16" i="2"/>
  <c r="I16" i="2"/>
  <c r="F16" i="2"/>
  <c r="E16" i="2"/>
  <c r="D16" i="2"/>
  <c r="E93" i="2" s="1"/>
  <c r="F93" i="2" s="1"/>
  <c r="M15" i="2"/>
  <c r="N15" i="2" s="1"/>
  <c r="O15" i="2" s="1"/>
  <c r="L15" i="2"/>
  <c r="K15" i="2"/>
  <c r="J15" i="2"/>
  <c r="F15" i="2"/>
  <c r="E15" i="2"/>
  <c r="D15" i="2"/>
  <c r="M14" i="2"/>
  <c r="N14" i="2" s="1"/>
  <c r="O14" i="2" s="1"/>
  <c r="L14" i="2"/>
  <c r="J14" i="2"/>
  <c r="K14" i="2" s="1"/>
  <c r="I14" i="2"/>
  <c r="F14" i="2"/>
  <c r="E14" i="2"/>
  <c r="D14" i="2"/>
  <c r="N13" i="2"/>
  <c r="O13" i="2" s="1"/>
  <c r="M13" i="2"/>
  <c r="D13" i="2"/>
  <c r="O12" i="2"/>
  <c r="M12" i="2"/>
  <c r="N12" i="2" s="1"/>
  <c r="D12" i="2"/>
  <c r="N11" i="2"/>
  <c r="O11" i="2" s="1"/>
  <c r="M11" i="2"/>
  <c r="D11" i="2"/>
  <c r="O10" i="2"/>
  <c r="N10" i="2"/>
  <c r="M10" i="2"/>
  <c r="F10" i="2"/>
  <c r="D10" i="2"/>
  <c r="O9" i="2"/>
  <c r="N9" i="2"/>
  <c r="M9" i="2"/>
  <c r="D9" i="2"/>
  <c r="J9" i="2" s="1"/>
  <c r="K9" i="2" s="1"/>
  <c r="L9" i="2" s="1"/>
  <c r="O8" i="2"/>
  <c r="N8" i="2"/>
  <c r="M8" i="2"/>
  <c r="K8" i="2"/>
  <c r="L8" i="2" s="1"/>
  <c r="J8" i="2"/>
  <c r="I8" i="2"/>
  <c r="F8" i="2"/>
  <c r="D8" i="2"/>
  <c r="E67" i="2" s="1"/>
  <c r="F67" i="2" s="1"/>
  <c r="O7" i="2"/>
  <c r="N7" i="2"/>
  <c r="M7" i="2"/>
  <c r="J7" i="2"/>
  <c r="K7" i="2" s="1"/>
  <c r="L7" i="2" s="1"/>
  <c r="I7" i="2"/>
  <c r="F7" i="2"/>
  <c r="D7" i="2"/>
  <c r="M6" i="2"/>
  <c r="N6" i="2" s="1"/>
  <c r="O6" i="2" s="1"/>
  <c r="L6" i="2"/>
  <c r="K6" i="2"/>
  <c r="J6" i="2"/>
  <c r="I6" i="2"/>
  <c r="F6" i="2"/>
  <c r="D6" i="2"/>
  <c r="E51" i="2" s="1"/>
  <c r="J51" i="2" s="1"/>
  <c r="K51" i="2" s="1"/>
  <c r="L51" i="2" s="1"/>
  <c r="N5" i="2"/>
  <c r="O5" i="2" s="1"/>
  <c r="M5" i="2"/>
  <c r="L5" i="2"/>
  <c r="K5" i="2"/>
  <c r="J5" i="2"/>
  <c r="I5" i="2"/>
  <c r="F5" i="2"/>
  <c r="D5" i="2"/>
  <c r="M4" i="2"/>
  <c r="N4" i="2" s="1"/>
  <c r="O4" i="2" s="1"/>
  <c r="D4" i="2"/>
  <c r="M3" i="2"/>
  <c r="N3" i="2" s="1"/>
  <c r="O3" i="2" s="1"/>
  <c r="F3" i="2"/>
  <c r="D3" i="2"/>
  <c r="O2" i="2"/>
  <c r="N2" i="2"/>
  <c r="M2" i="2"/>
  <c r="L2" i="2"/>
  <c r="K2" i="2"/>
  <c r="J2" i="2"/>
  <c r="I2" i="2"/>
  <c r="F2" i="2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K118" i="1"/>
  <c r="L118" i="1" s="1"/>
  <c r="M118" i="1" s="1"/>
  <c r="H118" i="1"/>
  <c r="I118" i="1" s="1"/>
  <c r="J118" i="1" s="1"/>
  <c r="K117" i="1"/>
  <c r="L117" i="1" s="1"/>
  <c r="M117" i="1" s="1"/>
  <c r="I117" i="1"/>
  <c r="J117" i="1" s="1"/>
  <c r="H117" i="1"/>
  <c r="K116" i="1"/>
  <c r="L116" i="1" s="1"/>
  <c r="M116" i="1" s="1"/>
  <c r="H116" i="1"/>
  <c r="I116" i="1" s="1"/>
  <c r="J116" i="1" s="1"/>
  <c r="K115" i="1"/>
  <c r="L115" i="1" s="1"/>
  <c r="M115" i="1" s="1"/>
  <c r="H115" i="1"/>
  <c r="I115" i="1" s="1"/>
  <c r="J115" i="1" s="1"/>
  <c r="K114" i="1"/>
  <c r="L114" i="1" s="1"/>
  <c r="M114" i="1" s="1"/>
  <c r="H114" i="1"/>
  <c r="I114" i="1" s="1"/>
  <c r="J114" i="1" s="1"/>
  <c r="H112" i="1"/>
  <c r="H111" i="1"/>
  <c r="H110" i="1"/>
  <c r="H109" i="1"/>
  <c r="H108" i="1"/>
  <c r="H106" i="1"/>
  <c r="H105" i="1"/>
  <c r="H104" i="1"/>
  <c r="K102" i="1"/>
  <c r="L102" i="1" s="1"/>
  <c r="M102" i="1" s="1"/>
  <c r="D102" i="1"/>
  <c r="H102" i="1" s="1"/>
  <c r="I102" i="1" s="1"/>
  <c r="J102" i="1" s="1"/>
  <c r="K101" i="1"/>
  <c r="L101" i="1" s="1"/>
  <c r="M101" i="1" s="1"/>
  <c r="H101" i="1"/>
  <c r="I101" i="1" s="1"/>
  <c r="J101" i="1" s="1"/>
  <c r="D101" i="1"/>
  <c r="K100" i="1"/>
  <c r="L100" i="1" s="1"/>
  <c r="M100" i="1" s="1"/>
  <c r="D100" i="1"/>
  <c r="H100" i="1" s="1"/>
  <c r="I100" i="1" s="1"/>
  <c r="J100" i="1" s="1"/>
  <c r="K98" i="1"/>
  <c r="L98" i="1" s="1"/>
  <c r="M98" i="1" s="1"/>
  <c r="H98" i="1"/>
  <c r="I98" i="1" s="1"/>
  <c r="J98" i="1" s="1"/>
  <c r="L97" i="1"/>
  <c r="M97" i="1" s="1"/>
  <c r="K97" i="1"/>
  <c r="H97" i="1"/>
  <c r="I97" i="1" s="1"/>
  <c r="J97" i="1" s="1"/>
  <c r="K96" i="1"/>
  <c r="L96" i="1" s="1"/>
  <c r="M96" i="1" s="1"/>
  <c r="J96" i="1"/>
  <c r="H96" i="1"/>
  <c r="I96" i="1" s="1"/>
  <c r="K95" i="1"/>
  <c r="L95" i="1" s="1"/>
  <c r="M95" i="1" s="1"/>
  <c r="H95" i="1"/>
  <c r="I95" i="1" s="1"/>
  <c r="J95" i="1" s="1"/>
  <c r="H93" i="1"/>
  <c r="K92" i="1"/>
  <c r="L92" i="1" s="1"/>
  <c r="M92" i="1" s="1"/>
  <c r="H92" i="1"/>
  <c r="I92" i="1" s="1"/>
  <c r="J92" i="1" s="1"/>
  <c r="D92" i="1"/>
  <c r="K91" i="1"/>
  <c r="L91" i="1" s="1"/>
  <c r="M91" i="1" s="1"/>
  <c r="D91" i="1"/>
  <c r="H91" i="1" s="1"/>
  <c r="I91" i="1" s="1"/>
  <c r="J91" i="1" s="1"/>
  <c r="M90" i="1"/>
  <c r="K90" i="1"/>
  <c r="L90" i="1" s="1"/>
  <c r="D90" i="1"/>
  <c r="H90" i="1" s="1"/>
  <c r="I90" i="1" s="1"/>
  <c r="J90" i="1" s="1"/>
  <c r="M88" i="1"/>
  <c r="L88" i="1"/>
  <c r="K88" i="1"/>
  <c r="D88" i="1"/>
  <c r="H88" i="1" s="1"/>
  <c r="I88" i="1" s="1"/>
  <c r="J88" i="1" s="1"/>
  <c r="K87" i="1"/>
  <c r="L87" i="1" s="1"/>
  <c r="M87" i="1" s="1"/>
  <c r="D87" i="1"/>
  <c r="H87" i="1" s="1"/>
  <c r="I87" i="1" s="1"/>
  <c r="J87" i="1" s="1"/>
  <c r="K86" i="1"/>
  <c r="L86" i="1" s="1"/>
  <c r="M86" i="1" s="1"/>
  <c r="J86" i="1"/>
  <c r="D86" i="1"/>
  <c r="H86" i="1" s="1"/>
  <c r="I86" i="1" s="1"/>
  <c r="K85" i="1"/>
  <c r="L85" i="1" s="1"/>
  <c r="M85" i="1" s="1"/>
  <c r="D85" i="1"/>
  <c r="H85" i="1" s="1"/>
  <c r="I85" i="1" s="1"/>
  <c r="J85" i="1" s="1"/>
  <c r="K84" i="1"/>
  <c r="L84" i="1" s="1"/>
  <c r="M84" i="1" s="1"/>
  <c r="H84" i="1"/>
  <c r="I84" i="1" s="1"/>
  <c r="J84" i="1" s="1"/>
  <c r="D84" i="1"/>
  <c r="K82" i="1"/>
  <c r="L82" i="1" s="1"/>
  <c r="M82" i="1" s="1"/>
  <c r="H82" i="1"/>
  <c r="I82" i="1" s="1"/>
  <c r="J82" i="1" s="1"/>
  <c r="D82" i="1"/>
  <c r="K81" i="1"/>
  <c r="L81" i="1" s="1"/>
  <c r="M81" i="1" s="1"/>
  <c r="D81" i="1"/>
  <c r="H81" i="1" s="1"/>
  <c r="I81" i="1" s="1"/>
  <c r="J81" i="1" s="1"/>
  <c r="K80" i="1"/>
  <c r="L80" i="1" s="1"/>
  <c r="M80" i="1" s="1"/>
  <c r="D80" i="1"/>
  <c r="H80" i="1" s="1"/>
  <c r="I80" i="1" s="1"/>
  <c r="J80" i="1" s="1"/>
  <c r="L79" i="1"/>
  <c r="M79" i="1" s="1"/>
  <c r="K79" i="1"/>
  <c r="D79" i="1"/>
  <c r="H79" i="1" s="1"/>
  <c r="I79" i="1" s="1"/>
  <c r="J79" i="1" s="1"/>
  <c r="L78" i="1"/>
  <c r="M78" i="1" s="1"/>
  <c r="K78" i="1"/>
  <c r="D78" i="1"/>
  <c r="H78" i="1" s="1"/>
  <c r="I78" i="1" s="1"/>
  <c r="J78" i="1" s="1"/>
  <c r="K77" i="1"/>
  <c r="L77" i="1" s="1"/>
  <c r="M77" i="1" s="1"/>
  <c r="D77" i="1"/>
  <c r="H77" i="1" s="1"/>
  <c r="I77" i="1" s="1"/>
  <c r="J77" i="1" s="1"/>
  <c r="K75" i="1"/>
  <c r="L75" i="1" s="1"/>
  <c r="M75" i="1" s="1"/>
  <c r="I75" i="1"/>
  <c r="J75" i="1" s="1"/>
  <c r="D75" i="1"/>
  <c r="H75" i="1" s="1"/>
  <c r="K74" i="1"/>
  <c r="L74" i="1" s="1"/>
  <c r="M74" i="1" s="1"/>
  <c r="I74" i="1"/>
  <c r="J74" i="1" s="1"/>
  <c r="H74" i="1"/>
  <c r="D74" i="1"/>
  <c r="K73" i="1"/>
  <c r="L73" i="1" s="1"/>
  <c r="M73" i="1" s="1"/>
  <c r="D73" i="1"/>
  <c r="H73" i="1" s="1"/>
  <c r="I73" i="1" s="1"/>
  <c r="J73" i="1" s="1"/>
  <c r="K72" i="1"/>
  <c r="L72" i="1" s="1"/>
  <c r="M72" i="1" s="1"/>
  <c r="D72" i="1"/>
  <c r="H72" i="1" s="1"/>
  <c r="I72" i="1" s="1"/>
  <c r="J72" i="1" s="1"/>
  <c r="M70" i="1"/>
  <c r="K70" i="1"/>
  <c r="L70" i="1" s="1"/>
  <c r="D70" i="1"/>
  <c r="H70" i="1" s="1"/>
  <c r="I70" i="1" s="1"/>
  <c r="J70" i="1" s="1"/>
  <c r="L69" i="1"/>
  <c r="M69" i="1" s="1"/>
  <c r="K69" i="1"/>
  <c r="D69" i="1"/>
  <c r="H69" i="1" s="1"/>
  <c r="I69" i="1" s="1"/>
  <c r="J69" i="1" s="1"/>
  <c r="L68" i="1"/>
  <c r="M68" i="1" s="1"/>
  <c r="K68" i="1"/>
  <c r="H68" i="1"/>
  <c r="I68" i="1" s="1"/>
  <c r="J68" i="1" s="1"/>
  <c r="K67" i="1"/>
  <c r="L67" i="1" s="1"/>
  <c r="M67" i="1" s="1"/>
  <c r="D67" i="1"/>
  <c r="H67" i="1" s="1"/>
  <c r="I67" i="1" s="1"/>
  <c r="J67" i="1" s="1"/>
  <c r="K66" i="1"/>
  <c r="L66" i="1" s="1"/>
  <c r="M66" i="1" s="1"/>
  <c r="I66" i="1"/>
  <c r="J66" i="1" s="1"/>
  <c r="H66" i="1"/>
  <c r="D66" i="1"/>
  <c r="K65" i="1"/>
  <c r="L65" i="1" s="1"/>
  <c r="M65" i="1" s="1"/>
  <c r="D65" i="1"/>
  <c r="H65" i="1" s="1"/>
  <c r="I65" i="1" s="1"/>
  <c r="J65" i="1" s="1"/>
  <c r="K64" i="1"/>
  <c r="L64" i="1" s="1"/>
  <c r="M64" i="1" s="1"/>
  <c r="D64" i="1"/>
  <c r="H64" i="1" s="1"/>
  <c r="I64" i="1" s="1"/>
  <c r="J64" i="1" s="1"/>
  <c r="M62" i="1"/>
  <c r="K62" i="1"/>
  <c r="L62" i="1" s="1"/>
  <c r="D62" i="1"/>
  <c r="H62" i="1" s="1"/>
  <c r="I62" i="1" s="1"/>
  <c r="J62" i="1" s="1"/>
  <c r="M61" i="1"/>
  <c r="L61" i="1"/>
  <c r="K61" i="1"/>
  <c r="D61" i="1"/>
  <c r="H61" i="1" s="1"/>
  <c r="I61" i="1" s="1"/>
  <c r="J61" i="1" s="1"/>
  <c r="L60" i="1"/>
  <c r="M60" i="1" s="1"/>
  <c r="K60" i="1"/>
  <c r="D60" i="1"/>
  <c r="H60" i="1" s="1"/>
  <c r="I60" i="1" s="1"/>
  <c r="J60" i="1" s="1"/>
  <c r="K59" i="1"/>
  <c r="L59" i="1" s="1"/>
  <c r="M59" i="1" s="1"/>
  <c r="J59" i="1"/>
  <c r="D59" i="1"/>
  <c r="H59" i="1" s="1"/>
  <c r="I59" i="1" s="1"/>
  <c r="K58" i="1"/>
  <c r="L58" i="1" s="1"/>
  <c r="M58" i="1" s="1"/>
  <c r="I58" i="1"/>
  <c r="J58" i="1" s="1"/>
  <c r="D58" i="1"/>
  <c r="H58" i="1" s="1"/>
  <c r="K57" i="1"/>
  <c r="L57" i="1" s="1"/>
  <c r="M57" i="1" s="1"/>
  <c r="H57" i="1"/>
  <c r="I57" i="1" s="1"/>
  <c r="J57" i="1" s="1"/>
  <c r="D57" i="1"/>
  <c r="K55" i="1"/>
  <c r="L55" i="1" s="1"/>
  <c r="M55" i="1" s="1"/>
  <c r="H55" i="1"/>
  <c r="I55" i="1" s="1"/>
  <c r="J55" i="1" s="1"/>
  <c r="D55" i="1"/>
  <c r="K54" i="1"/>
  <c r="L54" i="1" s="1"/>
  <c r="M54" i="1" s="1"/>
  <c r="D54" i="1"/>
  <c r="H54" i="1" s="1"/>
  <c r="I54" i="1" s="1"/>
  <c r="J54" i="1" s="1"/>
  <c r="K53" i="1"/>
  <c r="L53" i="1" s="1"/>
  <c r="M53" i="1" s="1"/>
  <c r="D53" i="1"/>
  <c r="H53" i="1" s="1"/>
  <c r="I53" i="1" s="1"/>
  <c r="J53" i="1" s="1"/>
  <c r="L51" i="1"/>
  <c r="M51" i="1" s="1"/>
  <c r="K51" i="1"/>
  <c r="D51" i="1"/>
  <c r="H51" i="1" s="1"/>
  <c r="I51" i="1" s="1"/>
  <c r="J51" i="1" s="1"/>
  <c r="L50" i="1"/>
  <c r="M50" i="1" s="1"/>
  <c r="K50" i="1"/>
  <c r="D50" i="1"/>
  <c r="H50" i="1" s="1"/>
  <c r="I50" i="1" s="1"/>
  <c r="J50" i="1" s="1"/>
  <c r="K49" i="1"/>
  <c r="L49" i="1" s="1"/>
  <c r="M49" i="1" s="1"/>
  <c r="D49" i="1"/>
  <c r="H49" i="1" s="1"/>
  <c r="I49" i="1" s="1"/>
  <c r="J49" i="1" s="1"/>
  <c r="K47" i="1"/>
  <c r="L47" i="1" s="1"/>
  <c r="M47" i="1" s="1"/>
  <c r="J47" i="1"/>
  <c r="I47" i="1"/>
  <c r="D47" i="1"/>
  <c r="H47" i="1" s="1"/>
  <c r="K46" i="1"/>
  <c r="L46" i="1" s="1"/>
  <c r="M46" i="1" s="1"/>
  <c r="H46" i="1"/>
  <c r="I46" i="1" s="1"/>
  <c r="J46" i="1" s="1"/>
  <c r="D46" i="1"/>
  <c r="K45" i="1"/>
  <c r="L45" i="1" s="1"/>
  <c r="M45" i="1" s="1"/>
  <c r="H45" i="1"/>
  <c r="I45" i="1" s="1"/>
  <c r="J45" i="1" s="1"/>
  <c r="D45" i="1"/>
  <c r="K44" i="1"/>
  <c r="L44" i="1" s="1"/>
  <c r="M44" i="1" s="1"/>
  <c r="D44" i="1"/>
  <c r="H44" i="1" s="1"/>
  <c r="I44" i="1" s="1"/>
  <c r="J44" i="1" s="1"/>
  <c r="K42" i="1"/>
  <c r="L42" i="1" s="1"/>
  <c r="M42" i="1" s="1"/>
  <c r="H42" i="1"/>
  <c r="I42" i="1" s="1"/>
  <c r="J42" i="1" s="1"/>
  <c r="K41" i="1"/>
  <c r="L41" i="1" s="1"/>
  <c r="M41" i="1" s="1"/>
  <c r="H41" i="1"/>
  <c r="I41" i="1" s="1"/>
  <c r="J41" i="1" s="1"/>
  <c r="K40" i="1"/>
  <c r="L40" i="1" s="1"/>
  <c r="M40" i="1" s="1"/>
  <c r="D40" i="1"/>
  <c r="H40" i="1" s="1"/>
  <c r="I40" i="1" s="1"/>
  <c r="J40" i="1" s="1"/>
  <c r="K39" i="1"/>
  <c r="L39" i="1" s="1"/>
  <c r="M39" i="1" s="1"/>
  <c r="H39" i="1"/>
  <c r="I39" i="1" s="1"/>
  <c r="J39" i="1" s="1"/>
  <c r="D39" i="1"/>
  <c r="K38" i="1"/>
  <c r="L38" i="1" s="1"/>
  <c r="M38" i="1" s="1"/>
  <c r="H38" i="1"/>
  <c r="I38" i="1" s="1"/>
  <c r="J38" i="1" s="1"/>
  <c r="D38" i="1"/>
  <c r="K37" i="1"/>
  <c r="L37" i="1" s="1"/>
  <c r="M37" i="1" s="1"/>
  <c r="D37" i="1"/>
  <c r="H37" i="1" s="1"/>
  <c r="I37" i="1" s="1"/>
  <c r="J37" i="1" s="1"/>
  <c r="K36" i="1"/>
  <c r="L36" i="1" s="1"/>
  <c r="M36" i="1" s="1"/>
  <c r="D36" i="1"/>
  <c r="H36" i="1" s="1"/>
  <c r="I36" i="1" s="1"/>
  <c r="J36" i="1" s="1"/>
  <c r="L35" i="1"/>
  <c r="M35" i="1" s="1"/>
  <c r="K35" i="1"/>
  <c r="D35" i="1"/>
  <c r="H35" i="1" s="1"/>
  <c r="I35" i="1" s="1"/>
  <c r="J35" i="1" s="1"/>
  <c r="K33" i="1"/>
  <c r="L33" i="1" s="1"/>
  <c r="M33" i="1" s="1"/>
  <c r="D33" i="1"/>
  <c r="H33" i="1" s="1"/>
  <c r="I33" i="1" s="1"/>
  <c r="J33" i="1" s="1"/>
  <c r="K32" i="1"/>
  <c r="L32" i="1" s="1"/>
  <c r="M32" i="1" s="1"/>
  <c r="D32" i="1"/>
  <c r="H32" i="1" s="1"/>
  <c r="I32" i="1" s="1"/>
  <c r="J32" i="1" s="1"/>
  <c r="K31" i="1"/>
  <c r="L31" i="1" s="1"/>
  <c r="M31" i="1" s="1"/>
  <c r="D31" i="1"/>
  <c r="H31" i="1" s="1"/>
  <c r="I31" i="1" s="1"/>
  <c r="J31" i="1" s="1"/>
  <c r="K30" i="1"/>
  <c r="L30" i="1" s="1"/>
  <c r="M30" i="1" s="1"/>
  <c r="I30" i="1"/>
  <c r="J30" i="1" s="1"/>
  <c r="H30" i="1"/>
  <c r="D30" i="1"/>
  <c r="K29" i="1"/>
  <c r="L29" i="1" s="1"/>
  <c r="M29" i="1" s="1"/>
  <c r="D29" i="1"/>
  <c r="H29" i="1" s="1"/>
  <c r="I29" i="1" s="1"/>
  <c r="J29" i="1" s="1"/>
  <c r="H27" i="1"/>
  <c r="I27" i="1" s="1"/>
  <c r="J27" i="1" s="1"/>
  <c r="K26" i="1"/>
  <c r="L26" i="1" s="1"/>
  <c r="M26" i="1" s="1"/>
  <c r="J26" i="1"/>
  <c r="I26" i="1"/>
  <c r="H26" i="1"/>
  <c r="K25" i="1"/>
  <c r="L25" i="1" s="1"/>
  <c r="M25" i="1" s="1"/>
  <c r="H25" i="1"/>
  <c r="I25" i="1" s="1"/>
  <c r="J25" i="1" s="1"/>
  <c r="K24" i="1"/>
  <c r="L24" i="1" s="1"/>
  <c r="M24" i="1" s="1"/>
  <c r="H24" i="1"/>
  <c r="I24" i="1" s="1"/>
  <c r="J24" i="1" s="1"/>
  <c r="L23" i="1"/>
  <c r="M23" i="1" s="1"/>
  <c r="K23" i="1"/>
  <c r="H23" i="1"/>
  <c r="I23" i="1" s="1"/>
  <c r="J23" i="1" s="1"/>
  <c r="K22" i="1"/>
  <c r="L22" i="1" s="1"/>
  <c r="M22" i="1" s="1"/>
  <c r="I22" i="1"/>
  <c r="J22" i="1" s="1"/>
  <c r="H22" i="1"/>
  <c r="H20" i="1"/>
  <c r="I20" i="1" s="1"/>
  <c r="J20" i="1" s="1"/>
  <c r="F20" i="1"/>
  <c r="K20" i="1" s="1"/>
  <c r="L20" i="1" s="1"/>
  <c r="M20" i="1" s="1"/>
  <c r="D20" i="1"/>
  <c r="E20" i="1" s="1"/>
  <c r="K19" i="1"/>
  <c r="L19" i="1" s="1"/>
  <c r="M19" i="1" s="1"/>
  <c r="H19" i="1"/>
  <c r="I19" i="1" s="1"/>
  <c r="J19" i="1" s="1"/>
  <c r="D19" i="1"/>
  <c r="E19" i="1" s="1"/>
  <c r="K18" i="1"/>
  <c r="L18" i="1" s="1"/>
  <c r="M18" i="1" s="1"/>
  <c r="I18" i="1"/>
  <c r="J18" i="1" s="1"/>
  <c r="H18" i="1"/>
  <c r="D18" i="1"/>
  <c r="E18" i="1" s="1"/>
  <c r="K17" i="1"/>
  <c r="L17" i="1" s="1"/>
  <c r="M17" i="1" s="1"/>
  <c r="H17" i="1"/>
  <c r="I17" i="1" s="1"/>
  <c r="J17" i="1" s="1"/>
  <c r="D17" i="1"/>
  <c r="E17" i="1" s="1"/>
  <c r="K16" i="1"/>
  <c r="L16" i="1" s="1"/>
  <c r="M16" i="1" s="1"/>
  <c r="I16" i="1"/>
  <c r="J16" i="1" s="1"/>
  <c r="H16" i="1"/>
  <c r="D16" i="1"/>
  <c r="E16" i="1" s="1"/>
  <c r="K14" i="1"/>
  <c r="L14" i="1" s="1"/>
  <c r="M14" i="1" s="1"/>
  <c r="H14" i="1"/>
  <c r="I14" i="1" s="1"/>
  <c r="J14" i="1" s="1"/>
  <c r="E14" i="1"/>
  <c r="K13" i="1"/>
  <c r="L13" i="1" s="1"/>
  <c r="M13" i="1" s="1"/>
  <c r="H13" i="1"/>
  <c r="I13" i="1" s="1"/>
  <c r="J13" i="1" s="1"/>
  <c r="E13" i="1"/>
  <c r="K12" i="1"/>
  <c r="L12" i="1" s="1"/>
  <c r="M12" i="1" s="1"/>
  <c r="H12" i="1"/>
  <c r="I12" i="1" s="1"/>
  <c r="J12" i="1" s="1"/>
  <c r="E12" i="1"/>
  <c r="K11" i="1"/>
  <c r="L11" i="1" s="1"/>
  <c r="M11" i="1" s="1"/>
  <c r="H11" i="1"/>
  <c r="I11" i="1" s="1"/>
  <c r="J11" i="1" s="1"/>
  <c r="E11" i="1"/>
  <c r="M10" i="1"/>
  <c r="L10" i="1"/>
  <c r="K10" i="1"/>
  <c r="H10" i="1"/>
  <c r="I10" i="1" s="1"/>
  <c r="J10" i="1" s="1"/>
  <c r="E10" i="1"/>
  <c r="K9" i="1"/>
  <c r="L9" i="1" s="1"/>
  <c r="M9" i="1" s="1"/>
  <c r="H9" i="1"/>
  <c r="I9" i="1" s="1"/>
  <c r="J9" i="1" s="1"/>
  <c r="E9" i="1"/>
  <c r="K8" i="1"/>
  <c r="L8" i="1" s="1"/>
  <c r="M8" i="1" s="1"/>
  <c r="J8" i="1"/>
  <c r="H8" i="1"/>
  <c r="I8" i="1" s="1"/>
  <c r="E8" i="1"/>
  <c r="K7" i="1"/>
  <c r="L7" i="1" s="1"/>
  <c r="M7" i="1" s="1"/>
  <c r="I7" i="1"/>
  <c r="J7" i="1" s="1"/>
  <c r="H7" i="1"/>
  <c r="E7" i="1"/>
  <c r="K6" i="1"/>
  <c r="L6" i="1" s="1"/>
  <c r="M6" i="1" s="1"/>
  <c r="H6" i="1"/>
  <c r="I6" i="1" s="1"/>
  <c r="J6" i="1" s="1"/>
  <c r="E6" i="1"/>
  <c r="K5" i="1"/>
  <c r="L5" i="1" s="1"/>
  <c r="M5" i="1" s="1"/>
  <c r="H5" i="1"/>
  <c r="I5" i="1" s="1"/>
  <c r="J5" i="1" s="1"/>
  <c r="E5" i="1"/>
  <c r="K4" i="1"/>
  <c r="L4" i="1" s="1"/>
  <c r="M4" i="1" s="1"/>
  <c r="H4" i="1"/>
  <c r="I4" i="1" s="1"/>
  <c r="J4" i="1" s="1"/>
  <c r="E4" i="1"/>
  <c r="K3" i="1"/>
  <c r="L3" i="1" s="1"/>
  <c r="M3" i="1" s="1"/>
  <c r="H3" i="1"/>
  <c r="I3" i="1" s="1"/>
  <c r="J3" i="1" s="1"/>
  <c r="E3" i="1"/>
  <c r="I103" i="2" l="1"/>
  <c r="J11" i="2"/>
  <c r="K11" i="2" s="1"/>
  <c r="L11" i="2" s="1"/>
  <c r="I11" i="2"/>
  <c r="F25" i="2"/>
  <c r="E94" i="2"/>
  <c r="J94" i="2" s="1"/>
  <c r="K94" i="2" s="1"/>
  <c r="L94" i="2" s="1"/>
  <c r="J25" i="2"/>
  <c r="K25" i="2" s="1"/>
  <c r="L25" i="2" s="1"/>
  <c r="E92" i="2"/>
  <c r="E48" i="2"/>
  <c r="F48" i="2" s="1"/>
  <c r="I25" i="2"/>
  <c r="F35" i="2"/>
  <c r="E28" i="2"/>
  <c r="F28" i="2" s="1"/>
  <c r="J35" i="2"/>
  <c r="K35" i="2" s="1"/>
  <c r="L35" i="2" s="1"/>
  <c r="I35" i="2"/>
  <c r="J3" i="2"/>
  <c r="K3" i="2" s="1"/>
  <c r="L3" i="2" s="1"/>
  <c r="I3" i="2"/>
  <c r="E31" i="2"/>
  <c r="J31" i="2" s="1"/>
  <c r="K31" i="2" s="1"/>
  <c r="L31" i="2" s="1"/>
  <c r="F11" i="2"/>
  <c r="J13" i="2"/>
  <c r="K13" i="2" s="1"/>
  <c r="L13" i="2" s="1"/>
  <c r="I13" i="2"/>
  <c r="E77" i="2"/>
  <c r="F77" i="2" s="1"/>
  <c r="F13" i="2"/>
  <c r="E35" i="2"/>
  <c r="F44" i="2"/>
  <c r="E55" i="2"/>
  <c r="F55" i="2" s="1"/>
  <c r="I120" i="2"/>
  <c r="F120" i="2"/>
  <c r="J120" i="2"/>
  <c r="K120" i="2" s="1"/>
  <c r="L120" i="2" s="1"/>
  <c r="E89" i="2"/>
  <c r="J89" i="2" s="1"/>
  <c r="K89" i="2" s="1"/>
  <c r="L89" i="2" s="1"/>
  <c r="E62" i="2"/>
  <c r="J10" i="2"/>
  <c r="K10" i="2" s="1"/>
  <c r="L10" i="2" s="1"/>
  <c r="J24" i="2"/>
  <c r="K24" i="2" s="1"/>
  <c r="L24" i="2" s="1"/>
  <c r="E61" i="2"/>
  <c r="J61" i="2" s="1"/>
  <c r="K61" i="2" s="1"/>
  <c r="L61" i="2" s="1"/>
  <c r="E68" i="2"/>
  <c r="E60" i="2"/>
  <c r="J60" i="2" s="1"/>
  <c r="K60" i="2" s="1"/>
  <c r="L60" i="2" s="1"/>
  <c r="E72" i="2"/>
  <c r="I24" i="2"/>
  <c r="J34" i="2"/>
  <c r="K34" i="2" s="1"/>
  <c r="L34" i="2" s="1"/>
  <c r="E27" i="2"/>
  <c r="I34" i="2"/>
  <c r="I44" i="2"/>
  <c r="E63" i="2"/>
  <c r="I48" i="2"/>
  <c r="J48" i="2"/>
  <c r="K48" i="2" s="1"/>
  <c r="L48" i="2" s="1"/>
  <c r="J67" i="2"/>
  <c r="K67" i="2" s="1"/>
  <c r="L67" i="2" s="1"/>
  <c r="I72" i="2"/>
  <c r="F72" i="2"/>
  <c r="J72" i="2"/>
  <c r="K72" i="2" s="1"/>
  <c r="L72" i="2" s="1"/>
  <c r="I82" i="2"/>
  <c r="F82" i="2"/>
  <c r="J82" i="2"/>
  <c r="K82" i="2" s="1"/>
  <c r="L82" i="2" s="1"/>
  <c r="J119" i="2"/>
  <c r="K119" i="2" s="1"/>
  <c r="L119" i="2" s="1"/>
  <c r="I119" i="2"/>
  <c r="F119" i="2"/>
  <c r="I59" i="2"/>
  <c r="F59" i="2"/>
  <c r="J59" i="2"/>
  <c r="K59" i="2" s="1"/>
  <c r="L59" i="2" s="1"/>
  <c r="I10" i="2"/>
  <c r="F24" i="2"/>
  <c r="F26" i="2"/>
  <c r="J26" i="2"/>
  <c r="K26" i="2" s="1"/>
  <c r="L26" i="2" s="1"/>
  <c r="I43" i="2"/>
  <c r="I9" i="2"/>
  <c r="J12" i="2"/>
  <c r="K12" i="2" s="1"/>
  <c r="L12" i="2" s="1"/>
  <c r="I12" i="2"/>
  <c r="F12" i="2"/>
  <c r="J18" i="2"/>
  <c r="K18" i="2" s="1"/>
  <c r="L18" i="2" s="1"/>
  <c r="I18" i="2"/>
  <c r="E32" i="2"/>
  <c r="F33" i="2"/>
  <c r="E47" i="2"/>
  <c r="I116" i="2"/>
  <c r="F116" i="2"/>
  <c r="J116" i="2"/>
  <c r="K116" i="2" s="1"/>
  <c r="L116" i="2" s="1"/>
  <c r="J42" i="2"/>
  <c r="K42" i="2" s="1"/>
  <c r="L42" i="2" s="1"/>
  <c r="F9" i="2"/>
  <c r="E86" i="2"/>
  <c r="E66" i="2"/>
  <c r="J66" i="2" s="1"/>
  <c r="K66" i="2" s="1"/>
  <c r="L66" i="2" s="1"/>
  <c r="J4" i="2"/>
  <c r="K4" i="2" s="1"/>
  <c r="L4" i="2" s="1"/>
  <c r="E79" i="2"/>
  <c r="J79" i="2" s="1"/>
  <c r="K79" i="2" s="1"/>
  <c r="L79" i="2" s="1"/>
  <c r="I4" i="2"/>
  <c r="F4" i="2"/>
  <c r="E69" i="2"/>
  <c r="F69" i="2" s="1"/>
  <c r="E64" i="2"/>
  <c r="F64" i="2" s="1"/>
  <c r="I33" i="2"/>
  <c r="E82" i="2"/>
  <c r="I42" i="2"/>
  <c r="E83" i="2"/>
  <c r="F83" i="2" s="1"/>
  <c r="E80" i="2"/>
  <c r="J46" i="2"/>
  <c r="K46" i="2" s="1"/>
  <c r="L46" i="2" s="1"/>
  <c r="J53" i="2"/>
  <c r="K53" i="2" s="1"/>
  <c r="L53" i="2" s="1"/>
  <c r="E57" i="2"/>
  <c r="J118" i="2"/>
  <c r="K118" i="2" s="1"/>
  <c r="L118" i="2" s="1"/>
  <c r="I118" i="2"/>
  <c r="F34" i="2"/>
  <c r="E42" i="2"/>
  <c r="F42" i="2" s="1"/>
  <c r="F18" i="2"/>
  <c r="E46" i="2"/>
  <c r="F46" i="2" s="1"/>
  <c r="F56" i="2"/>
  <c r="J56" i="2"/>
  <c r="K56" i="2" s="1"/>
  <c r="L56" i="2" s="1"/>
  <c r="E102" i="2"/>
  <c r="I77" i="2"/>
  <c r="E103" i="2"/>
  <c r="J103" i="2" s="1"/>
  <c r="K103" i="2" s="1"/>
  <c r="L103" i="2" s="1"/>
  <c r="E104" i="2"/>
  <c r="F104" i="2" s="1"/>
  <c r="J77" i="2"/>
  <c r="K77" i="2" s="1"/>
  <c r="L77" i="2" s="1"/>
  <c r="J92" i="2"/>
  <c r="K92" i="2" s="1"/>
  <c r="L92" i="2" s="1"/>
  <c r="E76" i="2"/>
  <c r="E71" i="2"/>
  <c r="J49" i="2"/>
  <c r="K49" i="2" s="1"/>
  <c r="L49" i="2" s="1"/>
  <c r="J74" i="2"/>
  <c r="K74" i="2" s="1"/>
  <c r="L74" i="2" s="1"/>
  <c r="I75" i="2"/>
  <c r="I80" i="2"/>
  <c r="F80" i="2"/>
  <c r="J83" i="2"/>
  <c r="K83" i="2" s="1"/>
  <c r="L83" i="2" s="1"/>
  <c r="I84" i="2"/>
  <c r="F84" i="2"/>
  <c r="E87" i="2"/>
  <c r="J87" i="2" s="1"/>
  <c r="K87" i="2" s="1"/>
  <c r="L87" i="2" s="1"/>
  <c r="I89" i="2"/>
  <c r="J93" i="2"/>
  <c r="K93" i="2" s="1"/>
  <c r="L93" i="2" s="1"/>
  <c r="I94" i="2"/>
  <c r="F94" i="2"/>
  <c r="I100" i="2"/>
  <c r="F100" i="2"/>
  <c r="J124" i="2"/>
  <c r="E90" i="2"/>
  <c r="I15" i="2"/>
  <c r="J28" i="2"/>
  <c r="K28" i="2" s="1"/>
  <c r="L28" i="2" s="1"/>
  <c r="J39" i="2"/>
  <c r="K39" i="2" s="1"/>
  <c r="L39" i="2" s="1"/>
  <c r="E49" i="2"/>
  <c r="F49" i="2" s="1"/>
  <c r="F51" i="2"/>
  <c r="J64" i="2"/>
  <c r="K64" i="2" s="1"/>
  <c r="L64" i="2" s="1"/>
  <c r="I64" i="2"/>
  <c r="F66" i="2"/>
  <c r="I69" i="2"/>
  <c r="I70" i="2"/>
  <c r="F70" i="2"/>
  <c r="E74" i="2"/>
  <c r="E75" i="2"/>
  <c r="F75" i="2" s="1"/>
  <c r="E84" i="2"/>
  <c r="F87" i="2"/>
  <c r="E88" i="2"/>
  <c r="J88" i="2" s="1"/>
  <c r="K88" i="2" s="1"/>
  <c r="L88" i="2" s="1"/>
  <c r="F92" i="2"/>
  <c r="J99" i="2"/>
  <c r="K99" i="2" s="1"/>
  <c r="L99" i="2" s="1"/>
  <c r="I99" i="2"/>
  <c r="J100" i="2"/>
  <c r="K100" i="2" s="1"/>
  <c r="L100" i="2" s="1"/>
  <c r="E81" i="2"/>
  <c r="F31" i="2"/>
  <c r="F40" i="2"/>
  <c r="F60" i="2"/>
  <c r="I61" i="2"/>
  <c r="I66" i="2"/>
  <c r="J70" i="2"/>
  <c r="K70" i="2" s="1"/>
  <c r="L70" i="2" s="1"/>
  <c r="F74" i="2"/>
  <c r="J80" i="2"/>
  <c r="K80" i="2" s="1"/>
  <c r="L80" i="2" s="1"/>
  <c r="J84" i="2"/>
  <c r="K84" i="2" s="1"/>
  <c r="L84" i="2" s="1"/>
  <c r="F99" i="2"/>
  <c r="I104" i="2"/>
  <c r="F88" i="2" l="1"/>
  <c r="F63" i="2"/>
  <c r="J63" i="2"/>
  <c r="K63" i="2" s="1"/>
  <c r="L63" i="2" s="1"/>
  <c r="F68" i="2"/>
  <c r="J68" i="2"/>
  <c r="K68" i="2" s="1"/>
  <c r="L68" i="2" s="1"/>
  <c r="F103" i="2"/>
  <c r="J69" i="2"/>
  <c r="K69" i="2" s="1"/>
  <c r="L69" i="2" s="1"/>
  <c r="F79" i="2"/>
  <c r="J47" i="2"/>
  <c r="K47" i="2" s="1"/>
  <c r="L47" i="2" s="1"/>
  <c r="F47" i="2"/>
  <c r="J75" i="2"/>
  <c r="K75" i="2" s="1"/>
  <c r="L75" i="2" s="1"/>
  <c r="F81" i="2"/>
  <c r="J81" i="2"/>
  <c r="K81" i="2" s="1"/>
  <c r="L81" i="2" s="1"/>
  <c r="F90" i="2"/>
  <c r="J90" i="2"/>
  <c r="K90" i="2" s="1"/>
  <c r="L90" i="2" s="1"/>
  <c r="J104" i="2"/>
  <c r="K104" i="2" s="1"/>
  <c r="L104" i="2" s="1"/>
  <c r="J102" i="2"/>
  <c r="K102" i="2" s="1"/>
  <c r="L102" i="2" s="1"/>
  <c r="F102" i="2"/>
  <c r="F89" i="2"/>
  <c r="J57" i="2"/>
  <c r="K57" i="2" s="1"/>
  <c r="L57" i="2" s="1"/>
  <c r="F57" i="2"/>
  <c r="F86" i="2"/>
  <c r="J86" i="2"/>
  <c r="K86" i="2" s="1"/>
  <c r="L86" i="2" s="1"/>
  <c r="F32" i="2"/>
  <c r="J32" i="2"/>
  <c r="K32" i="2" s="1"/>
  <c r="L32" i="2" s="1"/>
  <c r="F27" i="2"/>
  <c r="J27" i="2"/>
  <c r="K27" i="2" s="1"/>
  <c r="L27" i="2" s="1"/>
  <c r="J55" i="2"/>
  <c r="K55" i="2" s="1"/>
  <c r="L55" i="2" s="1"/>
  <c r="F71" i="2"/>
  <c r="J71" i="2"/>
  <c r="K71" i="2" s="1"/>
  <c r="L71" i="2" s="1"/>
  <c r="F76" i="2"/>
  <c r="J76" i="2"/>
  <c r="K76" i="2" s="1"/>
  <c r="L76" i="2" s="1"/>
  <c r="F61" i="2"/>
  <c r="F62" i="2"/>
  <c r="J62" i="2"/>
  <c r="K62" i="2" s="1"/>
  <c r="L62" i="2" s="1"/>
</calcChain>
</file>

<file path=xl/sharedStrings.xml><?xml version="1.0" encoding="utf-8"?>
<sst xmlns="http://schemas.openxmlformats.org/spreadsheetml/2006/main" count="1167" uniqueCount="175">
  <si>
    <t>Hay Day Item Price and XP Analysis</t>
  </si>
  <si>
    <t>Crops</t>
  </si>
  <si>
    <t>Price (1 unit)</t>
  </si>
  <si>
    <t>Price (10 units)</t>
  </si>
  <si>
    <t>Material cost</t>
  </si>
  <si>
    <t>Profit</t>
  </si>
  <si>
    <t>Time (Min)</t>
  </si>
  <si>
    <t>XP</t>
  </si>
  <si>
    <t>$/Min</t>
  </si>
  <si>
    <t>$/Hour</t>
  </si>
  <si>
    <t>$/Day</t>
  </si>
  <si>
    <t>XP/Min</t>
  </si>
  <si>
    <t>XP/Hour</t>
  </si>
  <si>
    <t>XP/Day</t>
  </si>
  <si>
    <t>Wheat</t>
  </si>
  <si>
    <t>Corn</t>
  </si>
  <si>
    <t>Carrot</t>
  </si>
  <si>
    <t>Soybean</t>
  </si>
  <si>
    <t>Sugarcane</t>
  </si>
  <si>
    <t>Indigo</t>
  </si>
  <si>
    <t>Pumpkin</t>
  </si>
  <si>
    <t>Chili Pepper</t>
  </si>
  <si>
    <t>Tomato</t>
  </si>
  <si>
    <t>Strawberries</t>
  </si>
  <si>
    <t>Potatoes</t>
  </si>
  <si>
    <t>Cotton</t>
  </si>
  <si>
    <t>Trees &amp; Bushes</t>
  </si>
  <si>
    <t>Apple</t>
  </si>
  <si>
    <t>Blackberries</t>
  </si>
  <si>
    <t>Cherries</t>
  </si>
  <si>
    <t>Raspberries</t>
  </si>
  <si>
    <t>Cacaos</t>
  </si>
  <si>
    <t>Animal Products</t>
  </si>
  <si>
    <t>Bacon</t>
  </si>
  <si>
    <t>Milk</t>
  </si>
  <si>
    <t>Egg</t>
  </si>
  <si>
    <t>Wool</t>
  </si>
  <si>
    <t>Goat Milk</t>
  </si>
  <si>
    <t>Fish Fillet</t>
  </si>
  <si>
    <t>Feed Mill</t>
  </si>
  <si>
    <t>Time (Min) / 3</t>
  </si>
  <si>
    <t>Chicken Feed</t>
  </si>
  <si>
    <t>Cow Feed</t>
  </si>
  <si>
    <t>Pig Feed</t>
  </si>
  <si>
    <t>Sheep Feed</t>
  </si>
  <si>
    <t>Goat Feed</t>
  </si>
  <si>
    <t>Bakery</t>
  </si>
  <si>
    <t>Bread</t>
  </si>
  <si>
    <t>Cookies</t>
  </si>
  <si>
    <t>Corn Bread</t>
  </si>
  <si>
    <t>Raspberry Muffin</t>
  </si>
  <si>
    <t>Blackberry Muffin</t>
  </si>
  <si>
    <t>Pizza</t>
  </si>
  <si>
    <t>Spicy Pizza</t>
  </si>
  <si>
    <t>Potato Bread</t>
  </si>
  <si>
    <t>Dairy</t>
  </si>
  <si>
    <t>Cream</t>
  </si>
  <si>
    <t>Butter</t>
  </si>
  <si>
    <t>Cheese</t>
  </si>
  <si>
    <t>Goat Cheese</t>
  </si>
  <si>
    <t>Sugar Mill</t>
  </si>
  <si>
    <t>Brown Sugar</t>
  </si>
  <si>
    <t>White Sugar</t>
  </si>
  <si>
    <t>Syrup</t>
  </si>
  <si>
    <t>Popcorn Pot</t>
  </si>
  <si>
    <t>Popcorn</t>
  </si>
  <si>
    <t>Buttered Popcorn</t>
  </si>
  <si>
    <t>Chili Popcorn</t>
  </si>
  <si>
    <t>BBQ Grill</t>
  </si>
  <si>
    <t>Pancake</t>
  </si>
  <si>
    <t>Bacon &amp; Eggs</t>
  </si>
  <si>
    <t>Hamburger</t>
  </si>
  <si>
    <t>Roasted Tomatoes</t>
  </si>
  <si>
    <t>Baked Potato</t>
  </si>
  <si>
    <t>Fish Burger</t>
  </si>
  <si>
    <t>Pie Oven</t>
  </si>
  <si>
    <t>Carrot Pie</t>
  </si>
  <si>
    <t>Pumpkin Pie</t>
  </si>
  <si>
    <t>Bacon Pie</t>
  </si>
  <si>
    <t>Apple Pie</t>
  </si>
  <si>
    <t>Fish Pie</t>
  </si>
  <si>
    <t>Feta Pie</t>
  </si>
  <si>
    <t>Caserole</t>
  </si>
  <si>
    <t>Loom</t>
  </si>
  <si>
    <t>Sweater</t>
  </si>
  <si>
    <t>Blue Wooly Hat</t>
  </si>
  <si>
    <t>Blue Sweater</t>
  </si>
  <si>
    <t>Cotton Fabric</t>
  </si>
  <si>
    <t>Cake Oven</t>
  </si>
  <si>
    <t>Carrot Cake</t>
  </si>
  <si>
    <t>Cream Cake</t>
  </si>
  <si>
    <t>Red Berry Cake</t>
  </si>
  <si>
    <t>Cheesecake</t>
  </si>
  <si>
    <t>Strawberry Cake</t>
  </si>
  <si>
    <t>Chocolate Cake</t>
  </si>
  <si>
    <t>Juice Press</t>
  </si>
  <si>
    <t>Carrot Juice</t>
  </si>
  <si>
    <t>Apple Juice</t>
  </si>
  <si>
    <t>Cherry Juice</t>
  </si>
  <si>
    <t>Tomato Juice</t>
  </si>
  <si>
    <t>Berry Juice</t>
  </si>
  <si>
    <t>Ice Cream Maker</t>
  </si>
  <si>
    <t>Vanilla Ice Cream</t>
  </si>
  <si>
    <t>Cherry Popsicle</t>
  </si>
  <si>
    <t>Strawberry Ice Cream</t>
  </si>
  <si>
    <t>Chocolate Ice Cream</t>
  </si>
  <si>
    <t>Jam Maker</t>
  </si>
  <si>
    <t>Apple Jam</t>
  </si>
  <si>
    <t>Raspberry Jam</t>
  </si>
  <si>
    <t>Blackberry Jam</t>
  </si>
  <si>
    <t>Cherry Jam</t>
  </si>
  <si>
    <t>Sewing Machine</t>
  </si>
  <si>
    <t>Cotton Shirt</t>
  </si>
  <si>
    <t>Wooly Chaps</t>
  </si>
  <si>
    <t>Violet Dress</t>
  </si>
  <si>
    <t>Jeweler</t>
  </si>
  <si>
    <t>Bracelet</t>
  </si>
  <si>
    <t>Necklace</t>
  </si>
  <si>
    <t>Diamond Ring</t>
  </si>
  <si>
    <t>Coffee Kiosk</t>
  </si>
  <si>
    <t>Espresso</t>
  </si>
  <si>
    <t>Café Latte</t>
  </si>
  <si>
    <t>Café Mocha</t>
  </si>
  <si>
    <t>Raspberry Mocha</t>
  </si>
  <si>
    <t>Hot Chocolate</t>
  </si>
  <si>
    <t>Smelter</t>
  </si>
  <si>
    <t>Silver Bar</t>
  </si>
  <si>
    <t>Gold Bar</t>
  </si>
  <si>
    <t>Platinum Bar</t>
  </si>
  <si>
    <t>Refine Coal</t>
  </si>
  <si>
    <t>Iron Bar</t>
  </si>
  <si>
    <t>Mine</t>
  </si>
  <si>
    <t>Iron Ore</t>
  </si>
  <si>
    <t>-</t>
  </si>
  <si>
    <t>Silver</t>
  </si>
  <si>
    <t>Gold</t>
  </si>
  <si>
    <t>Platinum</t>
  </si>
  <si>
    <t>Coal</t>
  </si>
  <si>
    <t>Rarities</t>
  </si>
  <si>
    <t>Nail</t>
  </si>
  <si>
    <t>Screw</t>
  </si>
  <si>
    <t>Bolt</t>
  </si>
  <si>
    <t>Wood Panel</t>
  </si>
  <si>
    <t>Plank</t>
  </si>
  <si>
    <t>Duct Tape</t>
  </si>
  <si>
    <t>Axe</t>
  </si>
  <si>
    <t>Saw</t>
  </si>
  <si>
    <t>TNT Barrel</t>
  </si>
  <si>
    <t>Dynamite</t>
  </si>
  <si>
    <t>Marker Stake</t>
  </si>
  <si>
    <t>Mallet</t>
  </si>
  <si>
    <t>Tar Bucket</t>
  </si>
  <si>
    <t>Map Piece</t>
  </si>
  <si>
    <t>Paint Bucket</t>
  </si>
  <si>
    <t>Brick</t>
  </si>
  <si>
    <t xml:space="preserve"> </t>
  </si>
  <si>
    <t>Type</t>
  </si>
  <si>
    <t xml:space="preserve">Price x 1 </t>
  </si>
  <si>
    <t>Price x 10</t>
  </si>
  <si>
    <t>Coins/ XP</t>
  </si>
  <si>
    <t>coins/min</t>
  </si>
  <si>
    <t>Peach</t>
  </si>
  <si>
    <t>Coffee</t>
  </si>
  <si>
    <t>Olive</t>
  </si>
  <si>
    <t>Sugar mill</t>
  </si>
  <si>
    <t>Item</t>
  </si>
  <si>
    <t>Cost (1 unit)</t>
  </si>
  <si>
    <t>Profit (1 unit)</t>
  </si>
  <si>
    <t>Material cost (10 units)</t>
  </si>
  <si>
    <t>Profit (10 units)</t>
  </si>
  <si>
    <t>Animal products</t>
  </si>
  <si>
    <t>Trees &amp; bushes</t>
  </si>
  <si>
    <t>Juicer</t>
  </si>
  <si>
    <t>BBQ</t>
  </si>
  <si>
    <t>Fish filet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</si>
</sst>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>
    <font>
      <sz val="12"/>
      <color theme="1"/>
      <name val="Aptos Narrow"/>
      <family val="2"/>
      <charset val="162"/>
      <scheme val="minor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sz val="12"/>
      <color rgb="FFFFFFFF"/>
      <name val="Arial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Serif"/>
    </font>
    <font>
      <sz val="10"/>
      <name val="Arial"/>
      <family val="2"/>
    </font>
    <font>
      <b/>
      <sz val="12"/>
      <name val="Calibri"/>
      <family val="2"/>
    </font>
    <font>
      <sz val="12"/>
      <color rgb="FF000000"/>
      <name val="Serif"/>
    </font>
    <font>
      <b/>
      <sz val="12"/>
      <color rgb="FFFF0000"/>
      <name val="Calibri"/>
      <family val="2"/>
    </font>
    <font>
      <b/>
      <sz val="12"/>
      <color rgb="FF000000"/>
      <name val="Serif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7F6000"/>
        <bgColor rgb="FF7F6000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4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1" fillId="5" borderId="0" xfId="0" applyFont="1" applyFill="1"/>
    <xf numFmtId="0" fontId="2" fillId="5" borderId="0" xfId="0" applyFont="1" applyFill="1" applyAlignment="1">
      <alignment horizontal="center"/>
    </xf>
    <xf numFmtId="1" fontId="2" fillId="5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1" fillId="6" borderId="0" xfId="0" applyFont="1" applyFill="1"/>
    <xf numFmtId="0" fontId="2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7" borderId="0" xfId="0" applyFont="1" applyFill="1"/>
    <xf numFmtId="0" fontId="4" fillId="7" borderId="0" xfId="0" applyFont="1" applyFill="1" applyAlignment="1">
      <alignment horizontal="center"/>
    </xf>
    <xf numFmtId="1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8" fillId="8" borderId="0" xfId="0" applyFont="1" applyFill="1"/>
    <xf numFmtId="0" fontId="4" fillId="8" borderId="0" xfId="0" applyFont="1" applyFill="1" applyAlignment="1">
      <alignment horizontal="center"/>
    </xf>
    <xf numFmtId="1" fontId="4" fillId="8" borderId="0" xfId="0" applyNumberFormat="1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8" fillId="9" borderId="0" xfId="0" applyFont="1" applyFill="1"/>
    <xf numFmtId="0" fontId="4" fillId="9" borderId="0" xfId="0" applyFont="1" applyFill="1" applyAlignment="1">
      <alignment horizontal="center"/>
    </xf>
    <xf numFmtId="1" fontId="4" fillId="9" borderId="0" xfId="0" applyNumberFormat="1" applyFont="1" applyFill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8" fillId="10" borderId="0" xfId="0" applyFont="1" applyFill="1"/>
    <xf numFmtId="0" fontId="4" fillId="10" borderId="0" xfId="0" applyFont="1" applyFill="1" applyAlignment="1">
      <alignment horizontal="center"/>
    </xf>
    <xf numFmtId="1" fontId="4" fillId="10" borderId="0" xfId="0" applyNumberFormat="1" applyFont="1" applyFill="1" applyAlignment="1">
      <alignment horizontal="center"/>
    </xf>
    <xf numFmtId="164" fontId="4" fillId="10" borderId="0" xfId="0" applyNumberFormat="1" applyFont="1" applyFill="1" applyAlignment="1">
      <alignment horizontal="center"/>
    </xf>
    <xf numFmtId="0" fontId="8" fillId="11" borderId="0" xfId="0" applyFont="1" applyFill="1"/>
    <xf numFmtId="0" fontId="4" fillId="11" borderId="0" xfId="0" applyFont="1" applyFill="1" applyAlignment="1">
      <alignment horizontal="center"/>
    </xf>
    <xf numFmtId="1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0" fontId="8" fillId="12" borderId="0" xfId="0" applyFont="1" applyFill="1"/>
    <xf numFmtId="0" fontId="4" fillId="12" borderId="0" xfId="0" applyFont="1" applyFill="1" applyAlignment="1">
      <alignment horizontal="center"/>
    </xf>
    <xf numFmtId="1" fontId="4" fillId="12" borderId="0" xfId="0" applyNumberFormat="1" applyFont="1" applyFill="1" applyAlignment="1">
      <alignment horizontal="center"/>
    </xf>
    <xf numFmtId="164" fontId="4" fillId="12" borderId="0" xfId="0" applyNumberFormat="1" applyFont="1" applyFill="1" applyAlignment="1">
      <alignment horizontal="center"/>
    </xf>
    <xf numFmtId="0" fontId="8" fillId="13" borderId="0" xfId="0" applyFont="1" applyFill="1"/>
    <xf numFmtId="0" fontId="4" fillId="13" borderId="0" xfId="0" applyFont="1" applyFill="1" applyAlignment="1">
      <alignment horizontal="center"/>
    </xf>
    <xf numFmtId="1" fontId="4" fillId="13" borderId="0" xfId="0" applyNumberFormat="1" applyFont="1" applyFill="1" applyAlignment="1">
      <alignment horizontal="center"/>
    </xf>
    <xf numFmtId="164" fontId="4" fillId="13" borderId="0" xfId="0" applyNumberFormat="1" applyFont="1" applyFill="1" applyAlignment="1">
      <alignment horizontal="center"/>
    </xf>
    <xf numFmtId="0" fontId="1" fillId="14" borderId="0" xfId="0" applyFont="1" applyFill="1"/>
    <xf numFmtId="0" fontId="2" fillId="14" borderId="0" xfId="0" applyFont="1" applyFill="1" applyAlignment="1">
      <alignment horizontal="center"/>
    </xf>
    <xf numFmtId="1" fontId="2" fillId="14" borderId="0" xfId="0" applyNumberFormat="1" applyFont="1" applyFill="1" applyAlignment="1">
      <alignment horizontal="center"/>
    </xf>
    <xf numFmtId="164" fontId="2" fillId="14" borderId="0" xfId="0" applyNumberFormat="1" applyFont="1" applyFill="1" applyAlignment="1">
      <alignment horizontal="center"/>
    </xf>
    <xf numFmtId="0" fontId="1" fillId="15" borderId="0" xfId="0" applyFont="1" applyFill="1"/>
    <xf numFmtId="0" fontId="2" fillId="15" borderId="0" xfId="0" applyFont="1" applyFill="1" applyAlignment="1">
      <alignment horizontal="center"/>
    </xf>
    <xf numFmtId="1" fontId="2" fillId="15" borderId="0" xfId="0" applyNumberFormat="1" applyFont="1" applyFill="1" applyAlignment="1">
      <alignment horizontal="center"/>
    </xf>
    <xf numFmtId="164" fontId="2" fillId="15" borderId="0" xfId="0" applyNumberFormat="1" applyFont="1" applyFill="1" applyAlignment="1">
      <alignment horizontal="center"/>
    </xf>
    <xf numFmtId="0" fontId="1" fillId="16" borderId="0" xfId="0" applyFont="1" applyFill="1"/>
    <xf numFmtId="0" fontId="2" fillId="16" borderId="0" xfId="0" applyFont="1" applyFill="1" applyAlignment="1">
      <alignment horizontal="center"/>
    </xf>
    <xf numFmtId="1" fontId="2" fillId="16" borderId="0" xfId="0" applyNumberFormat="1" applyFont="1" applyFill="1" applyAlignment="1">
      <alignment horizontal="center"/>
    </xf>
    <xf numFmtId="164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2" fillId="17" borderId="0" xfId="0" applyFont="1" applyFill="1" applyAlignment="1">
      <alignment horizontal="center"/>
    </xf>
    <xf numFmtId="1" fontId="2" fillId="17" borderId="0" xfId="0" applyNumberFormat="1" applyFont="1" applyFill="1" applyAlignment="1">
      <alignment horizontal="center"/>
    </xf>
    <xf numFmtId="164" fontId="2" fillId="17" borderId="0" xfId="0" applyNumberFormat="1" applyFont="1" applyFill="1" applyAlignment="1">
      <alignment horizontal="center"/>
    </xf>
    <xf numFmtId="0" fontId="9" fillId="4" borderId="0" xfId="0" applyFont="1" applyFill="1" applyAlignment="1">
      <alignment wrapText="1"/>
    </xf>
    <xf numFmtId="0" fontId="1" fillId="18" borderId="0" xfId="0" applyFont="1" applyFill="1"/>
    <xf numFmtId="0" fontId="2" fillId="18" borderId="0" xfId="0" applyFont="1" applyFill="1" applyAlignment="1">
      <alignment horizontal="center"/>
    </xf>
    <xf numFmtId="1" fontId="2" fillId="18" borderId="0" xfId="0" applyNumberFormat="1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0" fontId="4" fillId="8" borderId="0" xfId="0" applyFont="1" applyFill="1"/>
    <xf numFmtId="1" fontId="6" fillId="0" borderId="0" xfId="0" applyNumberFormat="1" applyFont="1" applyAlignment="1">
      <alignment horizontal="center"/>
    </xf>
    <xf numFmtId="0" fontId="1" fillId="19" borderId="0" xfId="0" applyFont="1" applyFill="1"/>
    <xf numFmtId="0" fontId="2" fillId="19" borderId="0" xfId="0" applyFont="1" applyFill="1" applyAlignment="1">
      <alignment horizontal="center"/>
    </xf>
    <xf numFmtId="1" fontId="2" fillId="19" borderId="0" xfId="0" applyNumberFormat="1" applyFont="1" applyFill="1" applyAlignment="1">
      <alignment horizontal="center"/>
    </xf>
    <xf numFmtId="164" fontId="2" fillId="19" borderId="0" xfId="0" applyNumberFormat="1" applyFont="1" applyFill="1" applyAlignment="1">
      <alignment horizontal="center"/>
    </xf>
    <xf numFmtId="0" fontId="1" fillId="20" borderId="0" xfId="0" applyFont="1" applyFill="1"/>
    <xf numFmtId="0" fontId="2" fillId="20" borderId="0" xfId="0" applyFont="1" applyFill="1" applyAlignment="1">
      <alignment horizontal="center"/>
    </xf>
    <xf numFmtId="1" fontId="2" fillId="20" borderId="0" xfId="0" applyNumberFormat="1" applyFont="1" applyFill="1" applyAlignment="1">
      <alignment horizontal="center"/>
    </xf>
    <xf numFmtId="164" fontId="2" fillId="20" borderId="0" xfId="0" applyNumberFormat="1" applyFont="1" applyFill="1" applyAlignment="1">
      <alignment horizontal="center"/>
    </xf>
    <xf numFmtId="0" fontId="8" fillId="21" borderId="0" xfId="0" applyFont="1" applyFill="1"/>
    <xf numFmtId="0" fontId="4" fillId="21" borderId="0" xfId="0" applyFont="1" applyFill="1" applyAlignment="1">
      <alignment horizontal="center"/>
    </xf>
    <xf numFmtId="1" fontId="4" fillId="21" borderId="0" xfId="0" applyNumberFormat="1" applyFont="1" applyFill="1" applyAlignment="1">
      <alignment horizontal="center"/>
    </xf>
    <xf numFmtId="164" fontId="4" fillId="21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22" borderId="0" xfId="0" applyFont="1" applyFill="1"/>
    <xf numFmtId="0" fontId="8" fillId="22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1" fontId="4" fillId="22" borderId="0" xfId="0" applyNumberFormat="1" applyFont="1" applyFill="1" applyAlignment="1">
      <alignment horizontal="center"/>
    </xf>
    <xf numFmtId="164" fontId="4" fillId="22" borderId="0" xfId="0" applyNumberFormat="1" applyFont="1" applyFill="1" applyAlignment="1">
      <alignment horizontal="center"/>
    </xf>
    <xf numFmtId="0" fontId="8" fillId="23" borderId="0" xfId="0" applyFont="1" applyFill="1"/>
    <xf numFmtId="0" fontId="8" fillId="23" borderId="0" xfId="0" applyFont="1" applyFill="1" applyAlignment="1">
      <alignment horizontal="center"/>
    </xf>
    <xf numFmtId="0" fontId="4" fillId="23" borderId="0" xfId="0" applyFont="1" applyFill="1" applyAlignment="1">
      <alignment horizontal="center"/>
    </xf>
    <xf numFmtId="1" fontId="4" fillId="23" borderId="0" xfId="0" applyNumberFormat="1" applyFont="1" applyFill="1" applyAlignment="1">
      <alignment horizontal="center"/>
    </xf>
    <xf numFmtId="164" fontId="4" fillId="23" borderId="0" xfId="0" applyNumberFormat="1" applyFont="1" applyFill="1" applyAlignment="1">
      <alignment horizontal="center"/>
    </xf>
    <xf numFmtId="0" fontId="10" fillId="3" borderId="0" xfId="0" applyFont="1" applyFill="1"/>
    <xf numFmtId="0" fontId="1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8" fillId="4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4" borderId="0" xfId="0" applyFont="1" applyFill="1"/>
    <xf numFmtId="0" fontId="15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1" fillId="1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4" fontId="4" fillId="4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903C-4AAB-D646-B2D0-39C74E3D10EB}">
  <dimension ref="A1:M141"/>
  <sheetViews>
    <sheetView workbookViewId="0">
      <selection activeCell="N11" sqref="N11"/>
    </sheetView>
  </sheetViews>
  <sheetFormatPr baseColWidth="10" defaultRowHeight="16"/>
  <cols>
    <col min="1" max="1" width="31.1640625" bestFit="1" customWidth="1"/>
    <col min="2" max="2" width="11.6640625" bestFit="1" customWidth="1"/>
    <col min="3" max="3" width="13.5" bestFit="1" customWidth="1"/>
    <col min="4" max="4" width="12" bestFit="1" customWidth="1"/>
    <col min="5" max="5" width="7.33203125" bestFit="1" customWidth="1"/>
    <col min="6" max="6" width="13.1640625" bestFit="1" customWidth="1"/>
    <col min="7" max="7" width="3.1640625" bestFit="1" customWidth="1"/>
    <col min="8" max="11" width="7.1640625" bestFit="1" customWidth="1"/>
    <col min="12" max="12" width="7.83203125" bestFit="1" customWidth="1"/>
    <col min="13" max="13" width="8.1640625" bestFit="1" customWidth="1"/>
  </cols>
  <sheetData>
    <row r="1" spans="1:13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2"/>
      <c r="L1" s="4"/>
      <c r="M1" s="3"/>
    </row>
    <row r="2" spans="1:13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8" t="s">
        <v>10</v>
      </c>
      <c r="K2" s="6" t="s">
        <v>11</v>
      </c>
      <c r="L2" s="9" t="s">
        <v>12</v>
      </c>
      <c r="M2" s="8" t="s">
        <v>13</v>
      </c>
    </row>
    <row r="3" spans="1:13">
      <c r="A3" s="10" t="s">
        <v>14</v>
      </c>
      <c r="B3" s="11">
        <v>3</v>
      </c>
      <c r="C3" s="11">
        <v>36</v>
      </c>
      <c r="D3" s="12">
        <v>3</v>
      </c>
      <c r="E3" s="11">
        <f t="shared" ref="E3:E14" si="0">C3-D3</f>
        <v>33</v>
      </c>
      <c r="F3" s="11">
        <v>2</v>
      </c>
      <c r="G3" s="11">
        <v>1</v>
      </c>
      <c r="H3" s="13">
        <f t="shared" ref="H3:H14" si="1">D3/F3</f>
        <v>1.5</v>
      </c>
      <c r="I3" s="14">
        <f t="shared" ref="I3:I14" si="2">H3*60</f>
        <v>90</v>
      </c>
      <c r="J3" s="14">
        <f t="shared" ref="J3:J14" si="3">I3*24</f>
        <v>2160</v>
      </c>
      <c r="K3" s="13">
        <f t="shared" ref="K3:K14" si="4">G3/F3</f>
        <v>0.5</v>
      </c>
      <c r="L3" s="15">
        <f t="shared" ref="L3:L14" si="5">K3*60</f>
        <v>30</v>
      </c>
      <c r="M3" s="14">
        <f t="shared" ref="M3:M14" si="6">L3*24</f>
        <v>720</v>
      </c>
    </row>
    <row r="4" spans="1:13">
      <c r="A4" s="10" t="s">
        <v>15</v>
      </c>
      <c r="B4" s="11">
        <v>7</v>
      </c>
      <c r="C4" s="11">
        <v>72</v>
      </c>
      <c r="D4" s="12">
        <v>7</v>
      </c>
      <c r="E4" s="11">
        <f t="shared" si="0"/>
        <v>65</v>
      </c>
      <c r="F4" s="11">
        <v>5</v>
      </c>
      <c r="G4" s="11">
        <v>1</v>
      </c>
      <c r="H4" s="13">
        <f t="shared" si="1"/>
        <v>1.4</v>
      </c>
      <c r="I4" s="14">
        <f t="shared" si="2"/>
        <v>84</v>
      </c>
      <c r="J4" s="14">
        <f t="shared" si="3"/>
        <v>2016</v>
      </c>
      <c r="K4" s="13">
        <f t="shared" si="4"/>
        <v>0.2</v>
      </c>
      <c r="L4" s="15">
        <f t="shared" si="5"/>
        <v>12</v>
      </c>
      <c r="M4" s="14">
        <f t="shared" si="6"/>
        <v>288</v>
      </c>
    </row>
    <row r="5" spans="1:13">
      <c r="A5" s="10" t="s">
        <v>16</v>
      </c>
      <c r="B5" s="11">
        <v>7</v>
      </c>
      <c r="C5" s="11">
        <v>72</v>
      </c>
      <c r="D5" s="12">
        <v>7</v>
      </c>
      <c r="E5" s="11">
        <f t="shared" si="0"/>
        <v>65</v>
      </c>
      <c r="F5" s="11">
        <v>10</v>
      </c>
      <c r="G5" s="11">
        <v>2</v>
      </c>
      <c r="H5" s="13">
        <f t="shared" si="1"/>
        <v>0.7</v>
      </c>
      <c r="I5" s="14">
        <f t="shared" si="2"/>
        <v>42</v>
      </c>
      <c r="J5" s="14">
        <f t="shared" si="3"/>
        <v>1008</v>
      </c>
      <c r="K5" s="13">
        <f t="shared" si="4"/>
        <v>0.2</v>
      </c>
      <c r="L5" s="15">
        <f t="shared" si="5"/>
        <v>12</v>
      </c>
      <c r="M5" s="14">
        <f t="shared" si="6"/>
        <v>288</v>
      </c>
    </row>
    <row r="6" spans="1:13">
      <c r="A6" s="10" t="s">
        <v>17</v>
      </c>
      <c r="B6" s="11">
        <v>10</v>
      </c>
      <c r="C6" s="11">
        <v>108</v>
      </c>
      <c r="D6" s="12">
        <v>10</v>
      </c>
      <c r="E6" s="11">
        <f t="shared" si="0"/>
        <v>98</v>
      </c>
      <c r="F6" s="11">
        <v>20</v>
      </c>
      <c r="G6" s="11">
        <v>2</v>
      </c>
      <c r="H6" s="13">
        <f t="shared" si="1"/>
        <v>0.5</v>
      </c>
      <c r="I6" s="14">
        <f t="shared" si="2"/>
        <v>30</v>
      </c>
      <c r="J6" s="14">
        <f t="shared" si="3"/>
        <v>720</v>
      </c>
      <c r="K6" s="13">
        <f t="shared" si="4"/>
        <v>0.1</v>
      </c>
      <c r="L6" s="15">
        <f t="shared" si="5"/>
        <v>6</v>
      </c>
      <c r="M6" s="14">
        <f t="shared" si="6"/>
        <v>144</v>
      </c>
    </row>
    <row r="7" spans="1:13">
      <c r="A7" s="10" t="s">
        <v>18</v>
      </c>
      <c r="B7" s="11">
        <v>14</v>
      </c>
      <c r="C7" s="11">
        <v>144</v>
      </c>
      <c r="D7" s="12">
        <v>14</v>
      </c>
      <c r="E7" s="11">
        <f t="shared" si="0"/>
        <v>130</v>
      </c>
      <c r="F7" s="11">
        <v>30</v>
      </c>
      <c r="G7" s="11">
        <v>3</v>
      </c>
      <c r="H7" s="13">
        <f t="shared" si="1"/>
        <v>0.46666666666666667</v>
      </c>
      <c r="I7" s="14">
        <f t="shared" si="2"/>
        <v>28</v>
      </c>
      <c r="J7" s="14">
        <f t="shared" si="3"/>
        <v>672</v>
      </c>
      <c r="K7" s="13">
        <f t="shared" si="4"/>
        <v>0.1</v>
      </c>
      <c r="L7" s="15">
        <f t="shared" si="5"/>
        <v>6</v>
      </c>
      <c r="M7" s="14">
        <f t="shared" si="6"/>
        <v>144</v>
      </c>
    </row>
    <row r="8" spans="1:13">
      <c r="A8" s="10" t="s">
        <v>19</v>
      </c>
      <c r="B8" s="11">
        <v>25</v>
      </c>
      <c r="C8" s="11">
        <v>252</v>
      </c>
      <c r="D8" s="12">
        <v>35</v>
      </c>
      <c r="E8" s="11">
        <f t="shared" si="0"/>
        <v>217</v>
      </c>
      <c r="F8" s="11">
        <v>120</v>
      </c>
      <c r="G8" s="11">
        <v>5</v>
      </c>
      <c r="H8" s="13">
        <f t="shared" si="1"/>
        <v>0.29166666666666669</v>
      </c>
      <c r="I8" s="14">
        <f t="shared" si="2"/>
        <v>17.5</v>
      </c>
      <c r="J8" s="14">
        <f t="shared" si="3"/>
        <v>420</v>
      </c>
      <c r="K8" s="13">
        <f t="shared" si="4"/>
        <v>4.1666666666666664E-2</v>
      </c>
      <c r="L8" s="15">
        <f t="shared" si="5"/>
        <v>2.5</v>
      </c>
      <c r="M8" s="14">
        <f t="shared" si="6"/>
        <v>60</v>
      </c>
    </row>
    <row r="9" spans="1:13">
      <c r="A9" s="16" t="s">
        <v>20</v>
      </c>
      <c r="B9" s="11">
        <v>32</v>
      </c>
      <c r="C9" s="11">
        <v>324</v>
      </c>
      <c r="D9" s="12">
        <v>32</v>
      </c>
      <c r="E9" s="11">
        <f t="shared" si="0"/>
        <v>292</v>
      </c>
      <c r="F9" s="11">
        <v>180</v>
      </c>
      <c r="G9" s="11">
        <v>6</v>
      </c>
      <c r="H9" s="13">
        <f t="shared" si="1"/>
        <v>0.17777777777777778</v>
      </c>
      <c r="I9" s="14">
        <f t="shared" si="2"/>
        <v>10.666666666666668</v>
      </c>
      <c r="J9" s="14">
        <f t="shared" si="3"/>
        <v>256</v>
      </c>
      <c r="K9" s="13">
        <f t="shared" si="4"/>
        <v>3.3333333333333333E-2</v>
      </c>
      <c r="L9" s="15">
        <f t="shared" si="5"/>
        <v>2</v>
      </c>
      <c r="M9" s="14">
        <f t="shared" si="6"/>
        <v>48</v>
      </c>
    </row>
    <row r="10" spans="1:13">
      <c r="A10" s="10" t="s">
        <v>21</v>
      </c>
      <c r="B10" s="11">
        <v>36</v>
      </c>
      <c r="C10" s="11">
        <v>360</v>
      </c>
      <c r="D10" s="12">
        <v>36</v>
      </c>
      <c r="E10" s="11">
        <f t="shared" si="0"/>
        <v>324</v>
      </c>
      <c r="F10" s="11">
        <v>240</v>
      </c>
      <c r="G10" s="11">
        <v>7</v>
      </c>
      <c r="H10" s="13">
        <f t="shared" si="1"/>
        <v>0.15</v>
      </c>
      <c r="I10" s="14">
        <f t="shared" si="2"/>
        <v>9</v>
      </c>
      <c r="J10" s="14">
        <f t="shared" si="3"/>
        <v>216</v>
      </c>
      <c r="K10" s="13">
        <f t="shared" si="4"/>
        <v>2.9166666666666667E-2</v>
      </c>
      <c r="L10" s="15">
        <f t="shared" si="5"/>
        <v>1.75</v>
      </c>
      <c r="M10" s="14">
        <f t="shared" si="6"/>
        <v>42</v>
      </c>
    </row>
    <row r="11" spans="1:13">
      <c r="A11" s="10" t="s">
        <v>22</v>
      </c>
      <c r="B11" s="11">
        <v>43</v>
      </c>
      <c r="C11" s="11">
        <v>432</v>
      </c>
      <c r="D11" s="12">
        <v>43</v>
      </c>
      <c r="E11" s="11">
        <f t="shared" si="0"/>
        <v>389</v>
      </c>
      <c r="F11" s="11">
        <v>360</v>
      </c>
      <c r="G11" s="11">
        <v>8</v>
      </c>
      <c r="H11" s="13">
        <f t="shared" si="1"/>
        <v>0.11944444444444445</v>
      </c>
      <c r="I11" s="14">
        <f t="shared" si="2"/>
        <v>7.166666666666667</v>
      </c>
      <c r="J11" s="14">
        <f t="shared" si="3"/>
        <v>172</v>
      </c>
      <c r="K11" s="13">
        <f t="shared" si="4"/>
        <v>2.2222222222222223E-2</v>
      </c>
      <c r="L11" s="15">
        <f t="shared" si="5"/>
        <v>1.3333333333333335</v>
      </c>
      <c r="M11" s="14">
        <f t="shared" si="6"/>
        <v>32</v>
      </c>
    </row>
    <row r="12" spans="1:13">
      <c r="A12" s="10" t="s">
        <v>23</v>
      </c>
      <c r="B12" s="11">
        <v>50</v>
      </c>
      <c r="C12" s="11">
        <v>504</v>
      </c>
      <c r="D12" s="12">
        <v>50</v>
      </c>
      <c r="E12" s="11">
        <f t="shared" si="0"/>
        <v>454</v>
      </c>
      <c r="F12" s="11">
        <v>480</v>
      </c>
      <c r="G12" s="11">
        <v>10</v>
      </c>
      <c r="H12" s="13">
        <f t="shared" si="1"/>
        <v>0.10416666666666667</v>
      </c>
      <c r="I12" s="14">
        <f t="shared" si="2"/>
        <v>6.25</v>
      </c>
      <c r="J12" s="14">
        <f t="shared" si="3"/>
        <v>150</v>
      </c>
      <c r="K12" s="13">
        <f t="shared" si="4"/>
        <v>2.0833333333333332E-2</v>
      </c>
      <c r="L12" s="15">
        <f t="shared" si="5"/>
        <v>1.25</v>
      </c>
      <c r="M12" s="14">
        <f t="shared" si="6"/>
        <v>30</v>
      </c>
    </row>
    <row r="13" spans="1:13">
      <c r="A13" s="10" t="s">
        <v>24</v>
      </c>
      <c r="B13" s="11">
        <v>36</v>
      </c>
      <c r="C13" s="11">
        <v>360</v>
      </c>
      <c r="D13" s="12">
        <v>36</v>
      </c>
      <c r="E13" s="11">
        <f t="shared" si="0"/>
        <v>324</v>
      </c>
      <c r="F13" s="11">
        <v>220</v>
      </c>
      <c r="G13" s="11">
        <v>7</v>
      </c>
      <c r="H13" s="13">
        <f t="shared" si="1"/>
        <v>0.16363636363636364</v>
      </c>
      <c r="I13" s="14">
        <f t="shared" si="2"/>
        <v>9.8181818181818183</v>
      </c>
      <c r="J13" s="14">
        <f t="shared" si="3"/>
        <v>235.63636363636363</v>
      </c>
      <c r="K13" s="13">
        <f t="shared" si="4"/>
        <v>3.1818181818181815E-2</v>
      </c>
      <c r="L13" s="15">
        <f t="shared" si="5"/>
        <v>1.9090909090909089</v>
      </c>
      <c r="M13" s="14">
        <f t="shared" si="6"/>
        <v>45.818181818181813</v>
      </c>
    </row>
    <row r="14" spans="1:13">
      <c r="A14" s="17" t="s">
        <v>25</v>
      </c>
      <c r="B14" s="18">
        <v>28</v>
      </c>
      <c r="C14" s="18">
        <v>288</v>
      </c>
      <c r="D14" s="12">
        <v>28</v>
      </c>
      <c r="E14" s="11">
        <f t="shared" si="0"/>
        <v>260</v>
      </c>
      <c r="F14" s="18">
        <v>150</v>
      </c>
      <c r="G14" s="18">
        <v>6</v>
      </c>
      <c r="H14" s="13">
        <f t="shared" si="1"/>
        <v>0.18666666666666668</v>
      </c>
      <c r="I14" s="14">
        <f t="shared" si="2"/>
        <v>11.200000000000001</v>
      </c>
      <c r="J14" s="14">
        <f t="shared" si="3"/>
        <v>268.8</v>
      </c>
      <c r="K14" s="13">
        <f t="shared" si="4"/>
        <v>0.04</v>
      </c>
      <c r="L14" s="15">
        <f t="shared" si="5"/>
        <v>2.4</v>
      </c>
      <c r="M14" s="14">
        <f t="shared" si="6"/>
        <v>57.599999999999994</v>
      </c>
    </row>
    <row r="15" spans="1:13">
      <c r="A15" s="19" t="s">
        <v>26</v>
      </c>
      <c r="B15" s="20" t="s">
        <v>2</v>
      </c>
      <c r="C15" s="20" t="s">
        <v>3</v>
      </c>
      <c r="D15" s="20" t="s">
        <v>4</v>
      </c>
      <c r="E15" s="20"/>
      <c r="F15" s="20" t="s">
        <v>6</v>
      </c>
      <c r="G15" s="20" t="s">
        <v>7</v>
      </c>
      <c r="H15" s="20" t="s">
        <v>8</v>
      </c>
      <c r="I15" s="21" t="s">
        <v>9</v>
      </c>
      <c r="J15" s="21" t="s">
        <v>10</v>
      </c>
      <c r="K15" s="20" t="s">
        <v>11</v>
      </c>
      <c r="L15" s="22" t="s">
        <v>12</v>
      </c>
      <c r="M15" s="21" t="s">
        <v>13</v>
      </c>
    </row>
    <row r="16" spans="1:13">
      <c r="A16" s="10" t="s">
        <v>27</v>
      </c>
      <c r="B16" s="11">
        <v>39</v>
      </c>
      <c r="C16" s="11"/>
      <c r="D16" s="23">
        <f>(54+160)/1.2</f>
        <v>178.33333333333334</v>
      </c>
      <c r="E16" s="23">
        <f t="shared" ref="E16:E20" si="7">C16-D16</f>
        <v>-178.33333333333334</v>
      </c>
      <c r="F16" s="11">
        <v>960</v>
      </c>
      <c r="G16" s="11">
        <v>7</v>
      </c>
      <c r="H16" s="13">
        <f t="shared" ref="H16:H20" si="8">D16/F16</f>
        <v>0.1857638888888889</v>
      </c>
      <c r="I16" s="14">
        <f t="shared" ref="I16:I20" si="9">H16*60</f>
        <v>11.145833333333334</v>
      </c>
      <c r="J16" s="14">
        <f t="shared" ref="J16:J20" si="10">I16*24</f>
        <v>267.5</v>
      </c>
      <c r="K16" s="13">
        <f t="shared" ref="K16:K20" si="11">G16/F16</f>
        <v>7.2916666666666668E-3</v>
      </c>
      <c r="L16" s="15">
        <f t="shared" ref="L16:L20" si="12">K16*60</f>
        <v>0.4375</v>
      </c>
      <c r="M16" s="14">
        <f t="shared" ref="M16:M20" si="13">L16*24</f>
        <v>10.5</v>
      </c>
    </row>
    <row r="17" spans="1:13">
      <c r="A17" s="10" t="s">
        <v>28</v>
      </c>
      <c r="B17" s="11">
        <v>82</v>
      </c>
      <c r="C17" s="11">
        <v>828</v>
      </c>
      <c r="D17" s="23">
        <f>(36+530)/1.2</f>
        <v>471.66666666666669</v>
      </c>
      <c r="E17" s="23">
        <f t="shared" si="7"/>
        <v>356.33333333333331</v>
      </c>
      <c r="F17" s="11">
        <v>1920</v>
      </c>
      <c r="G17" s="11">
        <v>16</v>
      </c>
      <c r="H17" s="13">
        <f t="shared" si="8"/>
        <v>0.24565972222222224</v>
      </c>
      <c r="I17" s="14">
        <f t="shared" si="9"/>
        <v>14.739583333333334</v>
      </c>
      <c r="J17" s="14">
        <f t="shared" si="10"/>
        <v>353.75</v>
      </c>
      <c r="K17" s="13">
        <f t="shared" si="11"/>
        <v>8.3333333333333332E-3</v>
      </c>
      <c r="L17" s="15">
        <f t="shared" si="12"/>
        <v>0.5</v>
      </c>
      <c r="M17" s="14">
        <f t="shared" si="13"/>
        <v>12</v>
      </c>
    </row>
    <row r="18" spans="1:13">
      <c r="A18" s="10" t="s">
        <v>29</v>
      </c>
      <c r="B18" s="11">
        <v>68</v>
      </c>
      <c r="C18" s="11">
        <v>684</v>
      </c>
      <c r="D18" s="23">
        <f>(54+410)/1.2</f>
        <v>386.66666666666669</v>
      </c>
      <c r="E18" s="23">
        <f t="shared" si="7"/>
        <v>297.33333333333331</v>
      </c>
      <c r="F18" s="11">
        <v>1680</v>
      </c>
      <c r="G18" s="11">
        <v>13</v>
      </c>
      <c r="H18" s="13">
        <f t="shared" si="8"/>
        <v>0.23015873015873017</v>
      </c>
      <c r="I18" s="14">
        <f t="shared" si="9"/>
        <v>13.80952380952381</v>
      </c>
      <c r="J18" s="14">
        <f t="shared" si="10"/>
        <v>331.42857142857144</v>
      </c>
      <c r="K18" s="13">
        <f t="shared" si="11"/>
        <v>7.7380952380952384E-3</v>
      </c>
      <c r="L18" s="15">
        <f t="shared" si="12"/>
        <v>0.4642857142857143</v>
      </c>
      <c r="M18" s="14">
        <f t="shared" si="13"/>
        <v>11.142857142857142</v>
      </c>
    </row>
    <row r="19" spans="1:13">
      <c r="A19" s="10" t="s">
        <v>30</v>
      </c>
      <c r="B19" s="11">
        <v>46</v>
      </c>
      <c r="C19" s="11">
        <v>468</v>
      </c>
      <c r="D19" s="23">
        <f>(36+220)/1.2</f>
        <v>213.33333333333334</v>
      </c>
      <c r="E19" s="23">
        <f t="shared" si="7"/>
        <v>254.66666666666666</v>
      </c>
      <c r="F19" s="11">
        <v>1080</v>
      </c>
      <c r="G19" s="11">
        <v>9</v>
      </c>
      <c r="H19" s="13">
        <f t="shared" si="8"/>
        <v>0.19753086419753088</v>
      </c>
      <c r="I19" s="14">
        <f t="shared" si="9"/>
        <v>11.851851851851853</v>
      </c>
      <c r="J19" s="14">
        <f t="shared" si="10"/>
        <v>284.44444444444446</v>
      </c>
      <c r="K19" s="13">
        <f t="shared" si="11"/>
        <v>8.3333333333333332E-3</v>
      </c>
      <c r="L19" s="15">
        <f t="shared" si="12"/>
        <v>0.5</v>
      </c>
      <c r="M19" s="14">
        <f t="shared" si="13"/>
        <v>12</v>
      </c>
    </row>
    <row r="20" spans="1:13">
      <c r="A20" s="17" t="s">
        <v>31</v>
      </c>
      <c r="B20" s="18">
        <v>86</v>
      </c>
      <c r="C20" s="18"/>
      <c r="D20" s="23">
        <f>(54+550)/1.2</f>
        <v>503.33333333333337</v>
      </c>
      <c r="E20" s="23">
        <f t="shared" si="7"/>
        <v>-503.33333333333337</v>
      </c>
      <c r="F20" s="18">
        <f>35*60</f>
        <v>2100</v>
      </c>
      <c r="G20" s="18">
        <v>16</v>
      </c>
      <c r="H20" s="13">
        <f t="shared" si="8"/>
        <v>0.23968253968253969</v>
      </c>
      <c r="I20" s="14">
        <f t="shared" si="9"/>
        <v>14.380952380952381</v>
      </c>
      <c r="J20" s="14">
        <f t="shared" si="10"/>
        <v>345.14285714285717</v>
      </c>
      <c r="K20" s="13">
        <f t="shared" si="11"/>
        <v>7.619047619047619E-3</v>
      </c>
      <c r="L20" s="15">
        <f t="shared" si="12"/>
        <v>0.45714285714285713</v>
      </c>
      <c r="M20" s="14">
        <f t="shared" si="13"/>
        <v>10.971428571428572</v>
      </c>
    </row>
    <row r="21" spans="1:13">
      <c r="A21" s="24" t="s">
        <v>32</v>
      </c>
      <c r="B21" s="25" t="s">
        <v>2</v>
      </c>
      <c r="C21" s="25" t="s">
        <v>3</v>
      </c>
      <c r="D21" s="25" t="s">
        <v>4</v>
      </c>
      <c r="E21" s="25"/>
      <c r="F21" s="25" t="s">
        <v>6</v>
      </c>
      <c r="G21" s="25" t="s">
        <v>7</v>
      </c>
      <c r="H21" s="26" t="s">
        <v>8</v>
      </c>
      <c r="I21" s="27" t="s">
        <v>9</v>
      </c>
      <c r="J21" s="27" t="s">
        <v>10</v>
      </c>
      <c r="K21" s="25" t="s">
        <v>11</v>
      </c>
      <c r="L21" s="28" t="s">
        <v>12</v>
      </c>
      <c r="M21" s="27" t="s">
        <v>13</v>
      </c>
    </row>
    <row r="22" spans="1:13">
      <c r="A22" s="10" t="s">
        <v>33</v>
      </c>
      <c r="B22" s="11">
        <v>50</v>
      </c>
      <c r="C22" s="11">
        <v>504</v>
      </c>
      <c r="D22" s="12">
        <v>0</v>
      </c>
      <c r="E22" s="11"/>
      <c r="F22" s="11">
        <v>240</v>
      </c>
      <c r="G22" s="11">
        <v>5</v>
      </c>
      <c r="H22" s="13" t="e">
        <f t="shared" ref="H22:H27" si="14">IF(OR(#REF!="",D22="",F22="",F22=0), "-", (#REF!-D22)/F22/10)</f>
        <v>#REF!</v>
      </c>
      <c r="I22" s="14" t="e">
        <f t="shared" ref="I22:I27" si="15">H22*60</f>
        <v>#REF!</v>
      </c>
      <c r="J22" s="14" t="e">
        <f t="shared" ref="J22:J27" si="16">I22*24</f>
        <v>#REF!</v>
      </c>
      <c r="K22" s="13">
        <f t="shared" ref="K22:K26" si="17">G22/F22</f>
        <v>2.0833333333333332E-2</v>
      </c>
      <c r="L22" s="15">
        <f t="shared" ref="L22:L26" si="18">K22*60</f>
        <v>1.25</v>
      </c>
      <c r="M22" s="14">
        <f t="shared" ref="M22:M26" si="19">L22*24</f>
        <v>30</v>
      </c>
    </row>
    <row r="23" spans="1:13">
      <c r="A23" s="10" t="s">
        <v>34</v>
      </c>
      <c r="B23" s="11">
        <v>32</v>
      </c>
      <c r="C23" s="11">
        <v>324</v>
      </c>
      <c r="D23" s="12">
        <v>0</v>
      </c>
      <c r="E23" s="11"/>
      <c r="F23" s="11">
        <v>60</v>
      </c>
      <c r="G23" s="11">
        <v>3</v>
      </c>
      <c r="H23" s="13" t="e">
        <f t="shared" si="14"/>
        <v>#REF!</v>
      </c>
      <c r="I23" s="14" t="e">
        <f t="shared" si="15"/>
        <v>#REF!</v>
      </c>
      <c r="J23" s="14" t="e">
        <f t="shared" si="16"/>
        <v>#REF!</v>
      </c>
      <c r="K23" s="13">
        <f t="shared" si="17"/>
        <v>0.05</v>
      </c>
      <c r="L23" s="15">
        <f t="shared" si="18"/>
        <v>3</v>
      </c>
      <c r="M23" s="14">
        <f t="shared" si="19"/>
        <v>72</v>
      </c>
    </row>
    <row r="24" spans="1:13">
      <c r="A24" s="10" t="s">
        <v>35</v>
      </c>
      <c r="B24" s="11">
        <v>18</v>
      </c>
      <c r="C24" s="11">
        <v>180</v>
      </c>
      <c r="D24" s="12">
        <v>0</v>
      </c>
      <c r="E24" s="11"/>
      <c r="F24" s="11">
        <v>20</v>
      </c>
      <c r="G24" s="11">
        <v>2</v>
      </c>
      <c r="H24" s="13" t="e">
        <f t="shared" si="14"/>
        <v>#REF!</v>
      </c>
      <c r="I24" s="14" t="e">
        <f t="shared" si="15"/>
        <v>#REF!</v>
      </c>
      <c r="J24" s="14" t="e">
        <f t="shared" si="16"/>
        <v>#REF!</v>
      </c>
      <c r="K24" s="13">
        <f t="shared" si="17"/>
        <v>0.1</v>
      </c>
      <c r="L24" s="15">
        <f t="shared" si="18"/>
        <v>6</v>
      </c>
      <c r="M24" s="14">
        <f t="shared" si="19"/>
        <v>144</v>
      </c>
    </row>
    <row r="25" spans="1:13">
      <c r="A25" s="10" t="s">
        <v>36</v>
      </c>
      <c r="B25" s="11">
        <v>54</v>
      </c>
      <c r="C25" s="11">
        <v>540</v>
      </c>
      <c r="D25" s="12">
        <v>0</v>
      </c>
      <c r="E25" s="11"/>
      <c r="F25" s="11">
        <v>360</v>
      </c>
      <c r="G25" s="11">
        <v>5</v>
      </c>
      <c r="H25" s="13" t="e">
        <f t="shared" si="14"/>
        <v>#REF!</v>
      </c>
      <c r="I25" s="14" t="e">
        <f t="shared" si="15"/>
        <v>#REF!</v>
      </c>
      <c r="J25" s="14" t="e">
        <f t="shared" si="16"/>
        <v>#REF!</v>
      </c>
      <c r="K25" s="13">
        <f t="shared" si="17"/>
        <v>1.3888888888888888E-2</v>
      </c>
      <c r="L25" s="15">
        <f t="shared" si="18"/>
        <v>0.83333333333333326</v>
      </c>
      <c r="M25" s="14">
        <f t="shared" si="19"/>
        <v>20</v>
      </c>
    </row>
    <row r="26" spans="1:13">
      <c r="A26" s="10" t="s">
        <v>37</v>
      </c>
      <c r="B26" s="11">
        <v>64</v>
      </c>
      <c r="C26" s="11"/>
      <c r="D26" s="12">
        <v>0</v>
      </c>
      <c r="E26" s="11"/>
      <c r="F26" s="11">
        <v>480</v>
      </c>
      <c r="G26" s="11">
        <v>6</v>
      </c>
      <c r="H26" s="13" t="e">
        <f t="shared" si="14"/>
        <v>#REF!</v>
      </c>
      <c r="I26" s="14" t="e">
        <f t="shared" si="15"/>
        <v>#REF!</v>
      </c>
      <c r="J26" s="14" t="e">
        <f t="shared" si="16"/>
        <v>#REF!</v>
      </c>
      <c r="K26" s="13">
        <f t="shared" si="17"/>
        <v>1.2500000000000001E-2</v>
      </c>
      <c r="L26" s="15">
        <f t="shared" si="18"/>
        <v>0.75</v>
      </c>
      <c r="M26" s="14">
        <f t="shared" si="19"/>
        <v>18</v>
      </c>
    </row>
    <row r="27" spans="1:13">
      <c r="A27" s="10" t="s">
        <v>38</v>
      </c>
      <c r="B27" s="11">
        <v>54</v>
      </c>
      <c r="C27" s="11">
        <v>540</v>
      </c>
      <c r="D27" s="11">
        <v>0</v>
      </c>
      <c r="E27" s="11"/>
      <c r="F27" s="29">
        <v>90</v>
      </c>
      <c r="G27" s="11"/>
      <c r="H27" s="13" t="e">
        <f t="shared" si="14"/>
        <v>#REF!</v>
      </c>
      <c r="I27" s="14" t="e">
        <f t="shared" si="15"/>
        <v>#REF!</v>
      </c>
      <c r="J27" s="14" t="e">
        <f t="shared" si="16"/>
        <v>#REF!</v>
      </c>
      <c r="K27" s="13"/>
      <c r="L27" s="15"/>
      <c r="M27" s="14"/>
    </row>
    <row r="28" spans="1:13">
      <c r="A28" s="30" t="s">
        <v>39</v>
      </c>
      <c r="B28" s="31" t="s">
        <v>2</v>
      </c>
      <c r="C28" s="31" t="s">
        <v>3</v>
      </c>
      <c r="D28" s="31" t="s">
        <v>4</v>
      </c>
      <c r="E28" s="31"/>
      <c r="F28" s="31" t="s">
        <v>40</v>
      </c>
      <c r="G28" s="31" t="s">
        <v>7</v>
      </c>
      <c r="H28" s="31" t="s">
        <v>8</v>
      </c>
      <c r="I28" s="32" t="s">
        <v>9</v>
      </c>
      <c r="J28" s="32" t="s">
        <v>10</v>
      </c>
      <c r="K28" s="31" t="s">
        <v>11</v>
      </c>
      <c r="L28" s="33" t="s">
        <v>12</v>
      </c>
      <c r="M28" s="32" t="s">
        <v>13</v>
      </c>
    </row>
    <row r="29" spans="1:13">
      <c r="A29" s="10" t="s">
        <v>41</v>
      </c>
      <c r="B29" s="11">
        <v>7</v>
      </c>
      <c r="C29" s="11"/>
      <c r="D29" s="11" t="e">
        <f t="shared" ref="D29:D30" si="20">1/3*(2*#REF!+#REF!)</f>
        <v>#REF!</v>
      </c>
      <c r="E29" s="11"/>
      <c r="F29" s="11">
        <v>5</v>
      </c>
      <c r="G29" s="11">
        <v>1</v>
      </c>
      <c r="H29" s="13" t="e">
        <f t="shared" ref="H29:H33" si="21">IF(OR(#REF!="",D29="",F29="",F29=0), "-", 3*(#REF!-D29)/F29/10)</f>
        <v>#REF!</v>
      </c>
      <c r="I29" s="14" t="e">
        <f t="shared" ref="I29:I33" si="22">H29*60</f>
        <v>#REF!</v>
      </c>
      <c r="J29" s="14" t="e">
        <f t="shared" ref="J29:J33" si="23">I29*24</f>
        <v>#REF!</v>
      </c>
      <c r="K29" s="13">
        <f t="shared" ref="K29:K33" si="24">G29/F29</f>
        <v>0.2</v>
      </c>
      <c r="L29" s="15">
        <f t="shared" ref="L29:L33" si="25">K29*60</f>
        <v>12</v>
      </c>
      <c r="M29" s="14">
        <f t="shared" ref="M29:M33" si="26">L29*24</f>
        <v>288</v>
      </c>
    </row>
    <row r="30" spans="1:13">
      <c r="A30" s="10" t="s">
        <v>42</v>
      </c>
      <c r="B30" s="11">
        <v>14</v>
      </c>
      <c r="C30" s="11">
        <v>144</v>
      </c>
      <c r="D30" s="11" t="e">
        <f t="shared" si="20"/>
        <v>#REF!</v>
      </c>
      <c r="E30" s="11"/>
      <c r="F30" s="11">
        <v>10</v>
      </c>
      <c r="G30" s="11">
        <v>2</v>
      </c>
      <c r="H30" s="13" t="e">
        <f t="shared" si="21"/>
        <v>#REF!</v>
      </c>
      <c r="I30" s="14" t="e">
        <f t="shared" si="22"/>
        <v>#REF!</v>
      </c>
      <c r="J30" s="14" t="e">
        <f t="shared" si="23"/>
        <v>#REF!</v>
      </c>
      <c r="K30" s="13">
        <f t="shared" si="24"/>
        <v>0.2</v>
      </c>
      <c r="L30" s="15">
        <f t="shared" si="25"/>
        <v>12</v>
      </c>
      <c r="M30" s="14">
        <f t="shared" si="26"/>
        <v>288</v>
      </c>
    </row>
    <row r="31" spans="1:13">
      <c r="A31" s="10" t="s">
        <v>43</v>
      </c>
      <c r="B31" s="11">
        <v>14</v>
      </c>
      <c r="C31" s="11"/>
      <c r="D31" s="11" t="e">
        <f>1/3*(#REF!+2*#REF!)</f>
        <v>#REF!</v>
      </c>
      <c r="E31" s="11"/>
      <c r="F31" s="11">
        <v>20</v>
      </c>
      <c r="G31" s="11">
        <v>2</v>
      </c>
      <c r="H31" s="13" t="e">
        <f t="shared" si="21"/>
        <v>#REF!</v>
      </c>
      <c r="I31" s="14" t="e">
        <f t="shared" si="22"/>
        <v>#REF!</v>
      </c>
      <c r="J31" s="14" t="e">
        <f t="shared" si="23"/>
        <v>#REF!</v>
      </c>
      <c r="K31" s="13">
        <f t="shared" si="24"/>
        <v>0.1</v>
      </c>
      <c r="L31" s="15">
        <f t="shared" si="25"/>
        <v>6</v>
      </c>
      <c r="M31" s="14">
        <f t="shared" si="26"/>
        <v>144</v>
      </c>
    </row>
    <row r="32" spans="1:13">
      <c r="A32" s="10" t="s">
        <v>44</v>
      </c>
      <c r="B32" s="11">
        <v>14</v>
      </c>
      <c r="C32" s="11">
        <v>144</v>
      </c>
      <c r="D32" s="11" t="e">
        <f>1/3*(#REF!+3*#REF!)</f>
        <v>#REF!</v>
      </c>
      <c r="E32" s="11"/>
      <c r="F32" s="11">
        <v>30</v>
      </c>
      <c r="G32" s="11">
        <v>3</v>
      </c>
      <c r="H32" s="13" t="e">
        <f t="shared" si="21"/>
        <v>#REF!</v>
      </c>
      <c r="I32" s="14" t="e">
        <f t="shared" si="22"/>
        <v>#REF!</v>
      </c>
      <c r="J32" s="14" t="e">
        <f t="shared" si="23"/>
        <v>#REF!</v>
      </c>
      <c r="K32" s="13">
        <f t="shared" si="24"/>
        <v>0.1</v>
      </c>
      <c r="L32" s="15">
        <f t="shared" si="25"/>
        <v>6</v>
      </c>
      <c r="M32" s="14">
        <f t="shared" si="26"/>
        <v>144</v>
      </c>
    </row>
    <row r="33" spans="1:13">
      <c r="A33" s="10" t="s">
        <v>45</v>
      </c>
      <c r="B33" s="11">
        <v>14</v>
      </c>
      <c r="C33" s="11"/>
      <c r="D33" s="11" t="e">
        <f>1/3*(#REF!+#REF!+2*#REF!)</f>
        <v>#REF!</v>
      </c>
      <c r="E33" s="11"/>
      <c r="F33" s="11">
        <v>40</v>
      </c>
      <c r="G33" s="11">
        <v>3</v>
      </c>
      <c r="H33" s="13" t="e">
        <f t="shared" si="21"/>
        <v>#REF!</v>
      </c>
      <c r="I33" s="14" t="e">
        <f t="shared" si="22"/>
        <v>#REF!</v>
      </c>
      <c r="J33" s="14" t="e">
        <f t="shared" si="23"/>
        <v>#REF!</v>
      </c>
      <c r="K33" s="13">
        <f t="shared" si="24"/>
        <v>7.4999999999999997E-2</v>
      </c>
      <c r="L33" s="15">
        <f t="shared" si="25"/>
        <v>4.5</v>
      </c>
      <c r="M33" s="14">
        <f t="shared" si="26"/>
        <v>108</v>
      </c>
    </row>
    <row r="34" spans="1:13">
      <c r="A34" s="34" t="s">
        <v>46</v>
      </c>
      <c r="B34" s="35" t="s">
        <v>2</v>
      </c>
      <c r="C34" s="35" t="s">
        <v>3</v>
      </c>
      <c r="D34" s="35" t="s">
        <v>4</v>
      </c>
      <c r="E34" s="35"/>
      <c r="F34" s="35" t="s">
        <v>6</v>
      </c>
      <c r="G34" s="35" t="s">
        <v>7</v>
      </c>
      <c r="H34" s="35" t="s">
        <v>8</v>
      </c>
      <c r="I34" s="36" t="s">
        <v>9</v>
      </c>
      <c r="J34" s="36" t="s">
        <v>10</v>
      </c>
      <c r="K34" s="35" t="s">
        <v>11</v>
      </c>
      <c r="L34" s="37" t="s">
        <v>12</v>
      </c>
      <c r="M34" s="36" t="s">
        <v>13</v>
      </c>
    </row>
    <row r="35" spans="1:13">
      <c r="A35" s="10" t="s">
        <v>47</v>
      </c>
      <c r="B35" s="11">
        <v>21</v>
      </c>
      <c r="C35" s="11"/>
      <c r="D35" s="11" t="e">
        <f>3*#REF!</f>
        <v>#REF!</v>
      </c>
      <c r="E35" s="11"/>
      <c r="F35" s="11">
        <v>5</v>
      </c>
      <c r="G35" s="11">
        <v>3</v>
      </c>
      <c r="H35" s="13" t="e">
        <f t="shared" ref="H35:H42" si="27">IF(OR(#REF!="",D35="",F35="",F35=0), "-", (#REF!-D35)/F35/10)</f>
        <v>#REF!</v>
      </c>
      <c r="I35" s="14" t="e">
        <f t="shared" ref="I35:I42" si="28">H35*60</f>
        <v>#REF!</v>
      </c>
      <c r="J35" s="14" t="e">
        <f t="shared" ref="J35:J42" si="29">I35*24</f>
        <v>#REF!</v>
      </c>
      <c r="K35" s="13">
        <f t="shared" ref="K35:K42" si="30">G35/F35</f>
        <v>0.6</v>
      </c>
      <c r="L35" s="15">
        <f t="shared" ref="L35:L42" si="31">K35*60</f>
        <v>36</v>
      </c>
      <c r="M35" s="14">
        <f t="shared" ref="M35:M42" si="32">L35*24</f>
        <v>864</v>
      </c>
    </row>
    <row r="36" spans="1:13">
      <c r="A36" s="10" t="s">
        <v>48</v>
      </c>
      <c r="B36" s="11">
        <v>104</v>
      </c>
      <c r="C36" s="11"/>
      <c r="D36" s="11" t="e">
        <f>2*#REF!+#REF!+#REF!</f>
        <v>#REF!</v>
      </c>
      <c r="E36" s="11"/>
      <c r="F36" s="11">
        <v>60</v>
      </c>
      <c r="G36" s="11">
        <v>13</v>
      </c>
      <c r="H36" s="13" t="e">
        <f t="shared" si="27"/>
        <v>#REF!</v>
      </c>
      <c r="I36" s="14" t="e">
        <f t="shared" si="28"/>
        <v>#REF!</v>
      </c>
      <c r="J36" s="14" t="e">
        <f t="shared" si="29"/>
        <v>#REF!</v>
      </c>
      <c r="K36" s="13">
        <f t="shared" si="30"/>
        <v>0.21666666666666667</v>
      </c>
      <c r="L36" s="15">
        <f t="shared" si="31"/>
        <v>13</v>
      </c>
      <c r="M36" s="14">
        <f t="shared" si="32"/>
        <v>312</v>
      </c>
    </row>
    <row r="37" spans="1:13">
      <c r="A37" s="10" t="s">
        <v>49</v>
      </c>
      <c r="B37" s="11">
        <v>72</v>
      </c>
      <c r="C37" s="11"/>
      <c r="D37" s="11">
        <f>2*72+2*180</f>
        <v>504</v>
      </c>
      <c r="E37" s="11"/>
      <c r="F37" s="11">
        <v>30</v>
      </c>
      <c r="G37" s="11">
        <v>8</v>
      </c>
      <c r="H37" s="13" t="e">
        <f t="shared" si="27"/>
        <v>#REF!</v>
      </c>
      <c r="I37" s="14" t="e">
        <f t="shared" si="28"/>
        <v>#REF!</v>
      </c>
      <c r="J37" s="14" t="e">
        <f t="shared" si="29"/>
        <v>#REF!</v>
      </c>
      <c r="K37" s="13">
        <f t="shared" si="30"/>
        <v>0.26666666666666666</v>
      </c>
      <c r="L37" s="15">
        <f t="shared" si="31"/>
        <v>16</v>
      </c>
      <c r="M37" s="14">
        <f t="shared" si="32"/>
        <v>384</v>
      </c>
    </row>
    <row r="38" spans="1:13">
      <c r="A38" s="10" t="s">
        <v>50</v>
      </c>
      <c r="B38" s="11">
        <v>140</v>
      </c>
      <c r="C38" s="11"/>
      <c r="D38" s="11" t="e">
        <f>2*#REF!+2*#REF!+#REF!</f>
        <v>#REF!</v>
      </c>
      <c r="E38" s="11"/>
      <c r="F38" s="11">
        <v>45</v>
      </c>
      <c r="G38" s="11">
        <v>17</v>
      </c>
      <c r="H38" s="13" t="e">
        <f t="shared" si="27"/>
        <v>#REF!</v>
      </c>
      <c r="I38" s="14" t="e">
        <f t="shared" si="28"/>
        <v>#REF!</v>
      </c>
      <c r="J38" s="14" t="e">
        <f t="shared" si="29"/>
        <v>#REF!</v>
      </c>
      <c r="K38" s="13">
        <f t="shared" si="30"/>
        <v>0.37777777777777777</v>
      </c>
      <c r="L38" s="15">
        <f t="shared" si="31"/>
        <v>22.666666666666664</v>
      </c>
      <c r="M38" s="14">
        <f t="shared" si="32"/>
        <v>544</v>
      </c>
    </row>
    <row r="39" spans="1:13">
      <c r="A39" s="10" t="s">
        <v>51</v>
      </c>
      <c r="B39" s="11">
        <v>226</v>
      </c>
      <c r="C39" s="11">
        <v>2268</v>
      </c>
      <c r="D39" s="11" t="e">
        <f>#REF!+2*#REF!+2*#REF!</f>
        <v>#REF!</v>
      </c>
      <c r="E39" s="11"/>
      <c r="F39" s="11">
        <v>45</v>
      </c>
      <c r="G39" s="11">
        <v>27</v>
      </c>
      <c r="H39" s="13" t="e">
        <f t="shared" si="27"/>
        <v>#REF!</v>
      </c>
      <c r="I39" s="14" t="e">
        <f t="shared" si="28"/>
        <v>#REF!</v>
      </c>
      <c r="J39" s="14" t="e">
        <f t="shared" si="29"/>
        <v>#REF!</v>
      </c>
      <c r="K39" s="13">
        <f t="shared" si="30"/>
        <v>0.6</v>
      </c>
      <c r="L39" s="15">
        <f t="shared" si="31"/>
        <v>36</v>
      </c>
      <c r="M39" s="14">
        <f t="shared" si="32"/>
        <v>864</v>
      </c>
    </row>
    <row r="40" spans="1:13">
      <c r="A40" s="10" t="s">
        <v>52</v>
      </c>
      <c r="B40" s="11">
        <v>190</v>
      </c>
      <c r="C40" s="11"/>
      <c r="D40" s="11" t="e">
        <f>2*#REF!+#REF!+#REF!</f>
        <v>#REF!</v>
      </c>
      <c r="E40" s="11"/>
      <c r="F40" s="11">
        <v>15</v>
      </c>
      <c r="G40" s="11">
        <v>23</v>
      </c>
      <c r="H40" s="13" t="e">
        <f t="shared" si="27"/>
        <v>#REF!</v>
      </c>
      <c r="I40" s="14" t="e">
        <f t="shared" si="28"/>
        <v>#REF!</v>
      </c>
      <c r="J40" s="14" t="e">
        <f t="shared" si="29"/>
        <v>#REF!</v>
      </c>
      <c r="K40" s="13">
        <f t="shared" si="30"/>
        <v>1.5333333333333334</v>
      </c>
      <c r="L40" s="15">
        <f t="shared" si="31"/>
        <v>92</v>
      </c>
      <c r="M40" s="14">
        <f t="shared" si="32"/>
        <v>2208</v>
      </c>
    </row>
    <row r="41" spans="1:13">
      <c r="A41" s="10" t="s">
        <v>53</v>
      </c>
      <c r="B41" s="11">
        <v>226</v>
      </c>
      <c r="C41" s="11"/>
      <c r="D41" s="11"/>
      <c r="E41" s="11"/>
      <c r="F41" s="11">
        <v>15</v>
      </c>
      <c r="G41" s="11">
        <v>27</v>
      </c>
      <c r="H41" s="13" t="e">
        <f t="shared" si="27"/>
        <v>#REF!</v>
      </c>
      <c r="I41" s="14" t="e">
        <f t="shared" si="28"/>
        <v>#REF!</v>
      </c>
      <c r="J41" s="14" t="e">
        <f t="shared" si="29"/>
        <v>#REF!</v>
      </c>
      <c r="K41" s="13">
        <f t="shared" si="30"/>
        <v>1.8</v>
      </c>
      <c r="L41" s="15">
        <f t="shared" si="31"/>
        <v>108</v>
      </c>
      <c r="M41" s="14">
        <f t="shared" si="32"/>
        <v>2592</v>
      </c>
    </row>
    <row r="42" spans="1:13">
      <c r="A42" s="38" t="s">
        <v>54</v>
      </c>
      <c r="B42" s="39">
        <v>284</v>
      </c>
      <c r="C42" s="39"/>
      <c r="D42" s="39"/>
      <c r="E42" s="11"/>
      <c r="F42" s="39">
        <v>45</v>
      </c>
      <c r="G42" s="39">
        <v>34</v>
      </c>
      <c r="H42" s="13" t="e">
        <f t="shared" si="27"/>
        <v>#REF!</v>
      </c>
      <c r="I42" s="14" t="e">
        <f t="shared" si="28"/>
        <v>#REF!</v>
      </c>
      <c r="J42" s="14" t="e">
        <f t="shared" si="29"/>
        <v>#REF!</v>
      </c>
      <c r="K42" s="13">
        <f t="shared" si="30"/>
        <v>0.75555555555555554</v>
      </c>
      <c r="L42" s="15">
        <f t="shared" si="31"/>
        <v>45.333333333333329</v>
      </c>
      <c r="M42" s="14">
        <f t="shared" si="32"/>
        <v>1088</v>
      </c>
    </row>
    <row r="43" spans="1:13">
      <c r="A43" s="40" t="s">
        <v>55</v>
      </c>
      <c r="B43" s="41" t="s">
        <v>2</v>
      </c>
      <c r="C43" s="41" t="s">
        <v>3</v>
      </c>
      <c r="D43" s="41" t="s">
        <v>4</v>
      </c>
      <c r="E43" s="41"/>
      <c r="F43" s="41" t="s">
        <v>6</v>
      </c>
      <c r="G43" s="41" t="s">
        <v>7</v>
      </c>
      <c r="H43" s="41" t="s">
        <v>8</v>
      </c>
      <c r="I43" s="42" t="s">
        <v>9</v>
      </c>
      <c r="J43" s="42" t="s">
        <v>10</v>
      </c>
      <c r="K43" s="41" t="s">
        <v>11</v>
      </c>
      <c r="L43" s="43" t="s">
        <v>12</v>
      </c>
      <c r="M43" s="42" t="s">
        <v>13</v>
      </c>
    </row>
    <row r="44" spans="1:13">
      <c r="A44" s="10" t="s">
        <v>56</v>
      </c>
      <c r="B44" s="11">
        <v>50</v>
      </c>
      <c r="C44" s="11"/>
      <c r="D44" s="11" t="e">
        <f>#REF!</f>
        <v>#REF!</v>
      </c>
      <c r="E44" s="11"/>
      <c r="F44" s="11">
        <v>20</v>
      </c>
      <c r="G44" s="11">
        <v>6</v>
      </c>
      <c r="H44" s="13" t="e">
        <f t="shared" ref="H44:H47" si="33">IF(OR(#REF!="",D44="",F44="",F44=0), "-", (#REF!-D44)/F44/10)</f>
        <v>#REF!</v>
      </c>
      <c r="I44" s="14" t="e">
        <f t="shared" ref="I44:I47" si="34">H44*60</f>
        <v>#REF!</v>
      </c>
      <c r="J44" s="14" t="e">
        <f t="shared" ref="J44:J47" si="35">I44*24</f>
        <v>#REF!</v>
      </c>
      <c r="K44" s="13">
        <f t="shared" ref="K44:K47" si="36">G44/F44</f>
        <v>0.3</v>
      </c>
      <c r="L44" s="15">
        <f t="shared" ref="L44:L47" si="37">K44*60</f>
        <v>18</v>
      </c>
      <c r="M44" s="14">
        <f t="shared" ref="M44:M47" si="38">L44*24</f>
        <v>432</v>
      </c>
    </row>
    <row r="45" spans="1:13">
      <c r="A45" s="10" t="s">
        <v>57</v>
      </c>
      <c r="B45" s="11">
        <v>82</v>
      </c>
      <c r="C45" s="11"/>
      <c r="D45" s="11" t="e">
        <f>2*#REF!</f>
        <v>#REF!</v>
      </c>
      <c r="E45" s="11"/>
      <c r="F45" s="11">
        <v>30</v>
      </c>
      <c r="G45" s="11">
        <v>10</v>
      </c>
      <c r="H45" s="13" t="e">
        <f t="shared" si="33"/>
        <v>#REF!</v>
      </c>
      <c r="I45" s="14" t="e">
        <f t="shared" si="34"/>
        <v>#REF!</v>
      </c>
      <c r="J45" s="14" t="e">
        <f t="shared" si="35"/>
        <v>#REF!</v>
      </c>
      <c r="K45" s="13">
        <f t="shared" si="36"/>
        <v>0.33333333333333331</v>
      </c>
      <c r="L45" s="15">
        <f t="shared" si="37"/>
        <v>20</v>
      </c>
      <c r="M45" s="14">
        <f t="shared" si="38"/>
        <v>480</v>
      </c>
    </row>
    <row r="46" spans="1:13">
      <c r="A46" s="10" t="s">
        <v>58</v>
      </c>
      <c r="B46" s="11">
        <v>122</v>
      </c>
      <c r="C46" s="11"/>
      <c r="D46" s="11" t="e">
        <f>3*#REF!</f>
        <v>#REF!</v>
      </c>
      <c r="E46" s="11"/>
      <c r="F46" s="11">
        <v>60</v>
      </c>
      <c r="G46" s="11">
        <v>15</v>
      </c>
      <c r="H46" s="13" t="e">
        <f t="shared" si="33"/>
        <v>#REF!</v>
      </c>
      <c r="I46" s="14" t="e">
        <f t="shared" si="34"/>
        <v>#REF!</v>
      </c>
      <c r="J46" s="14" t="e">
        <f t="shared" si="35"/>
        <v>#REF!</v>
      </c>
      <c r="K46" s="13">
        <f t="shared" si="36"/>
        <v>0.25</v>
      </c>
      <c r="L46" s="15">
        <f t="shared" si="37"/>
        <v>15</v>
      </c>
      <c r="M46" s="14">
        <f t="shared" si="38"/>
        <v>360</v>
      </c>
    </row>
    <row r="47" spans="1:13">
      <c r="A47" s="10" t="s">
        <v>59</v>
      </c>
      <c r="B47" s="11">
        <v>162</v>
      </c>
      <c r="C47" s="11"/>
      <c r="D47" s="11" t="e">
        <f>2*#REF!</f>
        <v>#REF!</v>
      </c>
      <c r="E47" s="11"/>
      <c r="F47" s="11">
        <v>90</v>
      </c>
      <c r="G47" s="11">
        <v>19</v>
      </c>
      <c r="H47" s="13" t="e">
        <f t="shared" si="33"/>
        <v>#REF!</v>
      </c>
      <c r="I47" s="14" t="e">
        <f t="shared" si="34"/>
        <v>#REF!</v>
      </c>
      <c r="J47" s="14" t="e">
        <f t="shared" si="35"/>
        <v>#REF!</v>
      </c>
      <c r="K47" s="13">
        <f t="shared" si="36"/>
        <v>0.21111111111111111</v>
      </c>
      <c r="L47" s="15">
        <f t="shared" si="37"/>
        <v>12.666666666666666</v>
      </c>
      <c r="M47" s="14">
        <f t="shared" si="38"/>
        <v>304</v>
      </c>
    </row>
    <row r="48" spans="1:13">
      <c r="A48" s="44" t="s">
        <v>60</v>
      </c>
      <c r="B48" s="45" t="s">
        <v>2</v>
      </c>
      <c r="C48" s="45" t="s">
        <v>3</v>
      </c>
      <c r="D48" s="45" t="s">
        <v>4</v>
      </c>
      <c r="E48" s="45"/>
      <c r="F48" s="45" t="s">
        <v>6</v>
      </c>
      <c r="G48" s="45" t="s">
        <v>7</v>
      </c>
      <c r="H48" s="46" t="s">
        <v>8</v>
      </c>
      <c r="I48" s="46" t="s">
        <v>9</v>
      </c>
      <c r="J48" s="46" t="s">
        <v>10</v>
      </c>
      <c r="K48" s="45" t="s">
        <v>11</v>
      </c>
      <c r="L48" s="47" t="s">
        <v>12</v>
      </c>
      <c r="M48" s="46" t="s">
        <v>13</v>
      </c>
    </row>
    <row r="49" spans="1:13">
      <c r="A49" s="10" t="s">
        <v>61</v>
      </c>
      <c r="B49" s="11">
        <v>32</v>
      </c>
      <c r="C49" s="11"/>
      <c r="D49" s="11" t="e">
        <f>#REF!</f>
        <v>#REF!</v>
      </c>
      <c r="E49" s="11"/>
      <c r="F49" s="11">
        <v>20</v>
      </c>
      <c r="G49" s="11">
        <v>4</v>
      </c>
      <c r="H49" s="13" t="e">
        <f t="shared" ref="H49:H51" si="39">IF(OR(#REF!="",D49="",F49="",F49=0), "-", (#REF!-D49)/F49/10)</f>
        <v>#REF!</v>
      </c>
      <c r="I49" s="14" t="e">
        <f t="shared" ref="I49:I51" si="40">H49*60</f>
        <v>#REF!</v>
      </c>
      <c r="J49" s="14" t="e">
        <f t="shared" ref="J49:J51" si="41">I49*24</f>
        <v>#REF!</v>
      </c>
      <c r="K49" s="13">
        <f t="shared" ref="K49:K51" si="42">G49/F49</f>
        <v>0.2</v>
      </c>
      <c r="L49" s="15">
        <f t="shared" ref="L49:L51" si="43">K49*60</f>
        <v>12</v>
      </c>
      <c r="M49" s="14">
        <f t="shared" ref="M49:M51" si="44">L49*24</f>
        <v>288</v>
      </c>
    </row>
    <row r="50" spans="1:13">
      <c r="A50" s="10" t="s">
        <v>62</v>
      </c>
      <c r="B50" s="11">
        <v>50</v>
      </c>
      <c r="C50" s="11"/>
      <c r="D50" s="11" t="e">
        <f>2*#REF!</f>
        <v>#REF!</v>
      </c>
      <c r="E50" s="11"/>
      <c r="F50" s="11">
        <v>40</v>
      </c>
      <c r="G50" s="11">
        <v>6</v>
      </c>
      <c r="H50" s="13" t="e">
        <f t="shared" si="39"/>
        <v>#REF!</v>
      </c>
      <c r="I50" s="14" t="e">
        <f t="shared" si="40"/>
        <v>#REF!</v>
      </c>
      <c r="J50" s="14" t="e">
        <f t="shared" si="41"/>
        <v>#REF!</v>
      </c>
      <c r="K50" s="13">
        <f t="shared" si="42"/>
        <v>0.15</v>
      </c>
      <c r="L50" s="15">
        <f t="shared" si="43"/>
        <v>9</v>
      </c>
      <c r="M50" s="14">
        <f t="shared" si="44"/>
        <v>216</v>
      </c>
    </row>
    <row r="51" spans="1:13">
      <c r="A51" s="10" t="s">
        <v>63</v>
      </c>
      <c r="B51" s="11">
        <v>90</v>
      </c>
      <c r="C51" s="11"/>
      <c r="D51" s="11" t="e">
        <f>4*#REF!</f>
        <v>#REF!</v>
      </c>
      <c r="E51" s="11"/>
      <c r="F51" s="11">
        <v>90</v>
      </c>
      <c r="G51" s="11">
        <v>11</v>
      </c>
      <c r="H51" s="13" t="e">
        <f t="shared" si="39"/>
        <v>#REF!</v>
      </c>
      <c r="I51" s="14" t="e">
        <f t="shared" si="40"/>
        <v>#REF!</v>
      </c>
      <c r="J51" s="14" t="e">
        <f t="shared" si="41"/>
        <v>#REF!</v>
      </c>
      <c r="K51" s="13">
        <f t="shared" si="42"/>
        <v>0.12222222222222222</v>
      </c>
      <c r="L51" s="15">
        <f t="shared" si="43"/>
        <v>7.333333333333333</v>
      </c>
      <c r="M51" s="14">
        <f t="shared" si="44"/>
        <v>176</v>
      </c>
    </row>
    <row r="52" spans="1:13">
      <c r="A52" s="48" t="s">
        <v>64</v>
      </c>
      <c r="B52" s="49" t="s">
        <v>2</v>
      </c>
      <c r="C52" s="49" t="s">
        <v>3</v>
      </c>
      <c r="D52" s="49" t="s">
        <v>4</v>
      </c>
      <c r="E52" s="49"/>
      <c r="F52" s="49" t="s">
        <v>6</v>
      </c>
      <c r="G52" s="49" t="s">
        <v>7</v>
      </c>
      <c r="H52" s="50" t="s">
        <v>8</v>
      </c>
      <c r="I52" s="50" t="s">
        <v>9</v>
      </c>
      <c r="J52" s="50" t="s">
        <v>10</v>
      </c>
      <c r="K52" s="49" t="s">
        <v>11</v>
      </c>
      <c r="L52" s="51" t="s">
        <v>12</v>
      </c>
      <c r="M52" s="50" t="s">
        <v>13</v>
      </c>
    </row>
    <row r="53" spans="1:13">
      <c r="A53" s="10" t="s">
        <v>65</v>
      </c>
      <c r="B53" s="11">
        <v>32</v>
      </c>
      <c r="C53" s="11"/>
      <c r="D53" s="11" t="e">
        <f>2*#REF!</f>
        <v>#REF!</v>
      </c>
      <c r="E53" s="11"/>
      <c r="F53" s="11">
        <v>30</v>
      </c>
      <c r="G53" s="11">
        <v>4</v>
      </c>
      <c r="H53" s="13" t="e">
        <f t="shared" ref="H53:H55" si="45">IF(OR(#REF!="",D53="",F53="",F53=0), "-", (#REF!-D53)/F53/10)</f>
        <v>#REF!</v>
      </c>
      <c r="I53" s="14" t="e">
        <f t="shared" ref="I53:I55" si="46">H53*60</f>
        <v>#REF!</v>
      </c>
      <c r="J53" s="14" t="e">
        <f t="shared" ref="J53:J55" si="47">I53*24</f>
        <v>#REF!</v>
      </c>
      <c r="K53" s="13">
        <f t="shared" ref="K53:K55" si="48">G53/F53</f>
        <v>0.13333333333333333</v>
      </c>
      <c r="L53" s="15">
        <f t="shared" ref="L53:L55" si="49">K53*60</f>
        <v>8</v>
      </c>
      <c r="M53" s="14">
        <f t="shared" ref="M53:M55" si="50">L53*24</f>
        <v>192</v>
      </c>
    </row>
    <row r="54" spans="1:13">
      <c r="A54" s="10" t="s">
        <v>66</v>
      </c>
      <c r="B54" s="11">
        <v>126</v>
      </c>
      <c r="C54" s="11"/>
      <c r="D54" s="11" t="e">
        <f>2*#REF!+#REF!</f>
        <v>#REF!</v>
      </c>
      <c r="E54" s="11"/>
      <c r="F54" s="11">
        <v>60</v>
      </c>
      <c r="G54" s="11">
        <v>15</v>
      </c>
      <c r="H54" s="13" t="e">
        <f t="shared" si="45"/>
        <v>#REF!</v>
      </c>
      <c r="I54" s="14" t="e">
        <f t="shared" si="46"/>
        <v>#REF!</v>
      </c>
      <c r="J54" s="14" t="e">
        <f t="shared" si="47"/>
        <v>#REF!</v>
      </c>
      <c r="K54" s="13">
        <f t="shared" si="48"/>
        <v>0.25</v>
      </c>
      <c r="L54" s="15">
        <f t="shared" si="49"/>
        <v>15</v>
      </c>
      <c r="M54" s="14">
        <f t="shared" si="50"/>
        <v>360</v>
      </c>
    </row>
    <row r="55" spans="1:13">
      <c r="A55" s="10" t="s">
        <v>67</v>
      </c>
      <c r="B55" s="11">
        <v>122</v>
      </c>
      <c r="C55" s="11"/>
      <c r="D55" s="11" t="e">
        <f>2*#REF!+2*#REF!</f>
        <v>#REF!</v>
      </c>
      <c r="E55" s="11"/>
      <c r="F55" s="11">
        <v>120</v>
      </c>
      <c r="G55" s="11">
        <v>15</v>
      </c>
      <c r="H55" s="13" t="e">
        <f t="shared" si="45"/>
        <v>#REF!</v>
      </c>
      <c r="I55" s="14" t="e">
        <f t="shared" si="46"/>
        <v>#REF!</v>
      </c>
      <c r="J55" s="14" t="e">
        <f t="shared" si="47"/>
        <v>#REF!</v>
      </c>
      <c r="K55" s="13">
        <f t="shared" si="48"/>
        <v>0.125</v>
      </c>
      <c r="L55" s="15">
        <f t="shared" si="49"/>
        <v>7.5</v>
      </c>
      <c r="M55" s="14">
        <f t="shared" si="50"/>
        <v>180</v>
      </c>
    </row>
    <row r="56" spans="1:13">
      <c r="A56" s="52" t="s">
        <v>68</v>
      </c>
      <c r="B56" s="53" t="s">
        <v>2</v>
      </c>
      <c r="C56" s="53" t="s">
        <v>3</v>
      </c>
      <c r="D56" s="53" t="s">
        <v>4</v>
      </c>
      <c r="E56" s="53"/>
      <c r="F56" s="53" t="s">
        <v>6</v>
      </c>
      <c r="G56" s="53" t="s">
        <v>7</v>
      </c>
      <c r="H56" s="54" t="s">
        <v>8</v>
      </c>
      <c r="I56" s="54" t="s">
        <v>9</v>
      </c>
      <c r="J56" s="54" t="s">
        <v>10</v>
      </c>
      <c r="K56" s="53" t="s">
        <v>11</v>
      </c>
      <c r="L56" s="55" t="s">
        <v>12</v>
      </c>
      <c r="M56" s="54" t="s">
        <v>13</v>
      </c>
    </row>
    <row r="57" spans="1:13">
      <c r="A57" s="10" t="s">
        <v>69</v>
      </c>
      <c r="B57" s="11">
        <v>100</v>
      </c>
      <c r="C57" s="11"/>
      <c r="D57" s="11" t="e">
        <f>3*#REF!+#REF!</f>
        <v>#REF!</v>
      </c>
      <c r="E57" s="11"/>
      <c r="F57" s="11">
        <v>30</v>
      </c>
      <c r="G57" s="11">
        <v>13</v>
      </c>
      <c r="H57" s="13" t="e">
        <f t="shared" ref="H57:H62" si="51">IF(OR(#REF!="",D57="",F57="",F57=0), "-", (#REF!-D57)/F57/10)</f>
        <v>#REF!</v>
      </c>
      <c r="I57" s="14" t="e">
        <f t="shared" ref="I57:I62" si="52">H57*60</f>
        <v>#REF!</v>
      </c>
      <c r="J57" s="14" t="e">
        <f t="shared" ref="J57:J62" si="53">I57*24</f>
        <v>#REF!</v>
      </c>
      <c r="K57" s="13">
        <f t="shared" ref="K57:K62" si="54">G57/F57</f>
        <v>0.43333333333333335</v>
      </c>
      <c r="L57" s="15">
        <f t="shared" ref="L57:L62" si="55">K57*60</f>
        <v>26</v>
      </c>
      <c r="M57" s="14">
        <f t="shared" ref="M57:M62" si="56">L57*24</f>
        <v>624</v>
      </c>
    </row>
    <row r="58" spans="1:13">
      <c r="A58" s="10" t="s">
        <v>70</v>
      </c>
      <c r="B58" s="11">
        <v>201</v>
      </c>
      <c r="C58" s="11"/>
      <c r="D58" s="11" t="e">
        <f>4*#REF!+2*#REF!</f>
        <v>#REF!</v>
      </c>
      <c r="E58" s="11"/>
      <c r="F58" s="11">
        <v>60</v>
      </c>
      <c r="G58" s="11">
        <v>24</v>
      </c>
      <c r="H58" s="13" t="e">
        <f t="shared" si="51"/>
        <v>#REF!</v>
      </c>
      <c r="I58" s="14" t="e">
        <f t="shared" si="52"/>
        <v>#REF!</v>
      </c>
      <c r="J58" s="14" t="e">
        <f t="shared" si="53"/>
        <v>#REF!</v>
      </c>
      <c r="K58" s="13">
        <f t="shared" si="54"/>
        <v>0.4</v>
      </c>
      <c r="L58" s="15">
        <f t="shared" si="55"/>
        <v>24</v>
      </c>
      <c r="M58" s="14">
        <f t="shared" si="56"/>
        <v>576</v>
      </c>
    </row>
    <row r="59" spans="1:13">
      <c r="A59" s="10" t="s">
        <v>71</v>
      </c>
      <c r="B59" s="11">
        <v>169</v>
      </c>
      <c r="C59" s="11"/>
      <c r="D59" s="11" t="e">
        <f>2*#REF!+2*#REF!</f>
        <v>#REF!</v>
      </c>
      <c r="E59" s="11"/>
      <c r="F59" s="11">
        <v>120</v>
      </c>
      <c r="G59" s="11">
        <v>22</v>
      </c>
      <c r="H59" s="13" t="e">
        <f t="shared" si="51"/>
        <v>#REF!</v>
      </c>
      <c r="I59" s="14" t="e">
        <f t="shared" si="52"/>
        <v>#REF!</v>
      </c>
      <c r="J59" s="14" t="e">
        <f t="shared" si="53"/>
        <v>#REF!</v>
      </c>
      <c r="K59" s="13">
        <f t="shared" si="54"/>
        <v>0.18333333333333332</v>
      </c>
      <c r="L59" s="15">
        <f t="shared" si="55"/>
        <v>11</v>
      </c>
      <c r="M59" s="14">
        <f t="shared" si="56"/>
        <v>264</v>
      </c>
    </row>
    <row r="60" spans="1:13">
      <c r="A60" s="10" t="s">
        <v>72</v>
      </c>
      <c r="B60" s="11">
        <v>118</v>
      </c>
      <c r="C60" s="11"/>
      <c r="D60" s="11" t="e">
        <f>2*#REF!</f>
        <v>#REF!</v>
      </c>
      <c r="E60" s="11"/>
      <c r="F60" s="11">
        <v>90</v>
      </c>
      <c r="G60" s="11">
        <v>14</v>
      </c>
      <c r="H60" s="13" t="e">
        <f t="shared" si="51"/>
        <v>#REF!</v>
      </c>
      <c r="I60" s="14" t="e">
        <f t="shared" si="52"/>
        <v>#REF!</v>
      </c>
      <c r="J60" s="14" t="e">
        <f t="shared" si="53"/>
        <v>#REF!</v>
      </c>
      <c r="K60" s="13">
        <f t="shared" si="54"/>
        <v>0.15555555555555556</v>
      </c>
      <c r="L60" s="15">
        <f t="shared" si="55"/>
        <v>9.3333333333333339</v>
      </c>
      <c r="M60" s="14">
        <f t="shared" si="56"/>
        <v>224</v>
      </c>
    </row>
    <row r="61" spans="1:13">
      <c r="A61" s="38" t="s">
        <v>73</v>
      </c>
      <c r="B61" s="39">
        <v>298</v>
      </c>
      <c r="C61" s="39"/>
      <c r="D61" s="39" t="e">
        <f>#REF!+#REF!+#REF!+2*#REF!</f>
        <v>#REF!</v>
      </c>
      <c r="E61" s="11"/>
      <c r="F61" s="39">
        <v>35</v>
      </c>
      <c r="G61" s="39">
        <v>36</v>
      </c>
      <c r="H61" s="13" t="e">
        <f t="shared" si="51"/>
        <v>#REF!</v>
      </c>
      <c r="I61" s="14" t="e">
        <f t="shared" si="52"/>
        <v>#REF!</v>
      </c>
      <c r="J61" s="14" t="e">
        <f t="shared" si="53"/>
        <v>#REF!</v>
      </c>
      <c r="K61" s="13">
        <f t="shared" si="54"/>
        <v>1.0285714285714285</v>
      </c>
      <c r="L61" s="15">
        <f t="shared" si="55"/>
        <v>61.714285714285708</v>
      </c>
      <c r="M61" s="14">
        <f t="shared" si="56"/>
        <v>1481.1428571428569</v>
      </c>
    </row>
    <row r="62" spans="1:13">
      <c r="A62" s="38" t="s">
        <v>74</v>
      </c>
      <c r="B62" s="39">
        <v>226</v>
      </c>
      <c r="C62" s="39"/>
      <c r="D62" s="39" t="e">
        <f>2*#REF!+2*#REF!+#REF!</f>
        <v>#REF!</v>
      </c>
      <c r="E62" s="11"/>
      <c r="F62" s="39">
        <v>120</v>
      </c>
      <c r="G62" s="39"/>
      <c r="H62" s="13" t="e">
        <f t="shared" si="51"/>
        <v>#REF!</v>
      </c>
      <c r="I62" s="14" t="e">
        <f t="shared" si="52"/>
        <v>#REF!</v>
      </c>
      <c r="J62" s="14" t="e">
        <f t="shared" si="53"/>
        <v>#REF!</v>
      </c>
      <c r="K62" s="13">
        <f t="shared" si="54"/>
        <v>0</v>
      </c>
      <c r="L62" s="15">
        <f t="shared" si="55"/>
        <v>0</v>
      </c>
      <c r="M62" s="14">
        <f t="shared" si="56"/>
        <v>0</v>
      </c>
    </row>
    <row r="63" spans="1:13">
      <c r="A63" s="56" t="s">
        <v>75</v>
      </c>
      <c r="B63" s="57" t="s">
        <v>2</v>
      </c>
      <c r="C63" s="57" t="s">
        <v>3</v>
      </c>
      <c r="D63" s="57" t="s">
        <v>4</v>
      </c>
      <c r="E63" s="57"/>
      <c r="F63" s="57" t="s">
        <v>6</v>
      </c>
      <c r="G63" s="57" t="s">
        <v>7</v>
      </c>
      <c r="H63" s="58" t="s">
        <v>8</v>
      </c>
      <c r="I63" s="58" t="s">
        <v>9</v>
      </c>
      <c r="J63" s="58" t="s">
        <v>10</v>
      </c>
      <c r="K63" s="57" t="s">
        <v>11</v>
      </c>
      <c r="L63" s="59" t="s">
        <v>12</v>
      </c>
      <c r="M63" s="58" t="s">
        <v>13</v>
      </c>
    </row>
    <row r="64" spans="1:13">
      <c r="A64" s="10" t="s">
        <v>76</v>
      </c>
      <c r="B64" s="11">
        <v>82</v>
      </c>
      <c r="C64" s="11"/>
      <c r="D64" s="11" t="e">
        <f t="shared" ref="D64:D66" si="57">3*#REF!+2*#REF!+#REF!</f>
        <v>#REF!</v>
      </c>
      <c r="E64" s="11"/>
      <c r="F64" s="11">
        <v>60</v>
      </c>
      <c r="G64" s="11">
        <v>10</v>
      </c>
      <c r="H64" s="13" t="e">
        <f t="shared" ref="H64:H70" si="58">IF(OR(#REF!="",D64="",F64="",F64=0), "-", (#REF!-D64)/F64/10)</f>
        <v>#REF!</v>
      </c>
      <c r="I64" s="14" t="e">
        <f t="shared" ref="I64:I70" si="59">H64*60</f>
        <v>#REF!</v>
      </c>
      <c r="J64" s="14" t="e">
        <f t="shared" ref="J64:J70" si="60">I64*24</f>
        <v>#REF!</v>
      </c>
      <c r="K64" s="13">
        <f t="shared" ref="K64:K70" si="61">G64/F64</f>
        <v>0.16666666666666666</v>
      </c>
      <c r="L64" s="15">
        <f t="shared" ref="L64:L70" si="62">K64*60</f>
        <v>10</v>
      </c>
      <c r="M64" s="14">
        <f t="shared" ref="M64:M70" si="63">L64*24</f>
        <v>240</v>
      </c>
    </row>
    <row r="65" spans="1:13">
      <c r="A65" s="10" t="s">
        <v>77</v>
      </c>
      <c r="B65" s="11">
        <v>158</v>
      </c>
      <c r="C65" s="11"/>
      <c r="D65" s="11" t="e">
        <f t="shared" si="57"/>
        <v>#REF!</v>
      </c>
      <c r="E65" s="11"/>
      <c r="F65" s="11">
        <v>120</v>
      </c>
      <c r="G65" s="11">
        <v>19</v>
      </c>
      <c r="H65" s="13" t="e">
        <f t="shared" si="58"/>
        <v>#REF!</v>
      </c>
      <c r="I65" s="14" t="e">
        <f t="shared" si="59"/>
        <v>#REF!</v>
      </c>
      <c r="J65" s="14" t="e">
        <f t="shared" si="60"/>
        <v>#REF!</v>
      </c>
      <c r="K65" s="13">
        <f t="shared" si="61"/>
        <v>0.15833333333333333</v>
      </c>
      <c r="L65" s="15">
        <f t="shared" si="62"/>
        <v>9.5</v>
      </c>
      <c r="M65" s="14">
        <f t="shared" si="63"/>
        <v>228</v>
      </c>
    </row>
    <row r="66" spans="1:13">
      <c r="A66" s="10" t="s">
        <v>78</v>
      </c>
      <c r="B66" s="11">
        <v>219</v>
      </c>
      <c r="C66" s="11"/>
      <c r="D66" s="11" t="e">
        <f t="shared" si="57"/>
        <v>#REF!</v>
      </c>
      <c r="E66" s="11"/>
      <c r="F66" s="11">
        <v>180</v>
      </c>
      <c r="G66" s="11">
        <v>26</v>
      </c>
      <c r="H66" s="13" t="e">
        <f t="shared" si="58"/>
        <v>#REF!</v>
      </c>
      <c r="I66" s="14" t="e">
        <f t="shared" si="59"/>
        <v>#REF!</v>
      </c>
      <c r="J66" s="14" t="e">
        <f t="shared" si="60"/>
        <v>#REF!</v>
      </c>
      <c r="K66" s="13">
        <f t="shared" si="61"/>
        <v>0.14444444444444443</v>
      </c>
      <c r="L66" s="15">
        <f t="shared" si="62"/>
        <v>8.6666666666666661</v>
      </c>
      <c r="M66" s="14">
        <f t="shared" si="63"/>
        <v>208</v>
      </c>
    </row>
    <row r="67" spans="1:13">
      <c r="A67" s="10" t="s">
        <v>79</v>
      </c>
      <c r="B67" s="11">
        <v>270</v>
      </c>
      <c r="C67" s="11"/>
      <c r="D67" s="11" t="e">
        <f>3*#REF!+2*#REF!+#REF!+#REF!</f>
        <v>#REF!</v>
      </c>
      <c r="E67" s="11"/>
      <c r="F67" s="11">
        <v>150</v>
      </c>
      <c r="G67" s="11">
        <v>32</v>
      </c>
      <c r="H67" s="13" t="e">
        <f t="shared" si="58"/>
        <v>#REF!</v>
      </c>
      <c r="I67" s="14" t="e">
        <f t="shared" si="59"/>
        <v>#REF!</v>
      </c>
      <c r="J67" s="14" t="e">
        <f t="shared" si="60"/>
        <v>#REF!</v>
      </c>
      <c r="K67" s="13">
        <f t="shared" si="61"/>
        <v>0.21333333333333335</v>
      </c>
      <c r="L67" s="15">
        <f t="shared" si="62"/>
        <v>12.8</v>
      </c>
      <c r="M67" s="14">
        <f t="shared" si="63"/>
        <v>307.20000000000005</v>
      </c>
    </row>
    <row r="68" spans="1:13">
      <c r="A68" s="10" t="s">
        <v>80</v>
      </c>
      <c r="B68" s="11">
        <v>226</v>
      </c>
      <c r="C68" s="11">
        <v>2268</v>
      </c>
      <c r="D68" s="11">
        <v>1860</v>
      </c>
      <c r="E68" s="11"/>
      <c r="F68" s="11">
        <v>120</v>
      </c>
      <c r="G68" s="11">
        <v>27</v>
      </c>
      <c r="H68" s="13" t="e">
        <f t="shared" si="58"/>
        <v>#REF!</v>
      </c>
      <c r="I68" s="14" t="e">
        <f t="shared" si="59"/>
        <v>#REF!</v>
      </c>
      <c r="J68" s="14" t="e">
        <f t="shared" si="60"/>
        <v>#REF!</v>
      </c>
      <c r="K68" s="13">
        <f t="shared" si="61"/>
        <v>0.22500000000000001</v>
      </c>
      <c r="L68" s="15">
        <f t="shared" si="62"/>
        <v>13.5</v>
      </c>
      <c r="M68" s="14">
        <f t="shared" si="63"/>
        <v>324</v>
      </c>
    </row>
    <row r="69" spans="1:13">
      <c r="A69" s="10" t="s">
        <v>81</v>
      </c>
      <c r="B69" s="11">
        <v>223</v>
      </c>
      <c r="C69" s="11"/>
      <c r="D69" s="11" t="e">
        <f>2*#REF!+#REF!+#REF!</f>
        <v>#REF!</v>
      </c>
      <c r="E69" s="11"/>
      <c r="F69" s="11">
        <v>90</v>
      </c>
      <c r="G69" s="11">
        <v>26</v>
      </c>
      <c r="H69" s="13" t="e">
        <f t="shared" si="58"/>
        <v>#REF!</v>
      </c>
      <c r="I69" s="14" t="e">
        <f t="shared" si="59"/>
        <v>#REF!</v>
      </c>
      <c r="J69" s="14" t="e">
        <f t="shared" si="60"/>
        <v>#REF!</v>
      </c>
      <c r="K69" s="13">
        <f t="shared" si="61"/>
        <v>0.28888888888888886</v>
      </c>
      <c r="L69" s="15">
        <f t="shared" si="62"/>
        <v>17.333333333333332</v>
      </c>
      <c r="M69" s="14">
        <f t="shared" si="63"/>
        <v>416</v>
      </c>
    </row>
    <row r="70" spans="1:13">
      <c r="A70" s="17" t="s">
        <v>82</v>
      </c>
      <c r="B70" s="18">
        <v>367</v>
      </c>
      <c r="C70" s="18"/>
      <c r="D70" s="18" t="e">
        <f>2*#REF!+2*#REF!+2*#REF!+#REF!</f>
        <v>#REF!</v>
      </c>
      <c r="E70" s="11"/>
      <c r="F70" s="18">
        <v>120</v>
      </c>
      <c r="G70" s="18">
        <v>39</v>
      </c>
      <c r="H70" s="13" t="e">
        <f t="shared" si="58"/>
        <v>#REF!</v>
      </c>
      <c r="I70" s="14" t="e">
        <f t="shared" si="59"/>
        <v>#REF!</v>
      </c>
      <c r="J70" s="14" t="e">
        <f t="shared" si="60"/>
        <v>#REF!</v>
      </c>
      <c r="K70" s="13">
        <f t="shared" si="61"/>
        <v>0.32500000000000001</v>
      </c>
      <c r="L70" s="15">
        <f t="shared" si="62"/>
        <v>19.5</v>
      </c>
      <c r="M70" s="14">
        <f t="shared" si="63"/>
        <v>468</v>
      </c>
    </row>
    <row r="71" spans="1:13">
      <c r="A71" s="60" t="s">
        <v>83</v>
      </c>
      <c r="B71" s="61" t="s">
        <v>2</v>
      </c>
      <c r="C71" s="61" t="s">
        <v>3</v>
      </c>
      <c r="D71" s="61" t="s">
        <v>4</v>
      </c>
      <c r="E71" s="61"/>
      <c r="F71" s="61" t="s">
        <v>6</v>
      </c>
      <c r="G71" s="61" t="s">
        <v>7</v>
      </c>
      <c r="H71" s="62" t="s">
        <v>8</v>
      </c>
      <c r="I71" s="62" t="s">
        <v>9</v>
      </c>
      <c r="J71" s="62" t="s">
        <v>10</v>
      </c>
      <c r="K71" s="61" t="s">
        <v>11</v>
      </c>
      <c r="L71" s="63" t="s">
        <v>12</v>
      </c>
      <c r="M71" s="62" t="s">
        <v>13</v>
      </c>
    </row>
    <row r="72" spans="1:13">
      <c r="A72" s="10" t="s">
        <v>84</v>
      </c>
      <c r="B72" s="11">
        <v>151</v>
      </c>
      <c r="C72" s="11"/>
      <c r="D72" s="11" t="e">
        <f>2*#REF!</f>
        <v>#REF!</v>
      </c>
      <c r="E72" s="11"/>
      <c r="F72" s="11">
        <v>120</v>
      </c>
      <c r="G72" s="11">
        <v>18</v>
      </c>
      <c r="H72" s="13" t="e">
        <f t="shared" ref="H72:H75" si="64">IF(OR(#REF!="",D72="",F72="",F72=0), "-", (#REF!-D72)/F72/10)</f>
        <v>#REF!</v>
      </c>
      <c r="I72" s="14" t="e">
        <f t="shared" ref="I72:I75" si="65">H72*60</f>
        <v>#REF!</v>
      </c>
      <c r="J72" s="14" t="e">
        <f t="shared" ref="J72:J75" si="66">I72*24</f>
        <v>#REF!</v>
      </c>
      <c r="K72" s="13">
        <f t="shared" ref="K72:K75" si="67">G72/F72</f>
        <v>0.15</v>
      </c>
      <c r="L72" s="15">
        <f t="shared" ref="L72:L75" si="68">K72*60</f>
        <v>9</v>
      </c>
      <c r="M72" s="14">
        <f t="shared" ref="M72:M75" si="69">L72*24</f>
        <v>216</v>
      </c>
    </row>
    <row r="73" spans="1:13">
      <c r="A73" s="10" t="s">
        <v>85</v>
      </c>
      <c r="B73" s="11">
        <v>111</v>
      </c>
      <c r="C73" s="11"/>
      <c r="D73" s="11" t="e">
        <f>#REF!+#REF!</f>
        <v>#REF!</v>
      </c>
      <c r="E73" s="11"/>
      <c r="F73" s="11">
        <v>60</v>
      </c>
      <c r="G73" s="11">
        <v>13</v>
      </c>
      <c r="H73" s="13" t="e">
        <f t="shared" si="64"/>
        <v>#REF!</v>
      </c>
      <c r="I73" s="14" t="e">
        <f t="shared" si="65"/>
        <v>#REF!</v>
      </c>
      <c r="J73" s="14" t="e">
        <f t="shared" si="66"/>
        <v>#REF!</v>
      </c>
      <c r="K73" s="13">
        <f t="shared" si="67"/>
        <v>0.21666666666666667</v>
      </c>
      <c r="L73" s="15">
        <f t="shared" si="68"/>
        <v>13</v>
      </c>
      <c r="M73" s="14">
        <f t="shared" si="69"/>
        <v>312</v>
      </c>
    </row>
    <row r="74" spans="1:13">
      <c r="A74" s="10" t="s">
        <v>86</v>
      </c>
      <c r="B74" s="11">
        <v>183</v>
      </c>
      <c r="C74" s="11"/>
      <c r="D74" s="11" t="e">
        <f>2*#REF!+2*#REF!</f>
        <v>#REF!</v>
      </c>
      <c r="E74" s="11"/>
      <c r="F74" s="11">
        <v>180</v>
      </c>
      <c r="G74" s="11">
        <v>22</v>
      </c>
      <c r="H74" s="13" t="e">
        <f t="shared" si="64"/>
        <v>#REF!</v>
      </c>
      <c r="I74" s="14" t="e">
        <f t="shared" si="65"/>
        <v>#REF!</v>
      </c>
      <c r="J74" s="14" t="e">
        <f t="shared" si="66"/>
        <v>#REF!</v>
      </c>
      <c r="K74" s="13">
        <f t="shared" si="67"/>
        <v>0.12222222222222222</v>
      </c>
      <c r="L74" s="15">
        <f t="shared" si="68"/>
        <v>7.333333333333333</v>
      </c>
      <c r="M74" s="14">
        <f t="shared" si="69"/>
        <v>176</v>
      </c>
    </row>
    <row r="75" spans="1:13">
      <c r="A75" s="17" t="s">
        <v>87</v>
      </c>
      <c r="B75" s="18">
        <v>108</v>
      </c>
      <c r="C75" s="18">
        <v>1080</v>
      </c>
      <c r="D75" s="18" t="e">
        <f>3*#REF!</f>
        <v>#REF!</v>
      </c>
      <c r="E75" s="11"/>
      <c r="F75" s="18">
        <v>30</v>
      </c>
      <c r="G75" s="18">
        <v>13</v>
      </c>
      <c r="H75" s="13" t="e">
        <f t="shared" si="64"/>
        <v>#REF!</v>
      </c>
      <c r="I75" s="14" t="e">
        <f t="shared" si="65"/>
        <v>#REF!</v>
      </c>
      <c r="J75" s="14" t="e">
        <f t="shared" si="66"/>
        <v>#REF!</v>
      </c>
      <c r="K75" s="13">
        <f t="shared" si="67"/>
        <v>0.43333333333333335</v>
      </c>
      <c r="L75" s="15">
        <f t="shared" si="68"/>
        <v>26</v>
      </c>
      <c r="M75" s="14">
        <f t="shared" si="69"/>
        <v>624</v>
      </c>
    </row>
    <row r="76" spans="1:13">
      <c r="A76" s="64" t="s">
        <v>88</v>
      </c>
      <c r="B76" s="65" t="s">
        <v>2</v>
      </c>
      <c r="C76" s="65" t="s">
        <v>3</v>
      </c>
      <c r="D76" s="65" t="s">
        <v>4</v>
      </c>
      <c r="E76" s="65"/>
      <c r="F76" s="65" t="s">
        <v>6</v>
      </c>
      <c r="G76" s="65" t="s">
        <v>7</v>
      </c>
      <c r="H76" s="66" t="s">
        <v>8</v>
      </c>
      <c r="I76" s="66" t="s">
        <v>9</v>
      </c>
      <c r="J76" s="66" t="s">
        <v>10</v>
      </c>
      <c r="K76" s="65" t="s">
        <v>11</v>
      </c>
      <c r="L76" s="67" t="s">
        <v>12</v>
      </c>
      <c r="M76" s="66" t="s">
        <v>13</v>
      </c>
    </row>
    <row r="77" spans="1:13">
      <c r="A77" s="10" t="s">
        <v>89</v>
      </c>
      <c r="B77" s="11">
        <v>165</v>
      </c>
      <c r="C77" s="11"/>
      <c r="D77" s="11" t="e">
        <f>2*#REF!+#REF!+#REF!</f>
        <v>#REF!</v>
      </c>
      <c r="E77" s="11"/>
      <c r="F77" s="11">
        <v>90</v>
      </c>
      <c r="G77" s="11">
        <v>20</v>
      </c>
      <c r="H77" s="13" t="e">
        <f t="shared" ref="H77:H82" si="70">IF(OR(#REF!="",D77="",F77="",F77=0), "-", (#REF!-D77)/F77/10)</f>
        <v>#REF!</v>
      </c>
      <c r="I77" s="14" t="e">
        <f t="shared" ref="I77:I82" si="71">H77*60</f>
        <v>#REF!</v>
      </c>
      <c r="J77" s="14" t="e">
        <f t="shared" ref="J77:J82" si="72">I77*24</f>
        <v>#REF!</v>
      </c>
      <c r="K77" s="13">
        <f t="shared" ref="K77:K82" si="73">G77/F77</f>
        <v>0.22222222222222221</v>
      </c>
      <c r="L77" s="15">
        <f t="shared" ref="L77:L82" si="74">K77*60</f>
        <v>13.333333333333332</v>
      </c>
      <c r="M77" s="14">
        <f t="shared" ref="M77:M82" si="75">L77*24</f>
        <v>320</v>
      </c>
    </row>
    <row r="78" spans="1:13">
      <c r="A78" s="10" t="s">
        <v>90</v>
      </c>
      <c r="B78" s="11">
        <v>219</v>
      </c>
      <c r="C78" s="11"/>
      <c r="D78" s="11" t="e">
        <f>5*#REF!+#REF!+#REF!</f>
        <v>#REF!</v>
      </c>
      <c r="E78" s="11"/>
      <c r="F78" s="11">
        <v>180</v>
      </c>
      <c r="G78" s="11">
        <v>26</v>
      </c>
      <c r="H78" s="13" t="e">
        <f t="shared" si="70"/>
        <v>#REF!</v>
      </c>
      <c r="I78" s="14" t="e">
        <f t="shared" si="71"/>
        <v>#REF!</v>
      </c>
      <c r="J78" s="14" t="e">
        <f t="shared" si="72"/>
        <v>#REF!</v>
      </c>
      <c r="K78" s="13">
        <f t="shared" si="73"/>
        <v>0.14444444444444443</v>
      </c>
      <c r="L78" s="15">
        <f t="shared" si="74"/>
        <v>8.6666666666666661</v>
      </c>
      <c r="M78" s="14">
        <f t="shared" si="75"/>
        <v>208</v>
      </c>
    </row>
    <row r="79" spans="1:13">
      <c r="A79" s="10" t="s">
        <v>91</v>
      </c>
      <c r="B79" s="11">
        <v>255</v>
      </c>
      <c r="C79" s="11"/>
      <c r="D79" s="11" t="e">
        <f>2*#REF!+#REF!+#REF!+#REF!</f>
        <v>#REF!</v>
      </c>
      <c r="E79" s="11"/>
      <c r="F79" s="11">
        <v>60</v>
      </c>
      <c r="G79" s="11">
        <v>31</v>
      </c>
      <c r="H79" s="13" t="e">
        <f t="shared" si="70"/>
        <v>#REF!</v>
      </c>
      <c r="I79" s="14" t="e">
        <f t="shared" si="71"/>
        <v>#REF!</v>
      </c>
      <c r="J79" s="14" t="e">
        <f t="shared" si="72"/>
        <v>#REF!</v>
      </c>
      <c r="K79" s="13">
        <f t="shared" si="73"/>
        <v>0.51666666666666672</v>
      </c>
      <c r="L79" s="15">
        <f t="shared" si="74"/>
        <v>31.000000000000004</v>
      </c>
      <c r="M79" s="14">
        <f t="shared" si="75"/>
        <v>744.00000000000011</v>
      </c>
    </row>
    <row r="80" spans="1:13">
      <c r="A80" s="10" t="s">
        <v>92</v>
      </c>
      <c r="B80" s="11">
        <v>284</v>
      </c>
      <c r="C80" s="11"/>
      <c r="D80" s="11" t="e">
        <f>#REF!+#REF!</f>
        <v>#REF!</v>
      </c>
      <c r="E80" s="11"/>
      <c r="F80" s="11">
        <v>240</v>
      </c>
      <c r="G80" s="11">
        <v>34</v>
      </c>
      <c r="H80" s="13" t="e">
        <f t="shared" si="70"/>
        <v>#REF!</v>
      </c>
      <c r="I80" s="14" t="e">
        <f t="shared" si="71"/>
        <v>#REF!</v>
      </c>
      <c r="J80" s="14" t="e">
        <f t="shared" si="72"/>
        <v>#REF!</v>
      </c>
      <c r="K80" s="13">
        <f t="shared" si="73"/>
        <v>0.14166666666666666</v>
      </c>
      <c r="L80" s="15">
        <f t="shared" si="74"/>
        <v>8.5</v>
      </c>
      <c r="M80" s="14">
        <f t="shared" si="75"/>
        <v>204</v>
      </c>
    </row>
    <row r="81" spans="1:13">
      <c r="A81" s="10" t="s">
        <v>93</v>
      </c>
      <c r="B81" s="11">
        <v>316</v>
      </c>
      <c r="C81" s="11"/>
      <c r="D81" s="11" t="e">
        <f>3*#REF!+#REF!+#REF!+3*#REF!</f>
        <v>#REF!</v>
      </c>
      <c r="E81" s="11"/>
      <c r="F81" s="11">
        <v>180</v>
      </c>
      <c r="G81" s="11">
        <v>38</v>
      </c>
      <c r="H81" s="13" t="e">
        <f t="shared" si="70"/>
        <v>#REF!</v>
      </c>
      <c r="I81" s="14" t="e">
        <f t="shared" si="71"/>
        <v>#REF!</v>
      </c>
      <c r="J81" s="14" t="e">
        <f t="shared" si="72"/>
        <v>#REF!</v>
      </c>
      <c r="K81" s="13">
        <f t="shared" si="73"/>
        <v>0.21111111111111111</v>
      </c>
      <c r="L81" s="15">
        <f t="shared" si="74"/>
        <v>12.666666666666666</v>
      </c>
      <c r="M81" s="14">
        <f t="shared" si="75"/>
        <v>304</v>
      </c>
    </row>
    <row r="82" spans="1:13">
      <c r="A82" s="10" t="s">
        <v>94</v>
      </c>
      <c r="B82" s="11">
        <v>320</v>
      </c>
      <c r="C82" s="11"/>
      <c r="D82" s="11" t="e">
        <f>#REF!+#REF!+2*#REF!</f>
        <v>#REF!</v>
      </c>
      <c r="E82" s="11"/>
      <c r="F82" s="11">
        <v>120</v>
      </c>
      <c r="G82" s="11">
        <v>38</v>
      </c>
      <c r="H82" s="13" t="e">
        <f t="shared" si="70"/>
        <v>#REF!</v>
      </c>
      <c r="I82" s="14" t="e">
        <f t="shared" si="71"/>
        <v>#REF!</v>
      </c>
      <c r="J82" s="14" t="e">
        <f t="shared" si="72"/>
        <v>#REF!</v>
      </c>
      <c r="K82" s="13">
        <f t="shared" si="73"/>
        <v>0.31666666666666665</v>
      </c>
      <c r="L82" s="15">
        <f t="shared" si="74"/>
        <v>19</v>
      </c>
      <c r="M82" s="14">
        <f t="shared" si="75"/>
        <v>456</v>
      </c>
    </row>
    <row r="83" spans="1:13">
      <c r="A83" s="68" t="s">
        <v>95</v>
      </c>
      <c r="B83" s="69" t="s">
        <v>2</v>
      </c>
      <c r="C83" s="69" t="s">
        <v>3</v>
      </c>
      <c r="D83" s="69" t="s">
        <v>4</v>
      </c>
      <c r="E83" s="69"/>
      <c r="F83" s="69" t="s">
        <v>6</v>
      </c>
      <c r="G83" s="69" t="s">
        <v>7</v>
      </c>
      <c r="H83" s="70" t="s">
        <v>8</v>
      </c>
      <c r="I83" s="70" t="s">
        <v>9</v>
      </c>
      <c r="J83" s="70" t="s">
        <v>10</v>
      </c>
      <c r="K83" s="69" t="s">
        <v>11</v>
      </c>
      <c r="L83" s="71" t="s">
        <v>12</v>
      </c>
      <c r="M83" s="70" t="s">
        <v>13</v>
      </c>
    </row>
    <row r="84" spans="1:13">
      <c r="A84" s="10" t="s">
        <v>96</v>
      </c>
      <c r="B84" s="11">
        <v>46</v>
      </c>
      <c r="C84" s="11"/>
      <c r="D84" s="11" t="e">
        <f>3*#REF!</f>
        <v>#REF!</v>
      </c>
      <c r="E84" s="11"/>
      <c r="F84" s="11">
        <v>30</v>
      </c>
      <c r="G84" s="11">
        <v>6</v>
      </c>
      <c r="H84" s="13" t="e">
        <f t="shared" ref="H84:H88" si="76">IF(OR(#REF!="",D84="",F84="",F84=0), "-", (#REF!-D84)/F84/10)</f>
        <v>#REF!</v>
      </c>
      <c r="I84" s="14" t="e">
        <f t="shared" ref="I84:I88" si="77">H84*60</f>
        <v>#REF!</v>
      </c>
      <c r="J84" s="14" t="e">
        <f t="shared" ref="J84:J88" si="78">I84*24</f>
        <v>#REF!</v>
      </c>
      <c r="K84" s="13">
        <f t="shared" ref="K84:K88" si="79">G84/F84</f>
        <v>0.2</v>
      </c>
      <c r="L84" s="15">
        <f t="shared" ref="L84:L88" si="80">K84*60</f>
        <v>12</v>
      </c>
      <c r="M84" s="14">
        <f t="shared" ref="M84:M88" si="81">L84*24</f>
        <v>288</v>
      </c>
    </row>
    <row r="85" spans="1:13">
      <c r="A85" s="10" t="s">
        <v>97</v>
      </c>
      <c r="B85" s="11">
        <v>129</v>
      </c>
      <c r="C85" s="11"/>
      <c r="D85" s="11" t="e">
        <f t="shared" ref="D85:D86" si="82">2*#REF!</f>
        <v>#REF!</v>
      </c>
      <c r="E85" s="11"/>
      <c r="F85" s="11">
        <v>120</v>
      </c>
      <c r="G85" s="11">
        <v>15</v>
      </c>
      <c r="H85" s="13" t="e">
        <f t="shared" si="76"/>
        <v>#REF!</v>
      </c>
      <c r="I85" s="14" t="e">
        <f t="shared" si="77"/>
        <v>#REF!</v>
      </c>
      <c r="J85" s="14" t="e">
        <f t="shared" si="78"/>
        <v>#REF!</v>
      </c>
      <c r="K85" s="13">
        <f t="shared" si="79"/>
        <v>0.125</v>
      </c>
      <c r="L85" s="15">
        <f t="shared" si="80"/>
        <v>7.5</v>
      </c>
      <c r="M85" s="14">
        <f t="shared" si="81"/>
        <v>180</v>
      </c>
    </row>
    <row r="86" spans="1:13">
      <c r="A86" s="10" t="s">
        <v>98</v>
      </c>
      <c r="B86" s="11">
        <v>216</v>
      </c>
      <c r="C86" s="11"/>
      <c r="D86" s="11" t="e">
        <f t="shared" si="82"/>
        <v>#REF!</v>
      </c>
      <c r="E86" s="11"/>
      <c r="F86" s="11">
        <v>150</v>
      </c>
      <c r="G86" s="11">
        <v>26</v>
      </c>
      <c r="H86" s="13" t="e">
        <f t="shared" si="76"/>
        <v>#REF!</v>
      </c>
      <c r="I86" s="14" t="e">
        <f t="shared" si="77"/>
        <v>#REF!</v>
      </c>
      <c r="J86" s="14" t="e">
        <f t="shared" si="78"/>
        <v>#REF!</v>
      </c>
      <c r="K86" s="13">
        <f t="shared" si="79"/>
        <v>0.17333333333333334</v>
      </c>
      <c r="L86" s="15">
        <f t="shared" si="80"/>
        <v>10.4</v>
      </c>
      <c r="M86" s="14">
        <f t="shared" si="81"/>
        <v>249.60000000000002</v>
      </c>
    </row>
    <row r="87" spans="1:13">
      <c r="A87" s="10" t="s">
        <v>99</v>
      </c>
      <c r="B87" s="11">
        <v>162</v>
      </c>
      <c r="C87" s="11"/>
      <c r="D87" s="11" t="e">
        <f>3*#REF!</f>
        <v>#REF!</v>
      </c>
      <c r="E87" s="11"/>
      <c r="F87" s="11">
        <v>90</v>
      </c>
      <c r="G87" s="11">
        <v>19</v>
      </c>
      <c r="H87" s="13" t="e">
        <f t="shared" si="76"/>
        <v>#REF!</v>
      </c>
      <c r="I87" s="14" t="e">
        <f t="shared" si="77"/>
        <v>#REF!</v>
      </c>
      <c r="J87" s="14" t="e">
        <f t="shared" si="78"/>
        <v>#REF!</v>
      </c>
      <c r="K87" s="13">
        <f t="shared" si="79"/>
        <v>0.21111111111111111</v>
      </c>
      <c r="L87" s="15">
        <f t="shared" si="80"/>
        <v>12.666666666666666</v>
      </c>
      <c r="M87" s="14">
        <f t="shared" si="81"/>
        <v>304</v>
      </c>
    </row>
    <row r="88" spans="1:13">
      <c r="A88" s="10" t="s">
        <v>100</v>
      </c>
      <c r="B88" s="11">
        <v>205</v>
      </c>
      <c r="C88" s="11"/>
      <c r="D88" s="11" t="e">
        <f>#REF!+#REF!</f>
        <v>#REF!</v>
      </c>
      <c r="E88" s="11"/>
      <c r="F88" s="11">
        <v>180</v>
      </c>
      <c r="G88" s="11">
        <v>24</v>
      </c>
      <c r="H88" s="13" t="e">
        <f t="shared" si="76"/>
        <v>#REF!</v>
      </c>
      <c r="I88" s="14" t="e">
        <f t="shared" si="77"/>
        <v>#REF!</v>
      </c>
      <c r="J88" s="14" t="e">
        <f t="shared" si="78"/>
        <v>#REF!</v>
      </c>
      <c r="K88" s="13">
        <f t="shared" si="79"/>
        <v>0.13333333333333333</v>
      </c>
      <c r="L88" s="15">
        <f t="shared" si="80"/>
        <v>8</v>
      </c>
      <c r="M88" s="14">
        <f t="shared" si="81"/>
        <v>192</v>
      </c>
    </row>
    <row r="89" spans="1:13">
      <c r="A89" s="72" t="s">
        <v>101</v>
      </c>
      <c r="B89" s="73" t="s">
        <v>2</v>
      </c>
      <c r="C89" s="73" t="s">
        <v>3</v>
      </c>
      <c r="D89" s="73" t="s">
        <v>4</v>
      </c>
      <c r="E89" s="73"/>
      <c r="F89" s="73" t="s">
        <v>6</v>
      </c>
      <c r="G89" s="73" t="s">
        <v>7</v>
      </c>
      <c r="H89" s="74" t="s">
        <v>8</v>
      </c>
      <c r="I89" s="74" t="s">
        <v>9</v>
      </c>
      <c r="J89" s="74" t="s">
        <v>10</v>
      </c>
      <c r="K89" s="73" t="s">
        <v>11</v>
      </c>
      <c r="L89" s="75" t="s">
        <v>12</v>
      </c>
      <c r="M89" s="74" t="s">
        <v>13</v>
      </c>
    </row>
    <row r="90" spans="1:13">
      <c r="A90" s="10" t="s">
        <v>102</v>
      </c>
      <c r="B90" s="11">
        <v>172</v>
      </c>
      <c r="C90" s="11"/>
      <c r="D90" s="11" t="e">
        <f>#REF!+#REF!+#REF!</f>
        <v>#REF!</v>
      </c>
      <c r="E90" s="11"/>
      <c r="F90" s="11">
        <v>120</v>
      </c>
      <c r="G90" s="11">
        <v>20</v>
      </c>
      <c r="H90" s="13" t="e">
        <f t="shared" ref="H90:H93" si="83">IF(OR(#REF!="",D90="",F90="",F90=0), "-", (#REF!-D90)/F90/10)</f>
        <v>#REF!</v>
      </c>
      <c r="I90" s="14" t="e">
        <f t="shared" ref="I90:I92" si="84">H90*60</f>
        <v>#REF!</v>
      </c>
      <c r="J90" s="14" t="e">
        <f t="shared" ref="J90:J92" si="85">I90*24</f>
        <v>#REF!</v>
      </c>
      <c r="K90" s="13">
        <f t="shared" ref="K90:K92" si="86">G90/F90</f>
        <v>0.16666666666666666</v>
      </c>
      <c r="L90" s="15">
        <f t="shared" ref="L90:L92" si="87">K90*60</f>
        <v>10</v>
      </c>
      <c r="M90" s="14">
        <f t="shared" ref="M90:M92" si="88">L90*24</f>
        <v>240</v>
      </c>
    </row>
    <row r="91" spans="1:13">
      <c r="A91" s="10" t="s">
        <v>103</v>
      </c>
      <c r="B91" s="11">
        <v>352</v>
      </c>
      <c r="C91" s="11"/>
      <c r="D91" s="11" t="e">
        <f>#REF!+#REF!</f>
        <v>#REF!</v>
      </c>
      <c r="E91" s="11"/>
      <c r="F91" s="11">
        <v>180</v>
      </c>
      <c r="G91" s="11">
        <v>42</v>
      </c>
      <c r="H91" s="13" t="e">
        <f t="shared" si="83"/>
        <v>#REF!</v>
      </c>
      <c r="I91" s="14" t="e">
        <f t="shared" si="84"/>
        <v>#REF!</v>
      </c>
      <c r="J91" s="14" t="e">
        <f t="shared" si="85"/>
        <v>#REF!</v>
      </c>
      <c r="K91" s="13">
        <f t="shared" si="86"/>
        <v>0.23333333333333334</v>
      </c>
      <c r="L91" s="15">
        <f t="shared" si="87"/>
        <v>14</v>
      </c>
      <c r="M91" s="14">
        <f t="shared" si="88"/>
        <v>336</v>
      </c>
    </row>
    <row r="92" spans="1:13">
      <c r="A92" s="10" t="s">
        <v>104</v>
      </c>
      <c r="B92" s="11">
        <v>331</v>
      </c>
      <c r="C92" s="11"/>
      <c r="D92" s="11" t="e">
        <f>#REF!+#REF!+#REF!+3*#REF!</f>
        <v>#REF!</v>
      </c>
      <c r="E92" s="11"/>
      <c r="F92" s="11">
        <v>240</v>
      </c>
      <c r="G92" s="11">
        <v>40</v>
      </c>
      <c r="H92" s="13" t="e">
        <f t="shared" si="83"/>
        <v>#REF!</v>
      </c>
      <c r="I92" s="14" t="e">
        <f t="shared" si="84"/>
        <v>#REF!</v>
      </c>
      <c r="J92" s="14" t="e">
        <f t="shared" si="85"/>
        <v>#REF!</v>
      </c>
      <c r="K92" s="13">
        <f t="shared" si="86"/>
        <v>0.16666666666666666</v>
      </c>
      <c r="L92" s="15">
        <f t="shared" si="87"/>
        <v>10</v>
      </c>
      <c r="M92" s="14">
        <f t="shared" si="88"/>
        <v>240</v>
      </c>
    </row>
    <row r="93" spans="1:13">
      <c r="A93" s="10" t="s">
        <v>105</v>
      </c>
      <c r="B93" s="76"/>
      <c r="C93" s="11"/>
      <c r="D93" s="11"/>
      <c r="E93" s="11"/>
      <c r="F93" s="11">
        <v>150</v>
      </c>
      <c r="G93" s="11"/>
      <c r="H93" s="13" t="e">
        <f t="shared" si="83"/>
        <v>#REF!</v>
      </c>
      <c r="I93" s="14"/>
      <c r="J93" s="14"/>
      <c r="K93" s="13"/>
      <c r="L93" s="11"/>
      <c r="M93" s="11"/>
    </row>
    <row r="94" spans="1:13">
      <c r="A94" s="77" t="s">
        <v>106</v>
      </c>
      <c r="B94" s="78" t="s">
        <v>2</v>
      </c>
      <c r="C94" s="78" t="s">
        <v>3</v>
      </c>
      <c r="D94" s="78" t="s">
        <v>4</v>
      </c>
      <c r="E94" s="78"/>
      <c r="F94" s="78" t="s">
        <v>6</v>
      </c>
      <c r="G94" s="78" t="s">
        <v>7</v>
      </c>
      <c r="H94" s="79" t="s">
        <v>8</v>
      </c>
      <c r="I94" s="79" t="s">
        <v>9</v>
      </c>
      <c r="J94" s="79" t="s">
        <v>10</v>
      </c>
      <c r="K94" s="78" t="s">
        <v>11</v>
      </c>
      <c r="L94" s="80" t="s">
        <v>12</v>
      </c>
      <c r="M94" s="79" t="s">
        <v>13</v>
      </c>
    </row>
    <row r="95" spans="1:13">
      <c r="A95" s="10" t="s">
        <v>107</v>
      </c>
      <c r="B95" s="11">
        <v>198</v>
      </c>
      <c r="C95" s="11"/>
      <c r="D95" s="12">
        <v>390</v>
      </c>
      <c r="E95" s="11"/>
      <c r="F95" s="11">
        <v>360</v>
      </c>
      <c r="G95" s="11">
        <v>24</v>
      </c>
      <c r="H95" s="13" t="e">
        <f t="shared" ref="H95:H98" si="89">IF(OR(#REF!="",D95="",F95="",F95=0), "-", (#REF!-D95)/F95/10)</f>
        <v>#REF!</v>
      </c>
      <c r="I95" s="14" t="e">
        <f t="shared" ref="I95:I98" si="90">H95*60</f>
        <v>#REF!</v>
      </c>
      <c r="J95" s="14" t="e">
        <f t="shared" ref="J95:J98" si="91">I95*24</f>
        <v>#REF!</v>
      </c>
      <c r="K95" s="13">
        <f t="shared" ref="K95:K98" si="92">G95/F95</f>
        <v>6.6666666666666666E-2</v>
      </c>
      <c r="L95" s="11">
        <f>K95*60</f>
        <v>4</v>
      </c>
      <c r="M95" s="11">
        <f t="shared" ref="M95:M98" si="93">L95*24</f>
        <v>96</v>
      </c>
    </row>
    <row r="96" spans="1:13">
      <c r="A96" s="10" t="s">
        <v>108</v>
      </c>
      <c r="B96" s="11">
        <v>252</v>
      </c>
      <c r="C96" s="11"/>
      <c r="D96" s="12">
        <v>460</v>
      </c>
      <c r="E96" s="11"/>
      <c r="F96" s="11">
        <v>420</v>
      </c>
      <c r="G96" s="11">
        <v>30</v>
      </c>
      <c r="H96" s="13" t="e">
        <f t="shared" si="89"/>
        <v>#REF!</v>
      </c>
      <c r="I96" s="14" t="e">
        <f t="shared" si="90"/>
        <v>#REF!</v>
      </c>
      <c r="J96" s="14" t="e">
        <f t="shared" si="91"/>
        <v>#REF!</v>
      </c>
      <c r="K96" s="13">
        <f t="shared" si="92"/>
        <v>7.1428571428571425E-2</v>
      </c>
      <c r="L96" s="11">
        <f>ROUND(K96*60,3)</f>
        <v>4.2859999999999996</v>
      </c>
      <c r="M96" s="11">
        <f t="shared" si="93"/>
        <v>102.86399999999999</v>
      </c>
    </row>
    <row r="97" spans="1:13">
      <c r="A97" s="10" t="s">
        <v>109</v>
      </c>
      <c r="B97" s="11">
        <v>388</v>
      </c>
      <c r="C97" s="11"/>
      <c r="D97" s="12">
        <v>820</v>
      </c>
      <c r="E97" s="11"/>
      <c r="F97" s="11">
        <v>480</v>
      </c>
      <c r="G97" s="11">
        <v>46</v>
      </c>
      <c r="H97" s="13" t="e">
        <f t="shared" si="89"/>
        <v>#REF!</v>
      </c>
      <c r="I97" s="14" t="e">
        <f t="shared" si="90"/>
        <v>#REF!</v>
      </c>
      <c r="J97" s="14" t="e">
        <f t="shared" si="91"/>
        <v>#REF!</v>
      </c>
      <c r="K97" s="13">
        <f t="shared" si="92"/>
        <v>9.583333333333334E-2</v>
      </c>
      <c r="L97" s="11">
        <f>K97*60</f>
        <v>5.75</v>
      </c>
      <c r="M97" s="11">
        <f t="shared" si="93"/>
        <v>138</v>
      </c>
    </row>
    <row r="98" spans="1:13">
      <c r="A98" s="10" t="s">
        <v>110</v>
      </c>
      <c r="B98" s="11">
        <v>334</v>
      </c>
      <c r="C98" s="11"/>
      <c r="D98" s="12">
        <v>680</v>
      </c>
      <c r="E98" s="11"/>
      <c r="F98" s="11">
        <v>420</v>
      </c>
      <c r="G98" s="11">
        <v>40</v>
      </c>
      <c r="H98" s="13" t="e">
        <f t="shared" si="89"/>
        <v>#REF!</v>
      </c>
      <c r="I98" s="14" t="e">
        <f t="shared" si="90"/>
        <v>#REF!</v>
      </c>
      <c r="J98" s="14" t="e">
        <f t="shared" si="91"/>
        <v>#REF!</v>
      </c>
      <c r="K98" s="13">
        <f t="shared" si="92"/>
        <v>9.5238095238095233E-2</v>
      </c>
      <c r="L98" s="11">
        <f>ROUND(K98*60,2)</f>
        <v>5.71</v>
      </c>
      <c r="M98" s="11">
        <f t="shared" si="93"/>
        <v>137.04</v>
      </c>
    </row>
    <row r="99" spans="1:13">
      <c r="A99" s="81" t="s">
        <v>111</v>
      </c>
      <c r="B99" s="35" t="s">
        <v>2</v>
      </c>
      <c r="C99" s="35" t="s">
        <v>3</v>
      </c>
      <c r="D99" s="35" t="s">
        <v>4</v>
      </c>
      <c r="E99" s="35"/>
      <c r="F99" s="35" t="s">
        <v>6</v>
      </c>
      <c r="G99" s="35" t="s">
        <v>7</v>
      </c>
      <c r="H99" s="36" t="s">
        <v>8</v>
      </c>
      <c r="I99" s="36" t="s">
        <v>9</v>
      </c>
      <c r="J99" s="36" t="s">
        <v>10</v>
      </c>
      <c r="K99" s="35" t="s">
        <v>11</v>
      </c>
      <c r="L99" s="37" t="s">
        <v>12</v>
      </c>
      <c r="M99" s="36" t="s">
        <v>13</v>
      </c>
    </row>
    <row r="100" spans="1:13">
      <c r="A100" s="17" t="s">
        <v>112</v>
      </c>
      <c r="B100" s="18">
        <v>241</v>
      </c>
      <c r="C100" s="18"/>
      <c r="D100" s="18" t="e">
        <f>2*#REF!</f>
        <v>#REF!</v>
      </c>
      <c r="E100" s="11"/>
      <c r="F100" s="18">
        <v>45</v>
      </c>
      <c r="G100" s="18">
        <v>29</v>
      </c>
      <c r="H100" s="13" t="e">
        <f t="shared" ref="H100:H102" si="94">IF(OR(#REF!="",D100="",F100="",F100=0), "-", (#REF!-D100)/F100/10)</f>
        <v>#REF!</v>
      </c>
      <c r="I100" s="82" t="e">
        <f t="shared" ref="I100:I102" si="95">H100*60</f>
        <v>#REF!</v>
      </c>
      <c r="J100" s="82" t="e">
        <f t="shared" ref="J100:J102" si="96">I100*24</f>
        <v>#REF!</v>
      </c>
      <c r="K100" s="18">
        <f t="shared" ref="K100:K102" si="97">ROUND(G100/F100,3)</f>
        <v>0.64400000000000002</v>
      </c>
      <c r="L100" s="18">
        <f t="shared" ref="L100:L102" si="98">K100*60</f>
        <v>38.64</v>
      </c>
      <c r="M100" s="18">
        <f t="shared" ref="M100:M102" si="99">L100*24</f>
        <v>927.36</v>
      </c>
    </row>
    <row r="101" spans="1:13">
      <c r="A101" s="17" t="s">
        <v>113</v>
      </c>
      <c r="B101" s="18">
        <v>309</v>
      </c>
      <c r="C101" s="18"/>
      <c r="D101" s="18" t="e">
        <f>#REF!+3*#REF!</f>
        <v>#REF!</v>
      </c>
      <c r="E101" s="11"/>
      <c r="F101" s="18">
        <v>90</v>
      </c>
      <c r="G101" s="18">
        <v>37</v>
      </c>
      <c r="H101" s="13" t="e">
        <f t="shared" si="94"/>
        <v>#REF!</v>
      </c>
      <c r="I101" s="82" t="e">
        <f t="shared" si="95"/>
        <v>#REF!</v>
      </c>
      <c r="J101" s="82" t="e">
        <f t="shared" si="96"/>
        <v>#REF!</v>
      </c>
      <c r="K101" s="18">
        <f t="shared" si="97"/>
        <v>0.41099999999999998</v>
      </c>
      <c r="L101" s="18">
        <f t="shared" si="98"/>
        <v>24.66</v>
      </c>
      <c r="M101" s="18">
        <f t="shared" si="99"/>
        <v>591.84</v>
      </c>
    </row>
    <row r="102" spans="1:13">
      <c r="A102" s="17" t="s">
        <v>114</v>
      </c>
      <c r="B102" s="18">
        <v>327</v>
      </c>
      <c r="C102" s="18"/>
      <c r="D102" s="18" t="e">
        <f>2*#REF!+#REF!+#REF!</f>
        <v>#REF!</v>
      </c>
      <c r="E102" s="11"/>
      <c r="F102" s="18">
        <v>135</v>
      </c>
      <c r="G102" s="18">
        <v>39</v>
      </c>
      <c r="H102" s="13" t="e">
        <f t="shared" si="94"/>
        <v>#REF!</v>
      </c>
      <c r="I102" s="82" t="e">
        <f t="shared" si="95"/>
        <v>#REF!</v>
      </c>
      <c r="J102" s="82" t="e">
        <f t="shared" si="96"/>
        <v>#REF!</v>
      </c>
      <c r="K102" s="18">
        <f t="shared" si="97"/>
        <v>0.28899999999999998</v>
      </c>
      <c r="L102" s="18">
        <f t="shared" si="98"/>
        <v>17.34</v>
      </c>
      <c r="M102" s="18">
        <f t="shared" si="99"/>
        <v>416.15999999999997</v>
      </c>
    </row>
    <row r="103" spans="1:13">
      <c r="A103" s="83" t="s">
        <v>115</v>
      </c>
      <c r="B103" s="84" t="s">
        <v>2</v>
      </c>
      <c r="C103" s="84" t="s">
        <v>3</v>
      </c>
      <c r="D103" s="84" t="s">
        <v>4</v>
      </c>
      <c r="E103" s="84"/>
      <c r="F103" s="84" t="s">
        <v>6</v>
      </c>
      <c r="G103" s="84" t="s">
        <v>7</v>
      </c>
      <c r="H103" s="85" t="s">
        <v>8</v>
      </c>
      <c r="I103" s="85" t="s">
        <v>9</v>
      </c>
      <c r="J103" s="85" t="s">
        <v>10</v>
      </c>
      <c r="K103" s="84" t="s">
        <v>11</v>
      </c>
      <c r="L103" s="86" t="s">
        <v>12</v>
      </c>
      <c r="M103" s="85" t="s">
        <v>13</v>
      </c>
    </row>
    <row r="104" spans="1:13">
      <c r="A104" s="10" t="s">
        <v>116</v>
      </c>
      <c r="B104" s="76"/>
      <c r="C104" s="11"/>
      <c r="D104" s="11"/>
      <c r="E104" s="11"/>
      <c r="F104" s="11">
        <v>120</v>
      </c>
      <c r="G104" s="11"/>
      <c r="H104" s="13" t="e">
        <f t="shared" ref="H104:H106" si="100">IF(OR(#REF!="",D104="",F104="",F104=0), "-", (#REF!-D104)/F104/10)</f>
        <v>#REF!</v>
      </c>
      <c r="I104" s="14"/>
      <c r="J104" s="14"/>
      <c r="K104" s="13"/>
      <c r="L104" s="11"/>
      <c r="M104" s="11"/>
    </row>
    <row r="105" spans="1:13">
      <c r="A105" s="10" t="s">
        <v>117</v>
      </c>
      <c r="B105" s="76"/>
      <c r="C105" s="11"/>
      <c r="D105" s="11"/>
      <c r="E105" s="11"/>
      <c r="F105" s="11">
        <v>180</v>
      </c>
      <c r="G105" s="11"/>
      <c r="H105" s="13" t="e">
        <f t="shared" si="100"/>
        <v>#REF!</v>
      </c>
      <c r="I105" s="14"/>
      <c r="J105" s="14"/>
      <c r="K105" s="13"/>
      <c r="L105" s="11"/>
      <c r="M105" s="11"/>
    </row>
    <row r="106" spans="1:13">
      <c r="A106" s="10" t="s">
        <v>118</v>
      </c>
      <c r="B106" s="76"/>
      <c r="C106" s="11"/>
      <c r="D106" s="11"/>
      <c r="E106" s="11"/>
      <c r="F106" s="11">
        <v>240</v>
      </c>
      <c r="G106" s="11"/>
      <c r="H106" s="13" t="e">
        <f t="shared" si="100"/>
        <v>#REF!</v>
      </c>
      <c r="I106" s="14"/>
      <c r="J106" s="14"/>
      <c r="K106" s="13"/>
      <c r="L106" s="11"/>
      <c r="M106" s="11"/>
    </row>
    <row r="107" spans="1:13">
      <c r="A107" s="87" t="s">
        <v>119</v>
      </c>
      <c r="B107" s="88" t="s">
        <v>2</v>
      </c>
      <c r="C107" s="88" t="s">
        <v>3</v>
      </c>
      <c r="D107" s="88" t="s">
        <v>4</v>
      </c>
      <c r="E107" s="88"/>
      <c r="F107" s="88" t="s">
        <v>6</v>
      </c>
      <c r="G107" s="88" t="s">
        <v>7</v>
      </c>
      <c r="H107" s="89" t="s">
        <v>8</v>
      </c>
      <c r="I107" s="89" t="s">
        <v>9</v>
      </c>
      <c r="J107" s="89" t="s">
        <v>10</v>
      </c>
      <c r="K107" s="88" t="s">
        <v>11</v>
      </c>
      <c r="L107" s="90" t="s">
        <v>12</v>
      </c>
      <c r="M107" s="89" t="s">
        <v>13</v>
      </c>
    </row>
    <row r="108" spans="1:13">
      <c r="A108" s="10" t="s">
        <v>120</v>
      </c>
      <c r="B108" s="76"/>
      <c r="C108" s="11"/>
      <c r="D108" s="11"/>
      <c r="E108" s="11"/>
      <c r="F108" s="11">
        <v>5</v>
      </c>
      <c r="G108" s="11"/>
      <c r="H108" s="13" t="e">
        <f t="shared" ref="H108:H112" si="101">IF(OR(#REF!="",D108="",F108="",F108=0), "-", (#REF!-D108)/F108/10)</f>
        <v>#REF!</v>
      </c>
      <c r="I108" s="14"/>
      <c r="J108" s="14"/>
      <c r="K108" s="13"/>
      <c r="L108" s="11"/>
      <c r="M108" s="11"/>
    </row>
    <row r="109" spans="1:13">
      <c r="A109" s="10" t="s">
        <v>121</v>
      </c>
      <c r="B109" s="76"/>
      <c r="C109" s="11"/>
      <c r="D109" s="11"/>
      <c r="E109" s="11"/>
      <c r="F109" s="11">
        <v>10</v>
      </c>
      <c r="G109" s="11"/>
      <c r="H109" s="13" t="e">
        <f t="shared" si="101"/>
        <v>#REF!</v>
      </c>
      <c r="I109" s="14"/>
      <c r="J109" s="14"/>
      <c r="K109" s="13"/>
      <c r="L109" s="11"/>
      <c r="M109" s="11"/>
    </row>
    <row r="110" spans="1:13">
      <c r="A110" s="10" t="s">
        <v>122</v>
      </c>
      <c r="B110" s="76"/>
      <c r="C110" s="11"/>
      <c r="D110" s="11"/>
      <c r="E110" s="11"/>
      <c r="F110" s="11">
        <v>15</v>
      </c>
      <c r="G110" s="11"/>
      <c r="H110" s="13" t="e">
        <f t="shared" si="101"/>
        <v>#REF!</v>
      </c>
      <c r="I110" s="14"/>
      <c r="J110" s="14"/>
      <c r="K110" s="13"/>
      <c r="L110" s="11"/>
      <c r="M110" s="11"/>
    </row>
    <row r="111" spans="1:13">
      <c r="A111" s="10" t="s">
        <v>123</v>
      </c>
      <c r="B111" s="76"/>
      <c r="C111" s="11"/>
      <c r="D111" s="11"/>
      <c r="E111" s="11"/>
      <c r="F111" s="11">
        <v>30</v>
      </c>
      <c r="G111" s="11"/>
      <c r="H111" s="13" t="e">
        <f t="shared" si="101"/>
        <v>#REF!</v>
      </c>
      <c r="I111" s="14"/>
      <c r="J111" s="14"/>
      <c r="K111" s="13"/>
      <c r="L111" s="11"/>
      <c r="M111" s="11"/>
    </row>
    <row r="112" spans="1:13">
      <c r="A112" s="10" t="s">
        <v>124</v>
      </c>
      <c r="B112" s="76"/>
      <c r="C112" s="11"/>
      <c r="D112" s="11"/>
      <c r="E112" s="11"/>
      <c r="F112" s="11">
        <v>25</v>
      </c>
      <c r="G112" s="11"/>
      <c r="H112" s="13" t="e">
        <f t="shared" si="101"/>
        <v>#REF!</v>
      </c>
      <c r="I112" s="14"/>
      <c r="J112" s="14"/>
      <c r="K112" s="13"/>
      <c r="L112" s="11"/>
      <c r="M112" s="11"/>
    </row>
    <row r="113" spans="1:13">
      <c r="A113" s="91" t="s">
        <v>125</v>
      </c>
      <c r="B113" s="92" t="s">
        <v>2</v>
      </c>
      <c r="C113" s="92" t="s">
        <v>3</v>
      </c>
      <c r="D113" s="92" t="s">
        <v>4</v>
      </c>
      <c r="E113" s="92"/>
      <c r="F113" s="92" t="s">
        <v>6</v>
      </c>
      <c r="G113" s="92" t="s">
        <v>7</v>
      </c>
      <c r="H113" s="93" t="s">
        <v>8</v>
      </c>
      <c r="I113" s="93" t="s">
        <v>9</v>
      </c>
      <c r="J113" s="93" t="s">
        <v>10</v>
      </c>
      <c r="K113" s="92" t="s">
        <v>11</v>
      </c>
      <c r="L113" s="94" t="s">
        <v>12</v>
      </c>
      <c r="M113" s="93" t="s">
        <v>13</v>
      </c>
    </row>
    <row r="114" spans="1:13">
      <c r="A114" s="10" t="s">
        <v>126</v>
      </c>
      <c r="B114" s="11">
        <v>147</v>
      </c>
      <c r="C114" s="11"/>
      <c r="D114" s="12">
        <v>180</v>
      </c>
      <c r="E114" s="11"/>
      <c r="F114" s="11">
        <v>480</v>
      </c>
      <c r="G114" s="11">
        <v>18</v>
      </c>
      <c r="H114" s="13" t="e">
        <f t="shared" ref="H114:H118" si="102">IF(OR(#REF!="",D114="",F114="",F114=0), "-", (#REF!-D114)/F114/10)</f>
        <v>#REF!</v>
      </c>
      <c r="I114" s="14" t="e">
        <f t="shared" ref="I114:I118" si="103">H114*60</f>
        <v>#REF!</v>
      </c>
      <c r="J114" s="14" t="e">
        <f t="shared" ref="J114:J118" si="104">I114*24</f>
        <v>#REF!</v>
      </c>
      <c r="K114" s="13">
        <f t="shared" ref="K114:K118" si="105">G114/F114</f>
        <v>3.7499999999999999E-2</v>
      </c>
      <c r="L114" s="15">
        <f t="shared" ref="L114:L118" si="106">K114*60</f>
        <v>2.25</v>
      </c>
      <c r="M114" s="14">
        <f t="shared" ref="M114:M118" si="107">L114*24</f>
        <v>54</v>
      </c>
    </row>
    <row r="115" spans="1:13">
      <c r="A115" s="10" t="s">
        <v>127</v>
      </c>
      <c r="B115" s="11">
        <v>180</v>
      </c>
      <c r="C115" s="11"/>
      <c r="D115" s="12">
        <v>210</v>
      </c>
      <c r="E115" s="11"/>
      <c r="F115" s="11">
        <v>720</v>
      </c>
      <c r="G115" s="11">
        <v>21</v>
      </c>
      <c r="H115" s="13" t="e">
        <f t="shared" si="102"/>
        <v>#REF!</v>
      </c>
      <c r="I115" s="14" t="e">
        <f t="shared" si="103"/>
        <v>#REF!</v>
      </c>
      <c r="J115" s="14" t="e">
        <f t="shared" si="104"/>
        <v>#REF!</v>
      </c>
      <c r="K115" s="13">
        <f t="shared" si="105"/>
        <v>2.9166666666666667E-2</v>
      </c>
      <c r="L115" s="15">
        <f t="shared" si="106"/>
        <v>1.75</v>
      </c>
      <c r="M115" s="14">
        <f t="shared" si="107"/>
        <v>42</v>
      </c>
    </row>
    <row r="116" spans="1:13">
      <c r="A116" s="10" t="s">
        <v>128</v>
      </c>
      <c r="B116" s="11">
        <v>205</v>
      </c>
      <c r="C116" s="11"/>
      <c r="D116" s="12">
        <v>320</v>
      </c>
      <c r="E116" s="11"/>
      <c r="F116" s="11">
        <v>960</v>
      </c>
      <c r="G116" s="11">
        <v>21</v>
      </c>
      <c r="H116" s="13" t="e">
        <f t="shared" si="102"/>
        <v>#REF!</v>
      </c>
      <c r="I116" s="14" t="e">
        <f t="shared" si="103"/>
        <v>#REF!</v>
      </c>
      <c r="J116" s="14" t="e">
        <f t="shared" si="104"/>
        <v>#REF!</v>
      </c>
      <c r="K116" s="13">
        <f t="shared" si="105"/>
        <v>2.1874999999999999E-2</v>
      </c>
      <c r="L116" s="15">
        <f t="shared" si="106"/>
        <v>1.3125</v>
      </c>
      <c r="M116" s="14">
        <f t="shared" si="107"/>
        <v>31.5</v>
      </c>
    </row>
    <row r="117" spans="1:13">
      <c r="A117" s="38" t="s">
        <v>129</v>
      </c>
      <c r="B117" s="39">
        <v>108</v>
      </c>
      <c r="C117" s="39"/>
      <c r="D117" s="95">
        <v>320</v>
      </c>
      <c r="E117" s="11"/>
      <c r="F117" s="39">
        <v>360</v>
      </c>
      <c r="G117" s="39">
        <v>13</v>
      </c>
      <c r="H117" s="13" t="e">
        <f t="shared" si="102"/>
        <v>#REF!</v>
      </c>
      <c r="I117" s="14" t="e">
        <f t="shared" si="103"/>
        <v>#REF!</v>
      </c>
      <c r="J117" s="14" t="e">
        <f t="shared" si="104"/>
        <v>#REF!</v>
      </c>
      <c r="K117" s="13">
        <f t="shared" si="105"/>
        <v>3.6111111111111108E-2</v>
      </c>
      <c r="L117" s="15">
        <f t="shared" si="106"/>
        <v>2.1666666666666665</v>
      </c>
      <c r="M117" s="14">
        <f t="shared" si="107"/>
        <v>52</v>
      </c>
    </row>
    <row r="118" spans="1:13">
      <c r="A118" s="38" t="s">
        <v>130</v>
      </c>
      <c r="B118" s="95">
        <v>147</v>
      </c>
      <c r="C118" s="39"/>
      <c r="D118" s="95">
        <v>540</v>
      </c>
      <c r="E118" s="11"/>
      <c r="F118" s="39">
        <v>420</v>
      </c>
      <c r="G118" s="39">
        <v>15</v>
      </c>
      <c r="H118" s="13" t="e">
        <f t="shared" si="102"/>
        <v>#REF!</v>
      </c>
      <c r="I118" s="14" t="e">
        <f t="shared" si="103"/>
        <v>#REF!</v>
      </c>
      <c r="J118" s="14" t="e">
        <f t="shared" si="104"/>
        <v>#REF!</v>
      </c>
      <c r="K118" s="13">
        <f t="shared" si="105"/>
        <v>3.5714285714285712E-2</v>
      </c>
      <c r="L118" s="15">
        <f t="shared" si="106"/>
        <v>2.1428571428571428</v>
      </c>
      <c r="M118" s="14">
        <f t="shared" si="107"/>
        <v>51.428571428571431</v>
      </c>
    </row>
    <row r="119" spans="1:13">
      <c r="A119" s="96" t="s">
        <v>131</v>
      </c>
      <c r="B119" s="97" t="s">
        <v>2</v>
      </c>
      <c r="C119" s="98" t="s">
        <v>3</v>
      </c>
      <c r="D119" s="98" t="s">
        <v>4</v>
      </c>
      <c r="E119" s="98"/>
      <c r="F119" s="98" t="s">
        <v>6</v>
      </c>
      <c r="G119" s="98" t="s">
        <v>7</v>
      </c>
      <c r="H119" s="98" t="s">
        <v>8</v>
      </c>
      <c r="I119" s="99" t="s">
        <v>9</v>
      </c>
      <c r="J119" s="99" t="s">
        <v>10</v>
      </c>
      <c r="K119" s="98" t="s">
        <v>11</v>
      </c>
      <c r="L119" s="100" t="s">
        <v>12</v>
      </c>
      <c r="M119" s="99" t="s">
        <v>13</v>
      </c>
    </row>
    <row r="120" spans="1:13">
      <c r="A120" s="38" t="s">
        <v>132</v>
      </c>
      <c r="B120" s="39">
        <v>14</v>
      </c>
      <c r="C120" s="39"/>
      <c r="D120" s="39"/>
      <c r="E120" s="39"/>
      <c r="F120" s="39" t="s">
        <v>133</v>
      </c>
      <c r="G120" s="39">
        <v>4</v>
      </c>
      <c r="H120" s="13" t="e">
        <f t="shared" ref="H120:H124" si="108">IF(OR(#REF!="",D120="",F120="",F120=0), "-", (#REF!-D120)/F120/10)</f>
        <v>#REF!</v>
      </c>
      <c r="I120" s="39" t="s">
        <v>133</v>
      </c>
      <c r="J120" s="39" t="s">
        <v>133</v>
      </c>
      <c r="K120" s="39" t="s">
        <v>133</v>
      </c>
      <c r="L120" s="39" t="s">
        <v>133</v>
      </c>
      <c r="M120" s="39" t="s">
        <v>133</v>
      </c>
    </row>
    <row r="121" spans="1:13">
      <c r="A121" s="10" t="s">
        <v>134</v>
      </c>
      <c r="B121" s="11">
        <v>14</v>
      </c>
      <c r="C121" s="11"/>
      <c r="D121" s="11"/>
      <c r="E121" s="11"/>
      <c r="F121" s="11" t="s">
        <v>133</v>
      </c>
      <c r="G121" s="11">
        <v>5</v>
      </c>
      <c r="H121" s="13" t="e">
        <f t="shared" si="108"/>
        <v>#REF!</v>
      </c>
      <c r="I121" s="11" t="s">
        <v>133</v>
      </c>
      <c r="J121" s="11" t="s">
        <v>133</v>
      </c>
      <c r="K121" s="13" t="s">
        <v>133</v>
      </c>
      <c r="L121" s="11" t="s">
        <v>133</v>
      </c>
      <c r="M121" s="11" t="s">
        <v>133</v>
      </c>
    </row>
    <row r="122" spans="1:13">
      <c r="A122" s="10" t="s">
        <v>135</v>
      </c>
      <c r="B122" s="11">
        <v>18</v>
      </c>
      <c r="C122" s="11"/>
      <c r="D122" s="11"/>
      <c r="E122" s="11"/>
      <c r="F122" s="11" t="s">
        <v>133</v>
      </c>
      <c r="G122" s="11">
        <v>6</v>
      </c>
      <c r="H122" s="13" t="e">
        <f t="shared" si="108"/>
        <v>#REF!</v>
      </c>
      <c r="I122" s="11" t="s">
        <v>133</v>
      </c>
      <c r="J122" s="11" t="s">
        <v>133</v>
      </c>
      <c r="K122" s="13" t="s">
        <v>133</v>
      </c>
      <c r="L122" s="11" t="s">
        <v>133</v>
      </c>
      <c r="M122" s="11" t="s">
        <v>133</v>
      </c>
    </row>
    <row r="123" spans="1:13">
      <c r="A123" s="10" t="s">
        <v>136</v>
      </c>
      <c r="B123" s="11">
        <v>32</v>
      </c>
      <c r="C123" s="11"/>
      <c r="D123" s="11"/>
      <c r="E123" s="11"/>
      <c r="F123" s="11" t="s">
        <v>133</v>
      </c>
      <c r="G123" s="11"/>
      <c r="H123" s="13" t="e">
        <f t="shared" si="108"/>
        <v>#REF!</v>
      </c>
      <c r="I123" s="11" t="s">
        <v>133</v>
      </c>
      <c r="J123" s="11" t="s">
        <v>133</v>
      </c>
      <c r="K123" s="13" t="s">
        <v>133</v>
      </c>
      <c r="L123" s="11" t="s">
        <v>133</v>
      </c>
      <c r="M123" s="11" t="s">
        <v>133</v>
      </c>
    </row>
    <row r="124" spans="1:13">
      <c r="A124" s="10" t="s">
        <v>137</v>
      </c>
      <c r="B124" s="11">
        <v>10</v>
      </c>
      <c r="C124" s="11">
        <v>108</v>
      </c>
      <c r="D124" s="11"/>
      <c r="E124" s="11"/>
      <c r="F124" s="11" t="s">
        <v>133</v>
      </c>
      <c r="G124" s="11">
        <v>3</v>
      </c>
      <c r="H124" s="13" t="e">
        <f t="shared" si="108"/>
        <v>#REF!</v>
      </c>
      <c r="I124" s="11" t="s">
        <v>133</v>
      </c>
      <c r="J124" s="11" t="s">
        <v>133</v>
      </c>
      <c r="K124" s="13" t="s">
        <v>133</v>
      </c>
      <c r="L124" s="11" t="s">
        <v>133</v>
      </c>
      <c r="M124" s="11" t="s">
        <v>133</v>
      </c>
    </row>
    <row r="125" spans="1:13">
      <c r="A125" s="101" t="s">
        <v>138</v>
      </c>
      <c r="B125" s="102" t="s">
        <v>2</v>
      </c>
      <c r="C125" s="103" t="s">
        <v>3</v>
      </c>
      <c r="D125" s="103" t="s">
        <v>4</v>
      </c>
      <c r="E125" s="103"/>
      <c r="F125" s="103" t="s">
        <v>6</v>
      </c>
      <c r="G125" s="103" t="s">
        <v>7</v>
      </c>
      <c r="H125" s="103" t="s">
        <v>8</v>
      </c>
      <c r="I125" s="104" t="s">
        <v>9</v>
      </c>
      <c r="J125" s="104" t="s">
        <v>10</v>
      </c>
      <c r="K125" s="103" t="s">
        <v>11</v>
      </c>
      <c r="L125" s="105" t="s">
        <v>12</v>
      </c>
      <c r="M125" s="104" t="s">
        <v>13</v>
      </c>
    </row>
    <row r="126" spans="1:13">
      <c r="A126" s="10" t="s">
        <v>139</v>
      </c>
      <c r="B126" s="11">
        <v>270</v>
      </c>
      <c r="C126" s="11">
        <v>2700</v>
      </c>
      <c r="D126" s="11"/>
      <c r="E126" s="11"/>
      <c r="F126" s="11" t="s">
        <v>133</v>
      </c>
      <c r="G126" s="11" t="s">
        <v>133</v>
      </c>
      <c r="H126" s="13" t="e">
        <f t="shared" ref="H126:H141" si="109">IF(OR(#REF!="",D126="",F126="",F126=0), "-", (#REF!-D126)/F126/10)</f>
        <v>#REF!</v>
      </c>
      <c r="I126" s="11" t="s">
        <v>133</v>
      </c>
      <c r="J126" s="11" t="s">
        <v>133</v>
      </c>
      <c r="K126" s="13" t="s">
        <v>133</v>
      </c>
      <c r="L126" s="11" t="s">
        <v>133</v>
      </c>
      <c r="M126" s="11" t="s">
        <v>133</v>
      </c>
    </row>
    <row r="127" spans="1:13">
      <c r="A127" s="10" t="s">
        <v>140</v>
      </c>
      <c r="B127" s="11">
        <v>270</v>
      </c>
      <c r="C127" s="11">
        <v>2700</v>
      </c>
      <c r="D127" s="11"/>
      <c r="E127" s="11"/>
      <c r="F127" s="11" t="s">
        <v>133</v>
      </c>
      <c r="G127" s="11" t="s">
        <v>133</v>
      </c>
      <c r="H127" s="13" t="e">
        <f t="shared" si="109"/>
        <v>#REF!</v>
      </c>
      <c r="I127" s="11" t="s">
        <v>133</v>
      </c>
      <c r="J127" s="11" t="s">
        <v>133</v>
      </c>
      <c r="K127" s="13" t="s">
        <v>133</v>
      </c>
      <c r="L127" s="11" t="s">
        <v>133</v>
      </c>
      <c r="M127" s="11" t="s">
        <v>133</v>
      </c>
    </row>
    <row r="128" spans="1:13">
      <c r="A128" s="10" t="s">
        <v>141</v>
      </c>
      <c r="B128" s="11">
        <v>270</v>
      </c>
      <c r="C128" s="11">
        <v>2700</v>
      </c>
      <c r="D128" s="11"/>
      <c r="E128" s="11"/>
      <c r="F128" s="11" t="s">
        <v>133</v>
      </c>
      <c r="G128" s="11" t="s">
        <v>133</v>
      </c>
      <c r="H128" s="13" t="e">
        <f t="shared" si="109"/>
        <v>#REF!</v>
      </c>
      <c r="I128" s="11" t="s">
        <v>133</v>
      </c>
      <c r="J128" s="11" t="s">
        <v>133</v>
      </c>
      <c r="K128" s="13" t="s">
        <v>133</v>
      </c>
      <c r="L128" s="11" t="s">
        <v>133</v>
      </c>
      <c r="M128" s="11" t="s">
        <v>133</v>
      </c>
    </row>
    <row r="129" spans="1:13">
      <c r="A129" s="10" t="s">
        <v>142</v>
      </c>
      <c r="B129" s="11">
        <v>270</v>
      </c>
      <c r="C129" s="11">
        <v>2700</v>
      </c>
      <c r="D129" s="11"/>
      <c r="E129" s="11"/>
      <c r="F129" s="11" t="s">
        <v>133</v>
      </c>
      <c r="G129" s="11" t="s">
        <v>133</v>
      </c>
      <c r="H129" s="13" t="e">
        <f t="shared" si="109"/>
        <v>#REF!</v>
      </c>
      <c r="I129" s="11" t="s">
        <v>133</v>
      </c>
      <c r="J129" s="11" t="s">
        <v>133</v>
      </c>
      <c r="K129" s="13" t="s">
        <v>133</v>
      </c>
      <c r="L129" s="11" t="s">
        <v>133</v>
      </c>
      <c r="M129" s="11" t="s">
        <v>133</v>
      </c>
    </row>
    <row r="130" spans="1:13">
      <c r="A130" s="10" t="s">
        <v>143</v>
      </c>
      <c r="B130" s="11">
        <v>270</v>
      </c>
      <c r="C130" s="11">
        <v>2700</v>
      </c>
      <c r="D130" s="11"/>
      <c r="E130" s="11"/>
      <c r="F130" s="11" t="s">
        <v>133</v>
      </c>
      <c r="G130" s="11" t="s">
        <v>133</v>
      </c>
      <c r="H130" s="13" t="e">
        <f t="shared" si="109"/>
        <v>#REF!</v>
      </c>
      <c r="I130" s="11" t="s">
        <v>133</v>
      </c>
      <c r="J130" s="11" t="s">
        <v>133</v>
      </c>
      <c r="K130" s="13" t="s">
        <v>133</v>
      </c>
      <c r="L130" s="11" t="s">
        <v>133</v>
      </c>
      <c r="M130" s="11" t="s">
        <v>133</v>
      </c>
    </row>
    <row r="131" spans="1:13">
      <c r="A131" s="10" t="s">
        <v>144</v>
      </c>
      <c r="B131" s="11">
        <v>270</v>
      </c>
      <c r="C131" s="11">
        <v>2700</v>
      </c>
      <c r="D131" s="11"/>
      <c r="E131" s="11"/>
      <c r="F131" s="11" t="s">
        <v>133</v>
      </c>
      <c r="G131" s="11" t="s">
        <v>133</v>
      </c>
      <c r="H131" s="13" t="e">
        <f t="shared" si="109"/>
        <v>#REF!</v>
      </c>
      <c r="I131" s="11" t="s">
        <v>133</v>
      </c>
      <c r="J131" s="11" t="s">
        <v>133</v>
      </c>
      <c r="K131" s="13" t="s">
        <v>133</v>
      </c>
      <c r="L131" s="11" t="s">
        <v>133</v>
      </c>
      <c r="M131" s="11" t="s">
        <v>133</v>
      </c>
    </row>
    <row r="132" spans="1:13">
      <c r="A132" s="10" t="s">
        <v>145</v>
      </c>
      <c r="B132" s="11">
        <v>36</v>
      </c>
      <c r="C132" s="11"/>
      <c r="D132" s="11"/>
      <c r="E132" s="11"/>
      <c r="F132" s="11" t="s">
        <v>133</v>
      </c>
      <c r="G132" s="11" t="s">
        <v>133</v>
      </c>
      <c r="H132" s="13" t="e">
        <f t="shared" si="109"/>
        <v>#REF!</v>
      </c>
      <c r="I132" s="11" t="s">
        <v>133</v>
      </c>
      <c r="J132" s="11" t="s">
        <v>133</v>
      </c>
      <c r="K132" s="13" t="s">
        <v>133</v>
      </c>
      <c r="L132" s="11" t="s">
        <v>133</v>
      </c>
      <c r="M132" s="11" t="s">
        <v>133</v>
      </c>
    </row>
    <row r="133" spans="1:13">
      <c r="A133" s="10" t="s">
        <v>146</v>
      </c>
      <c r="B133" s="11">
        <v>54</v>
      </c>
      <c r="C133" s="11"/>
      <c r="D133" s="11"/>
      <c r="E133" s="11"/>
      <c r="F133" s="11" t="s">
        <v>133</v>
      </c>
      <c r="G133" s="11" t="s">
        <v>133</v>
      </c>
      <c r="H133" s="13" t="e">
        <f t="shared" si="109"/>
        <v>#REF!</v>
      </c>
      <c r="I133" s="11" t="s">
        <v>133</v>
      </c>
      <c r="J133" s="11" t="s">
        <v>133</v>
      </c>
      <c r="K133" s="13" t="s">
        <v>133</v>
      </c>
      <c r="L133" s="11" t="s">
        <v>133</v>
      </c>
      <c r="M133" s="11" t="s">
        <v>133</v>
      </c>
    </row>
    <row r="134" spans="1:13">
      <c r="A134" s="10" t="s">
        <v>147</v>
      </c>
      <c r="B134" s="11">
        <v>72</v>
      </c>
      <c r="C134" s="11"/>
      <c r="D134" s="11"/>
      <c r="E134" s="11"/>
      <c r="F134" s="11" t="s">
        <v>133</v>
      </c>
      <c r="G134" s="11" t="s">
        <v>133</v>
      </c>
      <c r="H134" s="13" t="e">
        <f t="shared" si="109"/>
        <v>#REF!</v>
      </c>
      <c r="I134" s="11" t="s">
        <v>133</v>
      </c>
      <c r="J134" s="11" t="s">
        <v>133</v>
      </c>
      <c r="K134" s="13" t="s">
        <v>133</v>
      </c>
      <c r="L134" s="11" t="s">
        <v>133</v>
      </c>
      <c r="M134" s="11" t="s">
        <v>133</v>
      </c>
    </row>
    <row r="135" spans="1:13">
      <c r="A135" s="10" t="s">
        <v>148</v>
      </c>
      <c r="B135" s="11">
        <v>25</v>
      </c>
      <c r="C135" s="11"/>
      <c r="D135" s="11"/>
      <c r="E135" s="11"/>
      <c r="F135" s="11" t="s">
        <v>133</v>
      </c>
      <c r="G135" s="11" t="s">
        <v>133</v>
      </c>
      <c r="H135" s="13" t="e">
        <f t="shared" si="109"/>
        <v>#REF!</v>
      </c>
      <c r="I135" s="11" t="s">
        <v>133</v>
      </c>
      <c r="J135" s="11" t="s">
        <v>133</v>
      </c>
      <c r="K135" s="13" t="s">
        <v>133</v>
      </c>
      <c r="L135" s="11" t="s">
        <v>133</v>
      </c>
      <c r="M135" s="11" t="s">
        <v>133</v>
      </c>
    </row>
    <row r="136" spans="1:13">
      <c r="A136" s="10" t="s">
        <v>149</v>
      </c>
      <c r="B136" s="11">
        <v>403</v>
      </c>
      <c r="C136" s="11"/>
      <c r="D136" s="11"/>
      <c r="E136" s="11"/>
      <c r="F136" s="11" t="s">
        <v>133</v>
      </c>
      <c r="G136" s="11" t="s">
        <v>133</v>
      </c>
      <c r="H136" s="13" t="e">
        <f t="shared" si="109"/>
        <v>#REF!</v>
      </c>
      <c r="I136" s="11" t="s">
        <v>133</v>
      </c>
      <c r="J136" s="11" t="s">
        <v>133</v>
      </c>
      <c r="K136" s="13" t="s">
        <v>133</v>
      </c>
      <c r="L136" s="11" t="s">
        <v>133</v>
      </c>
      <c r="M136" s="11" t="s">
        <v>133</v>
      </c>
    </row>
    <row r="137" spans="1:13">
      <c r="A137" s="10" t="s">
        <v>150</v>
      </c>
      <c r="B137" s="11">
        <v>403</v>
      </c>
      <c r="C137" s="11"/>
      <c r="D137" s="11"/>
      <c r="E137" s="11"/>
      <c r="F137" s="11" t="s">
        <v>133</v>
      </c>
      <c r="G137" s="11" t="s">
        <v>133</v>
      </c>
      <c r="H137" s="13" t="e">
        <f t="shared" si="109"/>
        <v>#REF!</v>
      </c>
      <c r="I137" s="11" t="s">
        <v>133</v>
      </c>
      <c r="J137" s="11" t="s">
        <v>133</v>
      </c>
      <c r="K137" s="13" t="s">
        <v>133</v>
      </c>
      <c r="L137" s="11" t="s">
        <v>133</v>
      </c>
      <c r="M137" s="11" t="s">
        <v>133</v>
      </c>
    </row>
    <row r="138" spans="1:13">
      <c r="A138" s="10" t="s">
        <v>151</v>
      </c>
      <c r="B138" s="11">
        <v>342</v>
      </c>
      <c r="C138" s="11"/>
      <c r="D138" s="11"/>
      <c r="E138" s="11"/>
      <c r="F138" s="11" t="s">
        <v>133</v>
      </c>
      <c r="G138" s="11" t="s">
        <v>133</v>
      </c>
      <c r="H138" s="13" t="e">
        <f t="shared" si="109"/>
        <v>#REF!</v>
      </c>
      <c r="I138" s="11" t="s">
        <v>133</v>
      </c>
      <c r="J138" s="11" t="s">
        <v>133</v>
      </c>
      <c r="K138" s="13" t="s">
        <v>133</v>
      </c>
      <c r="L138" s="11" t="s">
        <v>133</v>
      </c>
      <c r="M138" s="11" t="s">
        <v>133</v>
      </c>
    </row>
    <row r="139" spans="1:13">
      <c r="A139" s="10" t="s">
        <v>152</v>
      </c>
      <c r="B139" s="11">
        <v>450</v>
      </c>
      <c r="C139" s="11"/>
      <c r="D139" s="11"/>
      <c r="E139" s="11"/>
      <c r="F139" s="11" t="s">
        <v>133</v>
      </c>
      <c r="G139" s="11" t="s">
        <v>133</v>
      </c>
      <c r="H139" s="13" t="e">
        <f t="shared" si="109"/>
        <v>#REF!</v>
      </c>
      <c r="I139" s="11" t="s">
        <v>133</v>
      </c>
      <c r="J139" s="11" t="s">
        <v>133</v>
      </c>
      <c r="K139" s="13" t="s">
        <v>133</v>
      </c>
      <c r="L139" s="11" t="s">
        <v>133</v>
      </c>
      <c r="M139" s="11" t="s">
        <v>133</v>
      </c>
    </row>
    <row r="140" spans="1:13">
      <c r="A140" s="10" t="s">
        <v>153</v>
      </c>
      <c r="B140" s="11">
        <v>342</v>
      </c>
      <c r="C140" s="11"/>
      <c r="D140" s="11"/>
      <c r="E140" s="11"/>
      <c r="F140" s="11" t="s">
        <v>133</v>
      </c>
      <c r="G140" s="11" t="s">
        <v>133</v>
      </c>
      <c r="H140" s="13" t="e">
        <f t="shared" si="109"/>
        <v>#REF!</v>
      </c>
      <c r="I140" s="11" t="s">
        <v>133</v>
      </c>
      <c r="J140" s="11" t="s">
        <v>133</v>
      </c>
      <c r="K140" s="13" t="s">
        <v>133</v>
      </c>
      <c r="L140" s="11" t="s">
        <v>133</v>
      </c>
      <c r="M140" s="11" t="s">
        <v>133</v>
      </c>
    </row>
    <row r="141" spans="1:13">
      <c r="A141" s="10" t="s">
        <v>154</v>
      </c>
      <c r="B141" s="11">
        <v>342</v>
      </c>
      <c r="C141" s="11"/>
      <c r="D141" s="11"/>
      <c r="E141" s="11"/>
      <c r="F141" s="11" t="s">
        <v>133</v>
      </c>
      <c r="G141" s="11" t="s">
        <v>133</v>
      </c>
      <c r="H141" s="13" t="e">
        <f t="shared" si="109"/>
        <v>#REF!</v>
      </c>
      <c r="I141" s="11" t="s">
        <v>133</v>
      </c>
      <c r="J141" s="11" t="s">
        <v>133</v>
      </c>
      <c r="K141" s="13" t="s">
        <v>133</v>
      </c>
      <c r="L141" s="11" t="s">
        <v>133</v>
      </c>
      <c r="M141" s="11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B08D-5822-AD4E-A141-6052AA6613B5}">
  <dimension ref="A1:R143"/>
  <sheetViews>
    <sheetView workbookViewId="0">
      <selection activeCell="K14" sqref="K14"/>
    </sheetView>
  </sheetViews>
  <sheetFormatPr baseColWidth="10" defaultRowHeight="16"/>
  <sheetData>
    <row r="1" spans="1:18">
      <c r="A1" s="106" t="s">
        <v>155</v>
      </c>
      <c r="B1" s="6" t="s">
        <v>156</v>
      </c>
      <c r="C1" s="7" t="s">
        <v>157</v>
      </c>
      <c r="D1" s="107" t="s">
        <v>158</v>
      </c>
      <c r="E1" s="6" t="s">
        <v>4</v>
      </c>
      <c r="F1" s="6"/>
      <c r="G1" s="108" t="s">
        <v>6</v>
      </c>
      <c r="H1" s="6" t="s">
        <v>7</v>
      </c>
      <c r="I1" s="7" t="s">
        <v>159</v>
      </c>
      <c r="J1" s="6" t="s">
        <v>8</v>
      </c>
      <c r="K1" s="8" t="s">
        <v>9</v>
      </c>
      <c r="L1" s="8" t="s">
        <v>10</v>
      </c>
      <c r="M1" s="6" t="s">
        <v>11</v>
      </c>
      <c r="N1" s="9" t="s">
        <v>12</v>
      </c>
      <c r="O1" s="109" t="s">
        <v>13</v>
      </c>
      <c r="P1" s="110" t="s">
        <v>160</v>
      </c>
      <c r="Q1" s="111"/>
      <c r="R1" s="6" t="s">
        <v>3</v>
      </c>
    </row>
    <row r="2" spans="1:18">
      <c r="A2" s="10" t="s">
        <v>14</v>
      </c>
      <c r="B2" s="11" t="s">
        <v>1</v>
      </c>
      <c r="C2" s="11">
        <v>3</v>
      </c>
      <c r="D2" s="12">
        <v>36</v>
      </c>
      <c r="E2" s="11">
        <v>0</v>
      </c>
      <c r="F2" s="11">
        <f t="shared" ref="F2:F18" si="0">D2-E2</f>
        <v>36</v>
      </c>
      <c r="G2" s="112">
        <v>2</v>
      </c>
      <c r="H2" s="12">
        <v>1</v>
      </c>
      <c r="I2" s="13">
        <f t="shared" ref="I2:I21" si="1">D2/H2/10</f>
        <v>3.6</v>
      </c>
      <c r="J2" s="13">
        <f t="shared" ref="J2:J18" si="2">IF(OR(D2="",E2="",G2="",G2=0), "-", (D2-E2)/G2/10)</f>
        <v>1.8</v>
      </c>
      <c r="K2" s="14">
        <f t="shared" ref="K2:K18" si="3">J2*60</f>
        <v>108</v>
      </c>
      <c r="L2" s="14">
        <f t="shared" ref="L2:L18" si="4">K2*24</f>
        <v>2592</v>
      </c>
      <c r="M2" s="13">
        <f t="shared" ref="M2:M18" si="5">H2/G2</f>
        <v>0.5</v>
      </c>
      <c r="N2" s="15">
        <f t="shared" ref="N2:N18" si="6">M2*60</f>
        <v>30</v>
      </c>
      <c r="O2" s="14">
        <f t="shared" ref="O2:O18" si="7">N2*24</f>
        <v>720</v>
      </c>
      <c r="P2" s="111"/>
      <c r="Q2" s="111"/>
      <c r="R2" s="12">
        <v>10</v>
      </c>
    </row>
    <row r="3" spans="1:18">
      <c r="A3" s="10" t="s">
        <v>15</v>
      </c>
      <c r="B3" s="11" t="s">
        <v>1</v>
      </c>
      <c r="C3" s="11">
        <v>7</v>
      </c>
      <c r="D3" s="11">
        <f t="shared" ref="D3:D18" si="8">IF(R3,R3,10*C3)</f>
        <v>72</v>
      </c>
      <c r="E3" s="11">
        <v>0</v>
      </c>
      <c r="F3" s="11">
        <f t="shared" si="0"/>
        <v>72</v>
      </c>
      <c r="G3" s="112">
        <v>5</v>
      </c>
      <c r="H3" s="11">
        <v>1</v>
      </c>
      <c r="I3" s="13">
        <f t="shared" si="1"/>
        <v>7.2</v>
      </c>
      <c r="J3" s="13">
        <f t="shared" si="2"/>
        <v>1.44</v>
      </c>
      <c r="K3" s="14">
        <f t="shared" si="3"/>
        <v>86.399999999999991</v>
      </c>
      <c r="L3" s="14">
        <f t="shared" si="4"/>
        <v>2073.6</v>
      </c>
      <c r="M3" s="13">
        <f t="shared" si="5"/>
        <v>0.2</v>
      </c>
      <c r="N3" s="15">
        <f t="shared" si="6"/>
        <v>12</v>
      </c>
      <c r="O3" s="14">
        <f t="shared" si="7"/>
        <v>288</v>
      </c>
      <c r="P3" s="111"/>
      <c r="Q3" s="111"/>
      <c r="R3" s="11">
        <v>72</v>
      </c>
    </row>
    <row r="4" spans="1:18">
      <c r="A4" s="10" t="s">
        <v>16</v>
      </c>
      <c r="B4" s="11" t="s">
        <v>1</v>
      </c>
      <c r="C4" s="11">
        <v>7</v>
      </c>
      <c r="D4" s="11">
        <f t="shared" si="8"/>
        <v>72</v>
      </c>
      <c r="E4" s="11">
        <v>0</v>
      </c>
      <c r="F4" s="11">
        <f t="shared" si="0"/>
        <v>72</v>
      </c>
      <c r="G4" s="112">
        <v>10</v>
      </c>
      <c r="H4" s="11">
        <v>2</v>
      </c>
      <c r="I4" s="13">
        <f t="shared" si="1"/>
        <v>3.6</v>
      </c>
      <c r="J4" s="13">
        <f t="shared" si="2"/>
        <v>0.72</v>
      </c>
      <c r="K4" s="14">
        <f t="shared" si="3"/>
        <v>43.199999999999996</v>
      </c>
      <c r="L4" s="14">
        <f t="shared" si="4"/>
        <v>1036.8</v>
      </c>
      <c r="M4" s="13">
        <f t="shared" si="5"/>
        <v>0.2</v>
      </c>
      <c r="N4" s="15">
        <f t="shared" si="6"/>
        <v>12</v>
      </c>
      <c r="O4" s="14">
        <f t="shared" si="7"/>
        <v>288</v>
      </c>
      <c r="P4" s="111"/>
      <c r="Q4" s="111"/>
      <c r="R4" s="11">
        <v>72</v>
      </c>
    </row>
    <row r="5" spans="1:18">
      <c r="A5" s="10" t="s">
        <v>17</v>
      </c>
      <c r="B5" s="11" t="s">
        <v>1</v>
      </c>
      <c r="C5" s="11">
        <v>10</v>
      </c>
      <c r="D5" s="11">
        <f t="shared" si="8"/>
        <v>108</v>
      </c>
      <c r="E5" s="11">
        <v>0</v>
      </c>
      <c r="F5" s="11">
        <f t="shared" si="0"/>
        <v>108</v>
      </c>
      <c r="G5" s="112">
        <v>20</v>
      </c>
      <c r="H5" s="11">
        <v>2</v>
      </c>
      <c r="I5" s="13">
        <f t="shared" si="1"/>
        <v>5.4</v>
      </c>
      <c r="J5" s="13">
        <f t="shared" si="2"/>
        <v>0.54</v>
      </c>
      <c r="K5" s="14">
        <f t="shared" si="3"/>
        <v>32.400000000000006</v>
      </c>
      <c r="L5" s="14">
        <f t="shared" si="4"/>
        <v>777.60000000000014</v>
      </c>
      <c r="M5" s="13">
        <f t="shared" si="5"/>
        <v>0.1</v>
      </c>
      <c r="N5" s="15">
        <f t="shared" si="6"/>
        <v>6</v>
      </c>
      <c r="O5" s="14">
        <f t="shared" si="7"/>
        <v>144</v>
      </c>
      <c r="P5" s="111"/>
      <c r="Q5" s="111"/>
      <c r="R5" s="11">
        <v>108</v>
      </c>
    </row>
    <row r="6" spans="1:18">
      <c r="A6" s="10" t="s">
        <v>18</v>
      </c>
      <c r="B6" s="11" t="s">
        <v>1</v>
      </c>
      <c r="C6" s="11">
        <v>14</v>
      </c>
      <c r="D6" s="11">
        <f t="shared" si="8"/>
        <v>144</v>
      </c>
      <c r="E6" s="11">
        <v>0</v>
      </c>
      <c r="F6" s="11">
        <f t="shared" si="0"/>
        <v>144</v>
      </c>
      <c r="G6" s="112">
        <v>30</v>
      </c>
      <c r="H6" s="11">
        <v>3</v>
      </c>
      <c r="I6" s="13">
        <f t="shared" si="1"/>
        <v>4.8</v>
      </c>
      <c r="J6" s="13">
        <f t="shared" si="2"/>
        <v>0.48</v>
      </c>
      <c r="K6" s="14">
        <f t="shared" si="3"/>
        <v>28.799999999999997</v>
      </c>
      <c r="L6" s="14">
        <f t="shared" si="4"/>
        <v>691.19999999999993</v>
      </c>
      <c r="M6" s="13">
        <f t="shared" si="5"/>
        <v>0.1</v>
      </c>
      <c r="N6" s="15">
        <f t="shared" si="6"/>
        <v>6</v>
      </c>
      <c r="O6" s="14">
        <f t="shared" si="7"/>
        <v>144</v>
      </c>
      <c r="P6" s="111"/>
      <c r="Q6" s="111"/>
      <c r="R6" s="11">
        <v>144</v>
      </c>
    </row>
    <row r="7" spans="1:18">
      <c r="A7" s="10" t="s">
        <v>19</v>
      </c>
      <c r="B7" s="11" t="s">
        <v>1</v>
      </c>
      <c r="C7" s="11">
        <v>25</v>
      </c>
      <c r="D7" s="11">
        <f t="shared" si="8"/>
        <v>252</v>
      </c>
      <c r="E7" s="11">
        <v>0</v>
      </c>
      <c r="F7" s="11">
        <f t="shared" si="0"/>
        <v>252</v>
      </c>
      <c r="G7" s="112">
        <v>120</v>
      </c>
      <c r="H7" s="11">
        <v>5</v>
      </c>
      <c r="I7" s="13">
        <f t="shared" si="1"/>
        <v>5.04</v>
      </c>
      <c r="J7" s="13">
        <f t="shared" si="2"/>
        <v>0.21000000000000002</v>
      </c>
      <c r="K7" s="14">
        <f t="shared" si="3"/>
        <v>12.600000000000001</v>
      </c>
      <c r="L7" s="14">
        <f t="shared" si="4"/>
        <v>302.40000000000003</v>
      </c>
      <c r="M7" s="13">
        <f t="shared" si="5"/>
        <v>4.1666666666666664E-2</v>
      </c>
      <c r="N7" s="15">
        <f t="shared" si="6"/>
        <v>2.5</v>
      </c>
      <c r="O7" s="14">
        <f t="shared" si="7"/>
        <v>60</v>
      </c>
      <c r="P7" s="111"/>
      <c r="Q7" s="111"/>
      <c r="R7" s="11">
        <v>252</v>
      </c>
    </row>
    <row r="8" spans="1:18">
      <c r="A8" s="10" t="s">
        <v>20</v>
      </c>
      <c r="B8" s="11" t="s">
        <v>1</v>
      </c>
      <c r="C8" s="11">
        <v>32</v>
      </c>
      <c r="D8" s="11">
        <f t="shared" si="8"/>
        <v>324</v>
      </c>
      <c r="E8" s="11">
        <v>0</v>
      </c>
      <c r="F8" s="11">
        <f t="shared" si="0"/>
        <v>324</v>
      </c>
      <c r="G8" s="112">
        <v>180</v>
      </c>
      <c r="H8" s="11">
        <v>6</v>
      </c>
      <c r="I8" s="13">
        <f t="shared" si="1"/>
        <v>5.4</v>
      </c>
      <c r="J8" s="13">
        <f t="shared" si="2"/>
        <v>0.18</v>
      </c>
      <c r="K8" s="14">
        <f t="shared" si="3"/>
        <v>10.799999999999999</v>
      </c>
      <c r="L8" s="14">
        <f t="shared" si="4"/>
        <v>259.2</v>
      </c>
      <c r="M8" s="13">
        <f t="shared" si="5"/>
        <v>3.3333333333333333E-2</v>
      </c>
      <c r="N8" s="15">
        <f t="shared" si="6"/>
        <v>2</v>
      </c>
      <c r="O8" s="14">
        <f t="shared" si="7"/>
        <v>48</v>
      </c>
      <c r="P8" s="111"/>
      <c r="Q8" s="111"/>
      <c r="R8" s="11">
        <v>324</v>
      </c>
    </row>
    <row r="9" spans="1:18">
      <c r="A9" s="10" t="s">
        <v>21</v>
      </c>
      <c r="B9" s="11" t="s">
        <v>1</v>
      </c>
      <c r="C9" s="11">
        <v>36</v>
      </c>
      <c r="D9" s="11">
        <f t="shared" si="8"/>
        <v>360</v>
      </c>
      <c r="E9" s="11">
        <v>0</v>
      </c>
      <c r="F9" s="11">
        <f t="shared" si="0"/>
        <v>360</v>
      </c>
      <c r="G9" s="112">
        <v>240</v>
      </c>
      <c r="H9" s="11">
        <v>7</v>
      </c>
      <c r="I9" s="13">
        <f t="shared" si="1"/>
        <v>5.1428571428571432</v>
      </c>
      <c r="J9" s="13">
        <f t="shared" si="2"/>
        <v>0.15</v>
      </c>
      <c r="K9" s="14">
        <f t="shared" si="3"/>
        <v>9</v>
      </c>
      <c r="L9" s="14">
        <f t="shared" si="4"/>
        <v>216</v>
      </c>
      <c r="M9" s="13">
        <f t="shared" si="5"/>
        <v>2.9166666666666667E-2</v>
      </c>
      <c r="N9" s="15">
        <f t="shared" si="6"/>
        <v>1.75</v>
      </c>
      <c r="O9" s="14">
        <f t="shared" si="7"/>
        <v>42</v>
      </c>
      <c r="P9" s="111"/>
      <c r="Q9" s="111"/>
      <c r="R9" s="11">
        <v>360</v>
      </c>
    </row>
    <row r="10" spans="1:18">
      <c r="A10" s="10" t="s">
        <v>22</v>
      </c>
      <c r="B10" s="11" t="s">
        <v>1</v>
      </c>
      <c r="C10" s="11">
        <v>43</v>
      </c>
      <c r="D10" s="11">
        <f t="shared" si="8"/>
        <v>432</v>
      </c>
      <c r="E10" s="12">
        <v>0</v>
      </c>
      <c r="F10" s="11">
        <f t="shared" si="0"/>
        <v>432</v>
      </c>
      <c r="G10" s="112">
        <v>360</v>
      </c>
      <c r="H10" s="11">
        <v>8</v>
      </c>
      <c r="I10" s="13">
        <f t="shared" si="1"/>
        <v>5.4</v>
      </c>
      <c r="J10" s="13">
        <f t="shared" si="2"/>
        <v>0.12</v>
      </c>
      <c r="K10" s="14">
        <f t="shared" si="3"/>
        <v>7.1999999999999993</v>
      </c>
      <c r="L10" s="14">
        <f t="shared" si="4"/>
        <v>172.79999999999998</v>
      </c>
      <c r="M10" s="13">
        <f t="shared" si="5"/>
        <v>2.2222222222222223E-2</v>
      </c>
      <c r="N10" s="15">
        <f t="shared" si="6"/>
        <v>1.3333333333333335</v>
      </c>
      <c r="O10" s="14">
        <f t="shared" si="7"/>
        <v>32</v>
      </c>
      <c r="P10" s="111"/>
      <c r="Q10" s="111"/>
      <c r="R10" s="11">
        <v>432</v>
      </c>
    </row>
    <row r="11" spans="1:18">
      <c r="A11" s="10" t="s">
        <v>23</v>
      </c>
      <c r="B11" s="11" t="s">
        <v>1</v>
      </c>
      <c r="C11" s="11">
        <v>50</v>
      </c>
      <c r="D11" s="11">
        <f t="shared" si="8"/>
        <v>504</v>
      </c>
      <c r="E11" s="11">
        <v>0</v>
      </c>
      <c r="F11" s="11">
        <f t="shared" si="0"/>
        <v>504</v>
      </c>
      <c r="G11" s="112">
        <v>480</v>
      </c>
      <c r="H11" s="11">
        <v>10</v>
      </c>
      <c r="I11" s="13">
        <f t="shared" si="1"/>
        <v>5.04</v>
      </c>
      <c r="J11" s="13">
        <f t="shared" si="2"/>
        <v>0.10500000000000001</v>
      </c>
      <c r="K11" s="14">
        <f t="shared" si="3"/>
        <v>6.3000000000000007</v>
      </c>
      <c r="L11" s="14">
        <f t="shared" si="4"/>
        <v>151.20000000000002</v>
      </c>
      <c r="M11" s="13">
        <f t="shared" si="5"/>
        <v>2.0833333333333332E-2</v>
      </c>
      <c r="N11" s="15">
        <f t="shared" si="6"/>
        <v>1.25</v>
      </c>
      <c r="O11" s="14">
        <f t="shared" si="7"/>
        <v>30</v>
      </c>
      <c r="P11" s="111"/>
      <c r="Q11" s="111"/>
      <c r="R11" s="11">
        <v>504</v>
      </c>
    </row>
    <row r="12" spans="1:18">
      <c r="A12" s="10" t="s">
        <v>24</v>
      </c>
      <c r="B12" s="11" t="s">
        <v>1</v>
      </c>
      <c r="C12" s="11">
        <v>36</v>
      </c>
      <c r="D12" s="11">
        <f t="shared" si="8"/>
        <v>360</v>
      </c>
      <c r="E12" s="11">
        <v>0</v>
      </c>
      <c r="F12" s="11">
        <f t="shared" si="0"/>
        <v>360</v>
      </c>
      <c r="G12" s="112">
        <v>220</v>
      </c>
      <c r="H12" s="11">
        <v>7</v>
      </c>
      <c r="I12" s="13">
        <f t="shared" si="1"/>
        <v>5.1428571428571432</v>
      </c>
      <c r="J12" s="13">
        <f t="shared" si="2"/>
        <v>0.16363636363636364</v>
      </c>
      <c r="K12" s="14">
        <f t="shared" si="3"/>
        <v>9.8181818181818183</v>
      </c>
      <c r="L12" s="14">
        <f t="shared" si="4"/>
        <v>235.63636363636363</v>
      </c>
      <c r="M12" s="13">
        <f t="shared" si="5"/>
        <v>3.1818181818181815E-2</v>
      </c>
      <c r="N12" s="15">
        <f t="shared" si="6"/>
        <v>1.9090909090909089</v>
      </c>
      <c r="O12" s="14">
        <f t="shared" si="7"/>
        <v>45.818181818181813</v>
      </c>
      <c r="P12" s="111"/>
      <c r="Q12" s="111"/>
      <c r="R12" s="11">
        <v>360</v>
      </c>
    </row>
    <row r="13" spans="1:18">
      <c r="A13" s="17" t="s">
        <v>25</v>
      </c>
      <c r="B13" s="11" t="s">
        <v>1</v>
      </c>
      <c r="C13" s="18">
        <v>28</v>
      </c>
      <c r="D13" s="11">
        <f t="shared" si="8"/>
        <v>288</v>
      </c>
      <c r="E13" s="12">
        <v>0</v>
      </c>
      <c r="F13" s="11">
        <f t="shared" si="0"/>
        <v>288</v>
      </c>
      <c r="G13" s="113">
        <v>150</v>
      </c>
      <c r="H13" s="18">
        <v>6</v>
      </c>
      <c r="I13" s="13">
        <f t="shared" si="1"/>
        <v>4.8</v>
      </c>
      <c r="J13" s="13">
        <f t="shared" si="2"/>
        <v>0.192</v>
      </c>
      <c r="K13" s="14">
        <f t="shared" si="3"/>
        <v>11.52</v>
      </c>
      <c r="L13" s="14">
        <f t="shared" si="4"/>
        <v>276.48</v>
      </c>
      <c r="M13" s="13">
        <f t="shared" si="5"/>
        <v>0.04</v>
      </c>
      <c r="N13" s="15">
        <f t="shared" si="6"/>
        <v>2.4</v>
      </c>
      <c r="O13" s="14">
        <f t="shared" si="7"/>
        <v>57.599999999999994</v>
      </c>
      <c r="P13" s="111"/>
      <c r="Q13" s="111"/>
      <c r="R13" s="18">
        <v>288</v>
      </c>
    </row>
    <row r="14" spans="1:18">
      <c r="A14" s="10" t="s">
        <v>27</v>
      </c>
      <c r="B14" s="18" t="s">
        <v>26</v>
      </c>
      <c r="C14" s="11">
        <v>39</v>
      </c>
      <c r="D14" s="11">
        <f t="shared" si="8"/>
        <v>390</v>
      </c>
      <c r="E14" s="23">
        <f>(54+160)/1.2</f>
        <v>178.33333333333334</v>
      </c>
      <c r="F14" s="23">
        <f t="shared" si="0"/>
        <v>211.66666666666666</v>
      </c>
      <c r="G14" s="112">
        <v>960</v>
      </c>
      <c r="H14" s="11">
        <v>7</v>
      </c>
      <c r="I14" s="13">
        <f t="shared" si="1"/>
        <v>5.5714285714285712</v>
      </c>
      <c r="J14" s="13">
        <f t="shared" si="2"/>
        <v>2.2048611111111109E-2</v>
      </c>
      <c r="K14" s="14">
        <f t="shared" si="3"/>
        <v>1.3229166666666665</v>
      </c>
      <c r="L14" s="14">
        <f t="shared" si="4"/>
        <v>31.749999999999996</v>
      </c>
      <c r="M14" s="13">
        <f t="shared" si="5"/>
        <v>7.2916666666666668E-3</v>
      </c>
      <c r="N14" s="15">
        <f t="shared" si="6"/>
        <v>0.4375</v>
      </c>
      <c r="O14" s="14">
        <f t="shared" si="7"/>
        <v>10.5</v>
      </c>
      <c r="P14" s="111"/>
      <c r="Q14" s="111"/>
      <c r="R14" s="11"/>
    </row>
    <row r="15" spans="1:18">
      <c r="A15" s="10" t="s">
        <v>28</v>
      </c>
      <c r="B15" s="18" t="s">
        <v>26</v>
      </c>
      <c r="C15" s="11">
        <v>82</v>
      </c>
      <c r="D15" s="11">
        <f t="shared" si="8"/>
        <v>828</v>
      </c>
      <c r="E15" s="23">
        <f>(36+530)/1.2</f>
        <v>471.66666666666669</v>
      </c>
      <c r="F15" s="23">
        <f t="shared" si="0"/>
        <v>356.33333333333331</v>
      </c>
      <c r="G15" s="112">
        <v>1920</v>
      </c>
      <c r="H15" s="11">
        <v>16</v>
      </c>
      <c r="I15" s="13">
        <f t="shared" si="1"/>
        <v>5.1749999999999998</v>
      </c>
      <c r="J15" s="13">
        <f t="shared" si="2"/>
        <v>1.8559027777777775E-2</v>
      </c>
      <c r="K15" s="14">
        <f t="shared" si="3"/>
        <v>1.1135416666666664</v>
      </c>
      <c r="L15" s="14">
        <f t="shared" si="4"/>
        <v>26.724999999999994</v>
      </c>
      <c r="M15" s="13">
        <f t="shared" si="5"/>
        <v>8.3333333333333332E-3</v>
      </c>
      <c r="N15" s="15">
        <f t="shared" si="6"/>
        <v>0.5</v>
      </c>
      <c r="O15" s="14">
        <f t="shared" si="7"/>
        <v>12</v>
      </c>
      <c r="P15" s="111"/>
      <c r="Q15" s="111"/>
      <c r="R15" s="11">
        <v>828</v>
      </c>
    </row>
    <row r="16" spans="1:18">
      <c r="A16" s="10" t="s">
        <v>29</v>
      </c>
      <c r="B16" s="18" t="s">
        <v>26</v>
      </c>
      <c r="C16" s="11">
        <v>68</v>
      </c>
      <c r="D16" s="11">
        <f t="shared" si="8"/>
        <v>684</v>
      </c>
      <c r="E16" s="23">
        <f>(54+410)/1.2</f>
        <v>386.66666666666669</v>
      </c>
      <c r="F16" s="23">
        <f t="shared" si="0"/>
        <v>297.33333333333331</v>
      </c>
      <c r="G16" s="112">
        <v>1680</v>
      </c>
      <c r="H16" s="11">
        <v>13</v>
      </c>
      <c r="I16" s="13">
        <f t="shared" si="1"/>
        <v>5.2615384615384615</v>
      </c>
      <c r="J16" s="13">
        <f t="shared" si="2"/>
        <v>1.7698412698412696E-2</v>
      </c>
      <c r="K16" s="14">
        <f t="shared" si="3"/>
        <v>1.0619047619047617</v>
      </c>
      <c r="L16" s="14">
        <f t="shared" si="4"/>
        <v>25.48571428571428</v>
      </c>
      <c r="M16" s="13">
        <f t="shared" si="5"/>
        <v>7.7380952380952384E-3</v>
      </c>
      <c r="N16" s="15">
        <f t="shared" si="6"/>
        <v>0.4642857142857143</v>
      </c>
      <c r="O16" s="14">
        <f t="shared" si="7"/>
        <v>11.142857142857142</v>
      </c>
      <c r="P16" s="111"/>
      <c r="Q16" s="111"/>
      <c r="R16" s="11">
        <v>684</v>
      </c>
    </row>
    <row r="17" spans="1:18">
      <c r="A17" s="10" t="s">
        <v>30</v>
      </c>
      <c r="B17" s="18" t="s">
        <v>26</v>
      </c>
      <c r="C17" s="11">
        <v>46</v>
      </c>
      <c r="D17" s="11">
        <f t="shared" si="8"/>
        <v>468</v>
      </c>
      <c r="E17" s="23">
        <f>(36+220)/1.2</f>
        <v>213.33333333333334</v>
      </c>
      <c r="F17" s="23">
        <f t="shared" si="0"/>
        <v>254.66666666666666</v>
      </c>
      <c r="G17" s="112">
        <v>1080</v>
      </c>
      <c r="H17" s="11">
        <v>9</v>
      </c>
      <c r="I17" s="13">
        <f t="shared" si="1"/>
        <v>5.2</v>
      </c>
      <c r="J17" s="13">
        <f t="shared" si="2"/>
        <v>2.3580246913580245E-2</v>
      </c>
      <c r="K17" s="14">
        <f t="shared" si="3"/>
        <v>1.4148148148148147</v>
      </c>
      <c r="L17" s="14">
        <f t="shared" si="4"/>
        <v>33.955555555555556</v>
      </c>
      <c r="M17" s="13">
        <f t="shared" si="5"/>
        <v>8.3333333333333332E-3</v>
      </c>
      <c r="N17" s="15">
        <f t="shared" si="6"/>
        <v>0.5</v>
      </c>
      <c r="O17" s="14">
        <f t="shared" si="7"/>
        <v>12</v>
      </c>
      <c r="P17" s="111"/>
      <c r="Q17" s="111"/>
      <c r="R17" s="11">
        <v>468</v>
      </c>
    </row>
    <row r="18" spans="1:18">
      <c r="A18" s="17" t="s">
        <v>31</v>
      </c>
      <c r="B18" s="18" t="s">
        <v>26</v>
      </c>
      <c r="C18" s="18">
        <v>86</v>
      </c>
      <c r="D18" s="11">
        <f t="shared" si="8"/>
        <v>860</v>
      </c>
      <c r="E18" s="23">
        <f>(54+550)/1.2</f>
        <v>503.33333333333337</v>
      </c>
      <c r="F18" s="23">
        <f t="shared" si="0"/>
        <v>356.66666666666663</v>
      </c>
      <c r="G18" s="113">
        <f>35*60</f>
        <v>2100</v>
      </c>
      <c r="H18" s="18">
        <v>16</v>
      </c>
      <c r="I18" s="13">
        <f t="shared" si="1"/>
        <v>5.375</v>
      </c>
      <c r="J18" s="13">
        <f t="shared" si="2"/>
        <v>1.6984126984126983E-2</v>
      </c>
      <c r="K18" s="14">
        <f t="shared" si="3"/>
        <v>1.019047619047619</v>
      </c>
      <c r="L18" s="14">
        <f t="shared" si="4"/>
        <v>24.457142857142856</v>
      </c>
      <c r="M18" s="13">
        <f t="shared" si="5"/>
        <v>7.619047619047619E-3</v>
      </c>
      <c r="N18" s="15">
        <f t="shared" si="6"/>
        <v>0.45714285714285713</v>
      </c>
      <c r="O18" s="14">
        <f t="shared" si="7"/>
        <v>10.971428571428572</v>
      </c>
      <c r="P18" s="111"/>
      <c r="Q18" s="111"/>
      <c r="R18" s="18"/>
    </row>
    <row r="19" spans="1:18">
      <c r="A19" s="114" t="s">
        <v>161</v>
      </c>
      <c r="B19" s="11"/>
      <c r="C19" s="12">
        <v>100</v>
      </c>
      <c r="D19" s="12">
        <v>1008</v>
      </c>
      <c r="E19" s="11"/>
      <c r="F19" s="11"/>
      <c r="G19" s="112">
        <f>30*60</f>
        <v>1800</v>
      </c>
      <c r="H19" s="12">
        <v>20</v>
      </c>
      <c r="I19" s="13">
        <f t="shared" si="1"/>
        <v>5.04</v>
      </c>
      <c r="J19" s="13"/>
      <c r="K19" s="14"/>
      <c r="L19" s="14"/>
      <c r="M19" s="13"/>
      <c r="N19" s="15"/>
      <c r="O19" s="14"/>
      <c r="P19" s="111"/>
      <c r="Q19" s="111"/>
      <c r="R19" s="11"/>
    </row>
    <row r="20" spans="1:18">
      <c r="A20" s="114" t="s">
        <v>162</v>
      </c>
      <c r="B20" s="11"/>
      <c r="C20" s="12">
        <v>64</v>
      </c>
      <c r="D20" s="12">
        <v>648</v>
      </c>
      <c r="E20" s="11"/>
      <c r="F20" s="11"/>
      <c r="G20" s="112">
        <f t="shared" ref="G20:G21" si="9">24*60</f>
        <v>1440</v>
      </c>
      <c r="H20" s="12">
        <v>12</v>
      </c>
      <c r="I20" s="13">
        <f t="shared" si="1"/>
        <v>5.4</v>
      </c>
      <c r="J20" s="13"/>
      <c r="K20" s="14"/>
      <c r="L20" s="14"/>
      <c r="M20" s="13"/>
      <c r="N20" s="15"/>
      <c r="O20" s="14"/>
      <c r="P20" s="111"/>
      <c r="Q20" s="111"/>
      <c r="R20" s="11"/>
    </row>
    <row r="21" spans="1:18">
      <c r="A21" s="114" t="s">
        <v>163</v>
      </c>
      <c r="B21" s="11"/>
      <c r="C21" s="12">
        <v>82</v>
      </c>
      <c r="D21" s="12">
        <v>828</v>
      </c>
      <c r="E21" s="11"/>
      <c r="F21" s="11"/>
      <c r="G21" s="112">
        <f t="shared" si="9"/>
        <v>1440</v>
      </c>
      <c r="H21" s="12">
        <v>17</v>
      </c>
      <c r="I21" s="13">
        <f t="shared" si="1"/>
        <v>4.8705882352941172</v>
      </c>
      <c r="J21" s="13"/>
      <c r="K21" s="14"/>
      <c r="L21" s="14"/>
      <c r="M21" s="13"/>
      <c r="N21" s="15"/>
      <c r="O21" s="14"/>
      <c r="P21" s="111"/>
      <c r="Q21" s="111"/>
      <c r="R21" s="11"/>
    </row>
    <row r="22" spans="1:18">
      <c r="A22" s="10"/>
      <c r="B22" s="11"/>
      <c r="C22" s="11"/>
      <c r="D22" s="11"/>
      <c r="E22" s="11"/>
      <c r="F22" s="11"/>
      <c r="G22" s="112"/>
      <c r="H22" s="11"/>
      <c r="I22" s="13"/>
      <c r="J22" s="13"/>
      <c r="K22" s="14"/>
      <c r="L22" s="14"/>
      <c r="M22" s="13"/>
      <c r="N22" s="15"/>
      <c r="O22" s="14"/>
      <c r="P22" s="111"/>
      <c r="Q22" s="111"/>
      <c r="R22" s="11"/>
    </row>
    <row r="23" spans="1:18">
      <c r="A23" s="10"/>
      <c r="B23" s="11"/>
      <c r="C23" s="11"/>
      <c r="D23" s="11"/>
      <c r="E23" s="11"/>
      <c r="F23" s="11"/>
      <c r="G23" s="112"/>
      <c r="H23" s="11"/>
      <c r="I23" s="13"/>
      <c r="J23" s="13"/>
      <c r="K23" s="14"/>
      <c r="L23" s="14"/>
      <c r="M23" s="13"/>
      <c r="N23" s="15"/>
      <c r="O23" s="14"/>
      <c r="P23" s="111"/>
      <c r="Q23" s="111"/>
      <c r="R23" s="11"/>
    </row>
    <row r="24" spans="1:18">
      <c r="A24" s="10" t="s">
        <v>33</v>
      </c>
      <c r="B24" s="11" t="s">
        <v>32</v>
      </c>
      <c r="C24" s="11">
        <v>50</v>
      </c>
      <c r="D24" s="11">
        <f t="shared" ref="D24:D29" si="10">IF(R24,R24,10*C24)</f>
        <v>504</v>
      </c>
      <c r="E24" s="11">
        <f>D33</f>
        <v>140</v>
      </c>
      <c r="F24" s="11">
        <f t="shared" ref="F24:F29" si="11">D24-E24</f>
        <v>364</v>
      </c>
      <c r="G24" s="112">
        <v>240</v>
      </c>
      <c r="H24" s="11">
        <v>5</v>
      </c>
      <c r="I24" s="13">
        <f t="shared" ref="I24:I29" si="12">D24/H24/10</f>
        <v>10.08</v>
      </c>
      <c r="J24" s="13">
        <f t="shared" ref="J24:J29" si="13">IF(OR(D24="",E24="",G24="",G24=0), "-", (D24-E24)/G24/10)</f>
        <v>0.15166666666666667</v>
      </c>
      <c r="K24" s="14">
        <f t="shared" ref="K24:K29" si="14">J24*60</f>
        <v>9.1</v>
      </c>
      <c r="L24" s="14">
        <f t="shared" ref="L24:L29" si="15">K24*24</f>
        <v>218.39999999999998</v>
      </c>
      <c r="M24" s="13">
        <f t="shared" ref="M24:M28" si="16">H24/G24</f>
        <v>2.0833333333333332E-2</v>
      </c>
      <c r="N24" s="15">
        <f t="shared" ref="N24:N28" si="17">M24*60</f>
        <v>1.25</v>
      </c>
      <c r="O24" s="14">
        <f t="shared" ref="O24:O28" si="18">N24*24</f>
        <v>30</v>
      </c>
      <c r="P24" s="111"/>
      <c r="Q24" s="111"/>
      <c r="R24" s="11">
        <v>504</v>
      </c>
    </row>
    <row r="25" spans="1:18">
      <c r="A25" s="10" t="s">
        <v>34</v>
      </c>
      <c r="B25" s="11" t="s">
        <v>32</v>
      </c>
      <c r="C25" s="11">
        <v>32</v>
      </c>
      <c r="D25" s="11">
        <f t="shared" si="10"/>
        <v>324</v>
      </c>
      <c r="E25" s="11">
        <f>D32</f>
        <v>144</v>
      </c>
      <c r="F25" s="11">
        <f t="shared" si="11"/>
        <v>180</v>
      </c>
      <c r="G25" s="112">
        <v>60</v>
      </c>
      <c r="H25" s="11">
        <v>3</v>
      </c>
      <c r="I25" s="13">
        <f t="shared" si="12"/>
        <v>10.8</v>
      </c>
      <c r="J25" s="13">
        <f t="shared" si="13"/>
        <v>0.3</v>
      </c>
      <c r="K25" s="14">
        <f t="shared" si="14"/>
        <v>18</v>
      </c>
      <c r="L25" s="14">
        <f t="shared" si="15"/>
        <v>432</v>
      </c>
      <c r="M25" s="13">
        <f t="shared" si="16"/>
        <v>0.05</v>
      </c>
      <c r="N25" s="15">
        <f t="shared" si="17"/>
        <v>3</v>
      </c>
      <c r="O25" s="14">
        <f t="shared" si="18"/>
        <v>72</v>
      </c>
      <c r="P25" s="111"/>
      <c r="Q25" s="111"/>
      <c r="R25" s="11">
        <v>324</v>
      </c>
    </row>
    <row r="26" spans="1:18">
      <c r="A26" s="10" t="s">
        <v>35</v>
      </c>
      <c r="B26" s="11" t="s">
        <v>32</v>
      </c>
      <c r="C26" s="11">
        <v>18</v>
      </c>
      <c r="D26" s="11">
        <f t="shared" si="10"/>
        <v>180</v>
      </c>
      <c r="E26" s="11">
        <f>D31</f>
        <v>70</v>
      </c>
      <c r="F26" s="11">
        <f t="shared" si="11"/>
        <v>110</v>
      </c>
      <c r="G26" s="112">
        <v>20</v>
      </c>
      <c r="H26" s="11">
        <v>2</v>
      </c>
      <c r="I26" s="13">
        <f t="shared" si="12"/>
        <v>9</v>
      </c>
      <c r="J26" s="13">
        <f t="shared" si="13"/>
        <v>0.55000000000000004</v>
      </c>
      <c r="K26" s="14">
        <f t="shared" si="14"/>
        <v>33</v>
      </c>
      <c r="L26" s="14">
        <f t="shared" si="15"/>
        <v>792</v>
      </c>
      <c r="M26" s="13">
        <f t="shared" si="16"/>
        <v>0.1</v>
      </c>
      <c r="N26" s="15">
        <f t="shared" si="17"/>
        <v>6</v>
      </c>
      <c r="O26" s="14">
        <f t="shared" si="18"/>
        <v>144</v>
      </c>
      <c r="P26" s="111"/>
      <c r="Q26" s="111"/>
      <c r="R26" s="11">
        <v>180</v>
      </c>
    </row>
    <row r="27" spans="1:18">
      <c r="A27" s="10" t="s">
        <v>36</v>
      </c>
      <c r="B27" s="11" t="s">
        <v>32</v>
      </c>
      <c r="C27" s="11">
        <v>54</v>
      </c>
      <c r="D27" s="11">
        <f t="shared" si="10"/>
        <v>540</v>
      </c>
      <c r="E27" s="11">
        <f t="shared" ref="E27:E28" si="19">D34</f>
        <v>144</v>
      </c>
      <c r="F27" s="11">
        <f t="shared" si="11"/>
        <v>396</v>
      </c>
      <c r="G27" s="112">
        <v>360</v>
      </c>
      <c r="H27" s="11">
        <v>5</v>
      </c>
      <c r="I27" s="13">
        <f t="shared" si="12"/>
        <v>10.8</v>
      </c>
      <c r="J27" s="13">
        <f t="shared" si="13"/>
        <v>0.11000000000000001</v>
      </c>
      <c r="K27" s="14">
        <f t="shared" si="14"/>
        <v>6.6000000000000005</v>
      </c>
      <c r="L27" s="14">
        <f t="shared" si="15"/>
        <v>158.4</v>
      </c>
      <c r="M27" s="13">
        <f t="shared" si="16"/>
        <v>1.3888888888888888E-2</v>
      </c>
      <c r="N27" s="15">
        <f t="shared" si="17"/>
        <v>0.83333333333333326</v>
      </c>
      <c r="O27" s="14">
        <f t="shared" si="18"/>
        <v>20</v>
      </c>
      <c r="P27" s="111"/>
      <c r="Q27" s="111"/>
      <c r="R27" s="11">
        <v>540</v>
      </c>
    </row>
    <row r="28" spans="1:18">
      <c r="A28" s="10" t="s">
        <v>37</v>
      </c>
      <c r="B28" s="11" t="s">
        <v>32</v>
      </c>
      <c r="C28" s="11">
        <v>64</v>
      </c>
      <c r="D28" s="11">
        <f t="shared" si="10"/>
        <v>640</v>
      </c>
      <c r="E28" s="11">
        <f t="shared" si="19"/>
        <v>140</v>
      </c>
      <c r="F28" s="11">
        <f t="shared" si="11"/>
        <v>500</v>
      </c>
      <c r="G28" s="112">
        <v>480</v>
      </c>
      <c r="H28" s="11">
        <v>6</v>
      </c>
      <c r="I28" s="13">
        <f t="shared" si="12"/>
        <v>10.666666666666668</v>
      </c>
      <c r="J28" s="13">
        <f t="shared" si="13"/>
        <v>0.10416666666666667</v>
      </c>
      <c r="K28" s="14">
        <f t="shared" si="14"/>
        <v>6.25</v>
      </c>
      <c r="L28" s="14">
        <f t="shared" si="15"/>
        <v>150</v>
      </c>
      <c r="M28" s="13">
        <f t="shared" si="16"/>
        <v>1.2500000000000001E-2</v>
      </c>
      <c r="N28" s="15">
        <f t="shared" si="17"/>
        <v>0.75</v>
      </c>
      <c r="O28" s="14">
        <f t="shared" si="18"/>
        <v>18</v>
      </c>
      <c r="P28" s="111"/>
      <c r="Q28" s="111"/>
      <c r="R28" s="11"/>
    </row>
    <row r="29" spans="1:18">
      <c r="A29" s="10" t="s">
        <v>38</v>
      </c>
      <c r="B29" s="11" t="s">
        <v>32</v>
      </c>
      <c r="C29" s="11">
        <v>54</v>
      </c>
      <c r="D29" s="11">
        <f t="shared" si="10"/>
        <v>540</v>
      </c>
      <c r="E29" s="11">
        <v>0</v>
      </c>
      <c r="F29" s="11">
        <f t="shared" si="11"/>
        <v>540</v>
      </c>
      <c r="G29" s="115">
        <f>20/3*60</f>
        <v>400</v>
      </c>
      <c r="H29" s="12">
        <f>7/3</f>
        <v>2.3333333333333335</v>
      </c>
      <c r="I29" s="13">
        <f t="shared" si="12"/>
        <v>23.142857142857142</v>
      </c>
      <c r="J29" s="13">
        <f t="shared" si="13"/>
        <v>0.13500000000000001</v>
      </c>
      <c r="K29" s="14">
        <f t="shared" si="14"/>
        <v>8.1000000000000014</v>
      </c>
      <c r="L29" s="14">
        <f t="shared" si="15"/>
        <v>194.40000000000003</v>
      </c>
      <c r="M29" s="13"/>
      <c r="N29" s="15"/>
      <c r="O29" s="14"/>
      <c r="P29" s="111"/>
      <c r="Q29" s="111"/>
      <c r="R29" s="11">
        <v>540</v>
      </c>
    </row>
    <row r="30" spans="1:18">
      <c r="A30" s="30" t="s">
        <v>39</v>
      </c>
      <c r="B30" s="31"/>
      <c r="C30" s="31" t="s">
        <v>2</v>
      </c>
      <c r="D30" s="31" t="s">
        <v>3</v>
      </c>
      <c r="E30" s="31" t="s">
        <v>4</v>
      </c>
      <c r="F30" s="31"/>
      <c r="G30" s="116" t="s">
        <v>40</v>
      </c>
      <c r="H30" s="31" t="s">
        <v>7</v>
      </c>
      <c r="I30" s="31"/>
      <c r="J30" s="31" t="s">
        <v>8</v>
      </c>
      <c r="K30" s="32" t="s">
        <v>9</v>
      </c>
      <c r="L30" s="32" t="s">
        <v>10</v>
      </c>
      <c r="M30" s="31" t="s">
        <v>11</v>
      </c>
      <c r="N30" s="33" t="s">
        <v>12</v>
      </c>
      <c r="O30" s="32" t="s">
        <v>13</v>
      </c>
      <c r="P30" s="111"/>
      <c r="Q30" s="111"/>
      <c r="R30" s="31" t="s">
        <v>3</v>
      </c>
    </row>
    <row r="31" spans="1:18">
      <c r="A31" s="10" t="s">
        <v>41</v>
      </c>
      <c r="B31" s="11" t="s">
        <v>39</v>
      </c>
      <c r="C31" s="11">
        <v>7</v>
      </c>
      <c r="D31" s="11">
        <f t="shared" ref="D31:D35" si="20">IF(R31,R31,10*C31)</f>
        <v>70</v>
      </c>
      <c r="E31" s="11">
        <f>1/3*(2*D2+D3)</f>
        <v>48</v>
      </c>
      <c r="F31" s="11">
        <f t="shared" ref="F31:F35" si="21">D31-E31</f>
        <v>22</v>
      </c>
      <c r="G31" s="112">
        <v>5</v>
      </c>
      <c r="H31" s="11">
        <v>1</v>
      </c>
      <c r="I31" s="13">
        <f t="shared" ref="I31:I35" si="22">D31/H31/10</f>
        <v>7</v>
      </c>
      <c r="J31" s="13">
        <f t="shared" ref="J31:J35" si="23">IF(OR(D31="",E31="",G31="",G31=0), "-", 3*(D31-E31)/G31/10)</f>
        <v>1.3199999999999998</v>
      </c>
      <c r="K31" s="14">
        <f t="shared" ref="K31:K35" si="24">J31*60</f>
        <v>79.199999999999989</v>
      </c>
      <c r="L31" s="14">
        <f t="shared" ref="L31:L35" si="25">K31*24</f>
        <v>1900.7999999999997</v>
      </c>
      <c r="M31" s="13">
        <f t="shared" ref="M31:M35" si="26">H31/G31</f>
        <v>0.2</v>
      </c>
      <c r="N31" s="15">
        <f t="shared" ref="N31:N35" si="27">M31*60</f>
        <v>12</v>
      </c>
      <c r="O31" s="14">
        <f t="shared" ref="O31:O35" si="28">N31*24</f>
        <v>288</v>
      </c>
      <c r="P31" s="111"/>
      <c r="Q31" s="111"/>
      <c r="R31" s="11"/>
    </row>
    <row r="32" spans="1:18">
      <c r="A32" s="10" t="s">
        <v>42</v>
      </c>
      <c r="B32" s="11" t="s">
        <v>39</v>
      </c>
      <c r="C32" s="11">
        <v>14</v>
      </c>
      <c r="D32" s="11">
        <f t="shared" si="20"/>
        <v>144</v>
      </c>
      <c r="E32" s="11">
        <f>1/3*(2*D5+D3)</f>
        <v>96</v>
      </c>
      <c r="F32" s="11">
        <f t="shared" si="21"/>
        <v>48</v>
      </c>
      <c r="G32" s="112">
        <v>10</v>
      </c>
      <c r="H32" s="11">
        <v>2</v>
      </c>
      <c r="I32" s="13">
        <f t="shared" si="22"/>
        <v>7.2</v>
      </c>
      <c r="J32" s="13">
        <f t="shared" si="23"/>
        <v>1.44</v>
      </c>
      <c r="K32" s="14">
        <f t="shared" si="24"/>
        <v>86.399999999999991</v>
      </c>
      <c r="L32" s="14">
        <f t="shared" si="25"/>
        <v>2073.6</v>
      </c>
      <c r="M32" s="13">
        <f t="shared" si="26"/>
        <v>0.2</v>
      </c>
      <c r="N32" s="15">
        <f t="shared" si="27"/>
        <v>12</v>
      </c>
      <c r="O32" s="14">
        <f t="shared" si="28"/>
        <v>288</v>
      </c>
      <c r="P32" s="111"/>
      <c r="Q32" s="111"/>
      <c r="R32" s="11">
        <v>144</v>
      </c>
    </row>
    <row r="33" spans="1:18">
      <c r="A33" s="10" t="s">
        <v>43</v>
      </c>
      <c r="B33" s="11" t="s">
        <v>39</v>
      </c>
      <c r="C33" s="11">
        <v>14</v>
      </c>
      <c r="D33" s="11">
        <f t="shared" si="20"/>
        <v>140</v>
      </c>
      <c r="E33" s="11">
        <f>1/3*(D5+2*D4)</f>
        <v>84</v>
      </c>
      <c r="F33" s="11">
        <f t="shared" si="21"/>
        <v>56</v>
      </c>
      <c r="G33" s="112">
        <v>20</v>
      </c>
      <c r="H33" s="11">
        <v>2</v>
      </c>
      <c r="I33" s="13">
        <f t="shared" si="22"/>
        <v>7</v>
      </c>
      <c r="J33" s="13">
        <f t="shared" si="23"/>
        <v>0.84000000000000008</v>
      </c>
      <c r="K33" s="14">
        <f t="shared" si="24"/>
        <v>50.400000000000006</v>
      </c>
      <c r="L33" s="14">
        <f t="shared" si="25"/>
        <v>1209.6000000000001</v>
      </c>
      <c r="M33" s="13">
        <f t="shared" si="26"/>
        <v>0.1</v>
      </c>
      <c r="N33" s="15">
        <f t="shared" si="27"/>
        <v>6</v>
      </c>
      <c r="O33" s="14">
        <f t="shared" si="28"/>
        <v>144</v>
      </c>
      <c r="P33" s="111"/>
      <c r="Q33" s="111"/>
      <c r="R33" s="11"/>
    </row>
    <row r="34" spans="1:18">
      <c r="A34" s="10" t="s">
        <v>44</v>
      </c>
      <c r="B34" s="11" t="s">
        <v>39</v>
      </c>
      <c r="C34" s="11">
        <v>14</v>
      </c>
      <c r="D34" s="11">
        <f t="shared" si="20"/>
        <v>144</v>
      </c>
      <c r="E34" s="11">
        <f>1/3*(D5+3*D2)</f>
        <v>72</v>
      </c>
      <c r="F34" s="11">
        <f t="shared" si="21"/>
        <v>72</v>
      </c>
      <c r="G34" s="112">
        <v>30</v>
      </c>
      <c r="H34" s="11">
        <v>3</v>
      </c>
      <c r="I34" s="13">
        <f t="shared" si="22"/>
        <v>4.8</v>
      </c>
      <c r="J34" s="13">
        <f t="shared" si="23"/>
        <v>0.72</v>
      </c>
      <c r="K34" s="14">
        <f t="shared" si="24"/>
        <v>43.199999999999996</v>
      </c>
      <c r="L34" s="14">
        <f t="shared" si="25"/>
        <v>1036.8</v>
      </c>
      <c r="M34" s="13">
        <f t="shared" si="26"/>
        <v>0.1</v>
      </c>
      <c r="N34" s="15">
        <f t="shared" si="27"/>
        <v>6</v>
      </c>
      <c r="O34" s="14">
        <f t="shared" si="28"/>
        <v>144</v>
      </c>
      <c r="P34" s="111"/>
      <c r="Q34" s="111"/>
      <c r="R34" s="11">
        <v>144</v>
      </c>
    </row>
    <row r="35" spans="1:18">
      <c r="A35" s="10" t="s">
        <v>45</v>
      </c>
      <c r="B35" s="11" t="s">
        <v>39</v>
      </c>
      <c r="C35" s="11">
        <v>14</v>
      </c>
      <c r="D35" s="11">
        <f t="shared" si="20"/>
        <v>140</v>
      </c>
      <c r="E35" s="11">
        <f>1/3*(D2+D3+2*D4)</f>
        <v>84</v>
      </c>
      <c r="F35" s="11">
        <f t="shared" si="21"/>
        <v>56</v>
      </c>
      <c r="G35" s="112">
        <v>40</v>
      </c>
      <c r="H35" s="11">
        <v>3</v>
      </c>
      <c r="I35" s="13">
        <f t="shared" si="22"/>
        <v>4.6666666666666661</v>
      </c>
      <c r="J35" s="13">
        <f t="shared" si="23"/>
        <v>0.42000000000000004</v>
      </c>
      <c r="K35" s="14">
        <f t="shared" si="24"/>
        <v>25.200000000000003</v>
      </c>
      <c r="L35" s="14">
        <f t="shared" si="25"/>
        <v>604.80000000000007</v>
      </c>
      <c r="M35" s="13">
        <f t="shared" si="26"/>
        <v>7.4999999999999997E-2</v>
      </c>
      <c r="N35" s="15">
        <f t="shared" si="27"/>
        <v>4.5</v>
      </c>
      <c r="O35" s="14">
        <f t="shared" si="28"/>
        <v>108</v>
      </c>
      <c r="P35" s="111"/>
      <c r="Q35" s="111"/>
      <c r="R35" s="11"/>
    </row>
    <row r="36" spans="1:18">
      <c r="A36" s="10"/>
      <c r="B36" s="11"/>
      <c r="C36" s="11"/>
      <c r="D36" s="11"/>
      <c r="E36" s="11"/>
      <c r="F36" s="11"/>
      <c r="G36" s="112"/>
      <c r="H36" s="11"/>
      <c r="I36" s="13"/>
      <c r="J36" s="13"/>
      <c r="K36" s="14"/>
      <c r="L36" s="14"/>
      <c r="M36" s="13"/>
      <c r="N36" s="15"/>
      <c r="O36" s="14"/>
      <c r="P36" s="111"/>
      <c r="Q36" s="111"/>
      <c r="R36" s="11"/>
    </row>
    <row r="37" spans="1:18">
      <c r="A37" s="10" t="s">
        <v>47</v>
      </c>
      <c r="B37" s="11" t="s">
        <v>46</v>
      </c>
      <c r="C37" s="11">
        <v>21</v>
      </c>
      <c r="D37" s="11">
        <f t="shared" ref="D37:D44" si="29">IF(R37,R37,10*C37)</f>
        <v>210</v>
      </c>
      <c r="E37" s="11">
        <f>3*D2</f>
        <v>108</v>
      </c>
      <c r="F37" s="11">
        <f t="shared" ref="F37:F44" si="30">D37-E37</f>
        <v>102</v>
      </c>
      <c r="G37" s="112">
        <v>5</v>
      </c>
      <c r="H37" s="11">
        <v>3</v>
      </c>
      <c r="I37" s="13">
        <f t="shared" ref="I37:I44" si="31">D37/H37/10</f>
        <v>7</v>
      </c>
      <c r="J37" s="13">
        <f t="shared" ref="J37:J44" si="32">IF(OR(D37="",E37="",G37="",G37=0), "-", (D37-E37)/G37/10)</f>
        <v>2.04</v>
      </c>
      <c r="K37" s="14">
        <f t="shared" ref="K37:K44" si="33">J37*60</f>
        <v>122.4</v>
      </c>
      <c r="L37" s="14">
        <f t="shared" ref="L37:L44" si="34">K37*24</f>
        <v>2937.6000000000004</v>
      </c>
      <c r="M37" s="13">
        <f t="shared" ref="M37:M44" si="35">H37/G37</f>
        <v>0.6</v>
      </c>
      <c r="N37" s="15">
        <f t="shared" ref="N37:N44" si="36">M37*60</f>
        <v>36</v>
      </c>
      <c r="O37" s="14">
        <f t="shared" ref="O37:O44" si="37">N37*24</f>
        <v>864</v>
      </c>
      <c r="P37" s="111"/>
      <c r="Q37" s="111"/>
      <c r="R37" s="11"/>
    </row>
    <row r="38" spans="1:18">
      <c r="A38" s="10" t="s">
        <v>48</v>
      </c>
      <c r="B38" s="11" t="s">
        <v>46</v>
      </c>
      <c r="C38" s="11">
        <v>104</v>
      </c>
      <c r="D38" s="11">
        <f t="shared" si="29"/>
        <v>1040</v>
      </c>
      <c r="E38" s="11">
        <f>2*D2+D26+D51</f>
        <v>572</v>
      </c>
      <c r="F38" s="11">
        <f t="shared" si="30"/>
        <v>468</v>
      </c>
      <c r="G38" s="112">
        <v>60</v>
      </c>
      <c r="H38" s="11">
        <v>13</v>
      </c>
      <c r="I38" s="13">
        <f t="shared" si="31"/>
        <v>8</v>
      </c>
      <c r="J38" s="13">
        <f t="shared" si="32"/>
        <v>0.78</v>
      </c>
      <c r="K38" s="14">
        <f t="shared" si="33"/>
        <v>46.800000000000004</v>
      </c>
      <c r="L38" s="14">
        <f t="shared" si="34"/>
        <v>1123.2</v>
      </c>
      <c r="M38" s="13">
        <f t="shared" si="35"/>
        <v>0.21666666666666667</v>
      </c>
      <c r="N38" s="15">
        <f t="shared" si="36"/>
        <v>13</v>
      </c>
      <c r="O38" s="14">
        <f t="shared" si="37"/>
        <v>312</v>
      </c>
      <c r="P38" s="111"/>
      <c r="Q38" s="111"/>
      <c r="R38" s="11"/>
    </row>
    <row r="39" spans="1:18">
      <c r="A39" s="10" t="s">
        <v>49</v>
      </c>
      <c r="B39" s="11" t="s">
        <v>46</v>
      </c>
      <c r="C39" s="11">
        <v>72</v>
      </c>
      <c r="D39" s="11">
        <f t="shared" si="29"/>
        <v>720</v>
      </c>
      <c r="E39" s="11">
        <f>2*72+2*180</f>
        <v>504</v>
      </c>
      <c r="F39" s="11">
        <f t="shared" si="30"/>
        <v>216</v>
      </c>
      <c r="G39" s="112">
        <v>30</v>
      </c>
      <c r="H39" s="11">
        <v>8</v>
      </c>
      <c r="I39" s="13">
        <f t="shared" si="31"/>
        <v>9</v>
      </c>
      <c r="J39" s="13">
        <f t="shared" si="32"/>
        <v>0.72</v>
      </c>
      <c r="K39" s="14">
        <f t="shared" si="33"/>
        <v>43.199999999999996</v>
      </c>
      <c r="L39" s="14">
        <f t="shared" si="34"/>
        <v>1036.8</v>
      </c>
      <c r="M39" s="13">
        <f t="shared" si="35"/>
        <v>0.26666666666666666</v>
      </c>
      <c r="N39" s="15">
        <f t="shared" si="36"/>
        <v>16</v>
      </c>
      <c r="O39" s="14">
        <f t="shared" si="37"/>
        <v>384</v>
      </c>
      <c r="P39" s="111"/>
      <c r="Q39" s="111"/>
      <c r="R39" s="11"/>
    </row>
    <row r="40" spans="1:18">
      <c r="A40" s="10" t="s">
        <v>50</v>
      </c>
      <c r="B40" s="11" t="s">
        <v>46</v>
      </c>
      <c r="C40" s="11">
        <v>140</v>
      </c>
      <c r="D40" s="11">
        <f t="shared" si="29"/>
        <v>1400</v>
      </c>
      <c r="E40" s="11">
        <f>2*D2+2*D17+D26</f>
        <v>1188</v>
      </c>
      <c r="F40" s="11">
        <f t="shared" si="30"/>
        <v>212</v>
      </c>
      <c r="G40" s="112">
        <v>45</v>
      </c>
      <c r="H40" s="11">
        <v>17</v>
      </c>
      <c r="I40" s="13">
        <f t="shared" si="31"/>
        <v>8.2352941176470598</v>
      </c>
      <c r="J40" s="13">
        <f t="shared" si="32"/>
        <v>0.47111111111111115</v>
      </c>
      <c r="K40" s="14">
        <f t="shared" si="33"/>
        <v>28.266666666666669</v>
      </c>
      <c r="L40" s="14">
        <f t="shared" si="34"/>
        <v>678.40000000000009</v>
      </c>
      <c r="M40" s="13">
        <f t="shared" si="35"/>
        <v>0.37777777777777777</v>
      </c>
      <c r="N40" s="15">
        <f t="shared" si="36"/>
        <v>22.666666666666664</v>
      </c>
      <c r="O40" s="14">
        <f t="shared" si="37"/>
        <v>544</v>
      </c>
      <c r="P40" s="111"/>
      <c r="Q40" s="111"/>
      <c r="R40" s="11"/>
    </row>
    <row r="41" spans="1:18">
      <c r="A41" s="10" t="s">
        <v>51</v>
      </c>
      <c r="B41" s="11" t="s">
        <v>46</v>
      </c>
      <c r="C41" s="11">
        <v>226</v>
      </c>
      <c r="D41" s="11">
        <f t="shared" si="29"/>
        <v>2268</v>
      </c>
      <c r="E41" s="11">
        <f>D2+2*D26+2*D15</f>
        <v>2052</v>
      </c>
      <c r="F41" s="11">
        <f t="shared" si="30"/>
        <v>216</v>
      </c>
      <c r="G41" s="112">
        <v>45</v>
      </c>
      <c r="H41" s="11">
        <v>27</v>
      </c>
      <c r="I41" s="13">
        <f t="shared" si="31"/>
        <v>8.4</v>
      </c>
      <c r="J41" s="13">
        <f t="shared" si="32"/>
        <v>0.48</v>
      </c>
      <c r="K41" s="14">
        <f t="shared" si="33"/>
        <v>28.799999999999997</v>
      </c>
      <c r="L41" s="14">
        <f t="shared" si="34"/>
        <v>691.19999999999993</v>
      </c>
      <c r="M41" s="13">
        <f t="shared" si="35"/>
        <v>0.6</v>
      </c>
      <c r="N41" s="15">
        <f t="shared" si="36"/>
        <v>36</v>
      </c>
      <c r="O41" s="14">
        <f t="shared" si="37"/>
        <v>864</v>
      </c>
      <c r="P41" s="111"/>
      <c r="Q41" s="111"/>
      <c r="R41" s="11">
        <v>2268</v>
      </c>
    </row>
    <row r="42" spans="1:18">
      <c r="A42" s="10" t="s">
        <v>52</v>
      </c>
      <c r="B42" s="11" t="s">
        <v>46</v>
      </c>
      <c r="C42" s="11">
        <v>190</v>
      </c>
      <c r="D42" s="11">
        <f t="shared" si="29"/>
        <v>1900</v>
      </c>
      <c r="E42" s="11">
        <f>2*D2+D10+D48</f>
        <v>1724</v>
      </c>
      <c r="F42" s="11">
        <f t="shared" si="30"/>
        <v>176</v>
      </c>
      <c r="G42" s="112">
        <v>15</v>
      </c>
      <c r="H42" s="11">
        <v>23</v>
      </c>
      <c r="I42" s="13">
        <f t="shared" si="31"/>
        <v>8.2608695652173907</v>
      </c>
      <c r="J42" s="13">
        <f t="shared" si="32"/>
        <v>1.1733333333333333</v>
      </c>
      <c r="K42" s="14">
        <f t="shared" si="33"/>
        <v>70.400000000000006</v>
      </c>
      <c r="L42" s="14">
        <f t="shared" si="34"/>
        <v>1689.6000000000001</v>
      </c>
      <c r="M42" s="13">
        <f t="shared" si="35"/>
        <v>1.5333333333333334</v>
      </c>
      <c r="N42" s="15">
        <f t="shared" si="36"/>
        <v>92</v>
      </c>
      <c r="O42" s="14">
        <f t="shared" si="37"/>
        <v>2208</v>
      </c>
      <c r="P42" s="111"/>
      <c r="Q42" s="111"/>
      <c r="R42" s="11"/>
    </row>
    <row r="43" spans="1:18">
      <c r="A43" s="10" t="s">
        <v>53</v>
      </c>
      <c r="B43" s="11" t="s">
        <v>46</v>
      </c>
      <c r="C43" s="11">
        <v>226</v>
      </c>
      <c r="D43" s="11">
        <f t="shared" si="29"/>
        <v>2260</v>
      </c>
      <c r="E43" s="12">
        <v>1790</v>
      </c>
      <c r="F43" s="11">
        <f t="shared" si="30"/>
        <v>470</v>
      </c>
      <c r="G43" s="112">
        <v>15</v>
      </c>
      <c r="H43" s="11">
        <v>27</v>
      </c>
      <c r="I43" s="13">
        <f t="shared" si="31"/>
        <v>8.3703703703703702</v>
      </c>
      <c r="J43" s="13">
        <f t="shared" si="32"/>
        <v>3.1333333333333333</v>
      </c>
      <c r="K43" s="14">
        <f t="shared" si="33"/>
        <v>188</v>
      </c>
      <c r="L43" s="14">
        <f t="shared" si="34"/>
        <v>4512</v>
      </c>
      <c r="M43" s="13">
        <f t="shared" si="35"/>
        <v>1.8</v>
      </c>
      <c r="N43" s="15">
        <f t="shared" si="36"/>
        <v>108</v>
      </c>
      <c r="O43" s="14">
        <f t="shared" si="37"/>
        <v>2592</v>
      </c>
      <c r="P43" s="111"/>
      <c r="Q43" s="111"/>
      <c r="R43" s="11"/>
    </row>
    <row r="44" spans="1:18">
      <c r="A44" s="38" t="s">
        <v>54</v>
      </c>
      <c r="B44" s="11" t="s">
        <v>46</v>
      </c>
      <c r="C44" s="39">
        <v>284</v>
      </c>
      <c r="D44" s="11">
        <f t="shared" si="29"/>
        <v>2840</v>
      </c>
      <c r="E44" s="39"/>
      <c r="F44" s="11">
        <f t="shared" si="30"/>
        <v>2840</v>
      </c>
      <c r="G44" s="117">
        <v>45</v>
      </c>
      <c r="H44" s="39">
        <v>34</v>
      </c>
      <c r="I44" s="13">
        <f t="shared" si="31"/>
        <v>8.3529411764705888</v>
      </c>
      <c r="J44" s="13" t="str">
        <f t="shared" si="32"/>
        <v>-</v>
      </c>
      <c r="K44" s="14" t="e">
        <f t="shared" si="33"/>
        <v>#VALUE!</v>
      </c>
      <c r="L44" s="14" t="e">
        <f t="shared" si="34"/>
        <v>#VALUE!</v>
      </c>
      <c r="M44" s="13">
        <f t="shared" si="35"/>
        <v>0.75555555555555554</v>
      </c>
      <c r="N44" s="15">
        <f t="shared" si="36"/>
        <v>45.333333333333329</v>
      </c>
      <c r="O44" s="14">
        <f t="shared" si="37"/>
        <v>1088</v>
      </c>
      <c r="P44" s="111"/>
      <c r="Q44" s="111"/>
      <c r="R44" s="39"/>
    </row>
    <row r="45" spans="1:18">
      <c r="A45" s="10"/>
      <c r="B45" s="11"/>
      <c r="C45" s="11"/>
      <c r="D45" s="11"/>
      <c r="E45" s="11"/>
      <c r="F45" s="11"/>
      <c r="G45" s="112"/>
      <c r="H45" s="11"/>
      <c r="I45" s="13"/>
      <c r="J45" s="13"/>
      <c r="K45" s="14"/>
      <c r="L45" s="14"/>
      <c r="M45" s="13"/>
      <c r="N45" s="15"/>
      <c r="O45" s="14"/>
      <c r="P45" s="111"/>
      <c r="Q45" s="111"/>
      <c r="R45" s="11"/>
    </row>
    <row r="46" spans="1:18">
      <c r="A46" s="10" t="s">
        <v>56</v>
      </c>
      <c r="B46" s="11" t="s">
        <v>55</v>
      </c>
      <c r="C46" s="11">
        <v>50</v>
      </c>
      <c r="D46" s="11">
        <f t="shared" ref="D46:D49" si="38">IF(R46,R46,10*C46)</f>
        <v>500</v>
      </c>
      <c r="E46" s="11">
        <f>D25</f>
        <v>324</v>
      </c>
      <c r="F46" s="11">
        <f t="shared" ref="F46:F49" si="39">D46-E46</f>
        <v>176</v>
      </c>
      <c r="G46" s="112">
        <v>20</v>
      </c>
      <c r="H46" s="11">
        <v>6</v>
      </c>
      <c r="I46" s="13">
        <f t="shared" ref="I46:I49" si="40">D46/H46/10</f>
        <v>8.3333333333333321</v>
      </c>
      <c r="J46" s="13">
        <f t="shared" ref="J46:J49" si="41">IF(OR(D46="",E46="",G46="",G46=0), "-", (D46-E46)/G46/10)</f>
        <v>0.88000000000000012</v>
      </c>
      <c r="K46" s="14">
        <f t="shared" ref="K46:K49" si="42">J46*60</f>
        <v>52.800000000000004</v>
      </c>
      <c r="L46" s="14">
        <f t="shared" ref="L46:L49" si="43">K46*24</f>
        <v>1267.2</v>
      </c>
      <c r="M46" s="13">
        <f t="shared" ref="M46:M49" si="44">H46/G46</f>
        <v>0.3</v>
      </c>
      <c r="N46" s="15">
        <f t="shared" ref="N46:N49" si="45">M46*60</f>
        <v>18</v>
      </c>
      <c r="O46" s="14">
        <f t="shared" ref="O46:O49" si="46">N46*24</f>
        <v>432</v>
      </c>
      <c r="P46" s="111"/>
      <c r="Q46" s="111"/>
      <c r="R46" s="11"/>
    </row>
    <row r="47" spans="1:18">
      <c r="A47" s="10" t="s">
        <v>57</v>
      </c>
      <c r="B47" s="11" t="s">
        <v>55</v>
      </c>
      <c r="C47" s="11">
        <v>82</v>
      </c>
      <c r="D47" s="11">
        <f t="shared" si="38"/>
        <v>820</v>
      </c>
      <c r="E47" s="11">
        <f>2*D25</f>
        <v>648</v>
      </c>
      <c r="F47" s="11">
        <f t="shared" si="39"/>
        <v>172</v>
      </c>
      <c r="G47" s="112">
        <v>30</v>
      </c>
      <c r="H47" s="11">
        <v>10</v>
      </c>
      <c r="I47" s="13">
        <f t="shared" si="40"/>
        <v>8.1999999999999993</v>
      </c>
      <c r="J47" s="13">
        <f t="shared" si="41"/>
        <v>0.57333333333333336</v>
      </c>
      <c r="K47" s="14">
        <f t="shared" si="42"/>
        <v>34.4</v>
      </c>
      <c r="L47" s="14">
        <f t="shared" si="43"/>
        <v>825.59999999999991</v>
      </c>
      <c r="M47" s="13">
        <f t="shared" si="44"/>
        <v>0.33333333333333331</v>
      </c>
      <c r="N47" s="15">
        <f t="shared" si="45"/>
        <v>20</v>
      </c>
      <c r="O47" s="14">
        <f t="shared" si="46"/>
        <v>480</v>
      </c>
      <c r="P47" s="111"/>
      <c r="Q47" s="111"/>
      <c r="R47" s="11"/>
    </row>
    <row r="48" spans="1:18">
      <c r="A48" s="10" t="s">
        <v>58</v>
      </c>
      <c r="B48" s="11" t="s">
        <v>55</v>
      </c>
      <c r="C48" s="11">
        <v>122</v>
      </c>
      <c r="D48" s="11">
        <f t="shared" si="38"/>
        <v>1220</v>
      </c>
      <c r="E48" s="11">
        <f>3*D25</f>
        <v>972</v>
      </c>
      <c r="F48" s="11">
        <f t="shared" si="39"/>
        <v>248</v>
      </c>
      <c r="G48" s="112">
        <v>60</v>
      </c>
      <c r="H48" s="11">
        <v>15</v>
      </c>
      <c r="I48" s="13">
        <f t="shared" si="40"/>
        <v>8.1333333333333329</v>
      </c>
      <c r="J48" s="13">
        <f t="shared" si="41"/>
        <v>0.41333333333333339</v>
      </c>
      <c r="K48" s="14">
        <f t="shared" si="42"/>
        <v>24.800000000000004</v>
      </c>
      <c r="L48" s="14">
        <f t="shared" si="43"/>
        <v>595.20000000000005</v>
      </c>
      <c r="M48" s="13">
        <f t="shared" si="44"/>
        <v>0.25</v>
      </c>
      <c r="N48" s="15">
        <f t="shared" si="45"/>
        <v>15</v>
      </c>
      <c r="O48" s="14">
        <f t="shared" si="46"/>
        <v>360</v>
      </c>
      <c r="P48" s="111"/>
      <c r="Q48" s="111"/>
      <c r="R48" s="11"/>
    </row>
    <row r="49" spans="1:18">
      <c r="A49" s="10" t="s">
        <v>59</v>
      </c>
      <c r="B49" s="11" t="s">
        <v>55</v>
      </c>
      <c r="C49" s="11">
        <v>162</v>
      </c>
      <c r="D49" s="11">
        <f t="shared" si="38"/>
        <v>1620</v>
      </c>
      <c r="E49" s="11">
        <f>2*D28</f>
        <v>1280</v>
      </c>
      <c r="F49" s="11">
        <f t="shared" si="39"/>
        <v>340</v>
      </c>
      <c r="G49" s="112">
        <v>90</v>
      </c>
      <c r="H49" s="11">
        <v>19</v>
      </c>
      <c r="I49" s="13">
        <f t="shared" si="40"/>
        <v>8.5263157894736832</v>
      </c>
      <c r="J49" s="13">
        <f t="shared" si="41"/>
        <v>0.37777777777777777</v>
      </c>
      <c r="K49" s="14">
        <f t="shared" si="42"/>
        <v>22.666666666666664</v>
      </c>
      <c r="L49" s="14">
        <f t="shared" si="43"/>
        <v>544</v>
      </c>
      <c r="M49" s="13">
        <f t="shared" si="44"/>
        <v>0.21111111111111111</v>
      </c>
      <c r="N49" s="15">
        <f t="shared" si="45"/>
        <v>12.666666666666666</v>
      </c>
      <c r="O49" s="14">
        <f t="shared" si="46"/>
        <v>304</v>
      </c>
      <c r="P49" s="111"/>
      <c r="Q49" s="111"/>
      <c r="R49" s="11"/>
    </row>
    <row r="50" spans="1:18">
      <c r="A50" s="44" t="s">
        <v>60</v>
      </c>
      <c r="B50" s="45"/>
      <c r="C50" s="45" t="s">
        <v>2</v>
      </c>
      <c r="D50" s="45" t="s">
        <v>3</v>
      </c>
      <c r="E50" s="45" t="s">
        <v>4</v>
      </c>
      <c r="F50" s="45"/>
      <c r="G50" s="118" t="s">
        <v>6</v>
      </c>
      <c r="H50" s="45" t="s">
        <v>7</v>
      </c>
      <c r="I50" s="46"/>
      <c r="J50" s="46" t="s">
        <v>8</v>
      </c>
      <c r="K50" s="46" t="s">
        <v>9</v>
      </c>
      <c r="L50" s="46" t="s">
        <v>10</v>
      </c>
      <c r="M50" s="45" t="s">
        <v>11</v>
      </c>
      <c r="N50" s="47" t="s">
        <v>12</v>
      </c>
      <c r="O50" s="46" t="s">
        <v>13</v>
      </c>
      <c r="P50" s="111"/>
      <c r="Q50" s="111"/>
      <c r="R50" s="45" t="s">
        <v>3</v>
      </c>
    </row>
    <row r="51" spans="1:18">
      <c r="A51" s="10" t="s">
        <v>61</v>
      </c>
      <c r="B51" s="11" t="s">
        <v>164</v>
      </c>
      <c r="C51" s="11">
        <v>32</v>
      </c>
      <c r="D51" s="11">
        <f t="shared" ref="D51:D53" si="47">IF(R51,R51,10*C51)</f>
        <v>320</v>
      </c>
      <c r="E51" s="11">
        <f>D6</f>
        <v>144</v>
      </c>
      <c r="F51" s="11">
        <f t="shared" ref="F51:F53" si="48">D51-E51</f>
        <v>176</v>
      </c>
      <c r="G51" s="112">
        <v>20</v>
      </c>
      <c r="H51" s="11">
        <v>4</v>
      </c>
      <c r="I51" s="13">
        <f t="shared" ref="I51:I53" si="49">D51/H51/10</f>
        <v>8</v>
      </c>
      <c r="J51" s="13">
        <f t="shared" ref="J51:J53" si="50">IF(OR(D51="",E51="",G51="",G51=0), "-", (D51-E51)/G51/10)</f>
        <v>0.88000000000000012</v>
      </c>
      <c r="K51" s="14">
        <f t="shared" ref="K51:K53" si="51">J51*60</f>
        <v>52.800000000000004</v>
      </c>
      <c r="L51" s="14">
        <f t="shared" ref="L51:L53" si="52">K51*24</f>
        <v>1267.2</v>
      </c>
      <c r="M51" s="13">
        <f t="shared" ref="M51:M53" si="53">H51/G51</f>
        <v>0.2</v>
      </c>
      <c r="N51" s="15">
        <f t="shared" ref="N51:N53" si="54">M51*60</f>
        <v>12</v>
      </c>
      <c r="O51" s="14">
        <f t="shared" ref="O51:O53" si="55">N51*24</f>
        <v>288</v>
      </c>
      <c r="P51" s="111"/>
      <c r="Q51" s="111"/>
      <c r="R51" s="11"/>
    </row>
    <row r="52" spans="1:18">
      <c r="A52" s="10" t="s">
        <v>62</v>
      </c>
      <c r="B52" s="11" t="s">
        <v>164</v>
      </c>
      <c r="C52" s="11">
        <v>50</v>
      </c>
      <c r="D52" s="11">
        <f t="shared" si="47"/>
        <v>500</v>
      </c>
      <c r="E52" s="11">
        <f>2*D6</f>
        <v>288</v>
      </c>
      <c r="F52" s="11">
        <f t="shared" si="48"/>
        <v>212</v>
      </c>
      <c r="G52" s="112">
        <v>40</v>
      </c>
      <c r="H52" s="11">
        <v>6</v>
      </c>
      <c r="I52" s="13">
        <f t="shared" si="49"/>
        <v>8.3333333333333321</v>
      </c>
      <c r="J52" s="13">
        <f t="shared" si="50"/>
        <v>0.53</v>
      </c>
      <c r="K52" s="14">
        <f t="shared" si="51"/>
        <v>31.8</v>
      </c>
      <c r="L52" s="14">
        <f t="shared" si="52"/>
        <v>763.2</v>
      </c>
      <c r="M52" s="13">
        <f t="shared" si="53"/>
        <v>0.15</v>
      </c>
      <c r="N52" s="15">
        <f t="shared" si="54"/>
        <v>9</v>
      </c>
      <c r="O52" s="14">
        <f t="shared" si="55"/>
        <v>216</v>
      </c>
      <c r="P52" s="111"/>
      <c r="Q52" s="111"/>
      <c r="R52" s="11"/>
    </row>
    <row r="53" spans="1:18">
      <c r="A53" s="10" t="s">
        <v>63</v>
      </c>
      <c r="B53" s="11" t="s">
        <v>164</v>
      </c>
      <c r="C53" s="11">
        <v>90</v>
      </c>
      <c r="D53" s="11">
        <f t="shared" si="47"/>
        <v>900</v>
      </c>
      <c r="E53" s="11">
        <f>4*D6</f>
        <v>576</v>
      </c>
      <c r="F53" s="11">
        <f t="shared" si="48"/>
        <v>324</v>
      </c>
      <c r="G53" s="112">
        <v>90</v>
      </c>
      <c r="H53" s="11">
        <v>11</v>
      </c>
      <c r="I53" s="13">
        <f t="shared" si="49"/>
        <v>8.1818181818181817</v>
      </c>
      <c r="J53" s="13">
        <f t="shared" si="50"/>
        <v>0.36</v>
      </c>
      <c r="K53" s="14">
        <f t="shared" si="51"/>
        <v>21.599999999999998</v>
      </c>
      <c r="L53" s="14">
        <f t="shared" si="52"/>
        <v>518.4</v>
      </c>
      <c r="M53" s="13">
        <f t="shared" si="53"/>
        <v>0.12222222222222222</v>
      </c>
      <c r="N53" s="15">
        <f t="shared" si="54"/>
        <v>7.333333333333333</v>
      </c>
      <c r="O53" s="14">
        <f t="shared" si="55"/>
        <v>176</v>
      </c>
      <c r="P53" s="111"/>
      <c r="Q53" s="111"/>
      <c r="R53" s="11"/>
    </row>
    <row r="54" spans="1:18">
      <c r="A54" s="48" t="s">
        <v>64</v>
      </c>
      <c r="B54" s="49"/>
      <c r="C54" s="49" t="s">
        <v>2</v>
      </c>
      <c r="D54" s="49" t="s">
        <v>3</v>
      </c>
      <c r="E54" s="49" t="s">
        <v>4</v>
      </c>
      <c r="F54" s="49"/>
      <c r="G54" s="119" t="s">
        <v>6</v>
      </c>
      <c r="H54" s="49" t="s">
        <v>7</v>
      </c>
      <c r="I54" s="50"/>
      <c r="J54" s="50" t="s">
        <v>8</v>
      </c>
      <c r="K54" s="50" t="s">
        <v>9</v>
      </c>
      <c r="L54" s="50" t="s">
        <v>10</v>
      </c>
      <c r="M54" s="49" t="s">
        <v>11</v>
      </c>
      <c r="N54" s="51" t="s">
        <v>12</v>
      </c>
      <c r="O54" s="50" t="s">
        <v>13</v>
      </c>
      <c r="P54" s="111"/>
      <c r="Q54" s="111"/>
      <c r="R54" s="49" t="s">
        <v>3</v>
      </c>
    </row>
    <row r="55" spans="1:18">
      <c r="A55" s="10" t="s">
        <v>65</v>
      </c>
      <c r="B55" s="39" t="s">
        <v>64</v>
      </c>
      <c r="C55" s="11">
        <v>32</v>
      </c>
      <c r="D55" s="11">
        <f t="shared" ref="D55:D57" si="56">IF(R55,R55,10*C55)</f>
        <v>320</v>
      </c>
      <c r="E55" s="11">
        <f>2*D3</f>
        <v>144</v>
      </c>
      <c r="F55" s="11">
        <f t="shared" ref="F55:F57" si="57">D55-E55</f>
        <v>176</v>
      </c>
      <c r="G55" s="112">
        <v>30</v>
      </c>
      <c r="H55" s="11">
        <v>4</v>
      </c>
      <c r="I55" s="13">
        <f t="shared" ref="I55:I57" si="58">D55/H55/10</f>
        <v>8</v>
      </c>
      <c r="J55" s="13">
        <f t="shared" ref="J55:J57" si="59">IF(OR(D55="",E55="",G55="",G55=0), "-", (D55-E55)/G55/10)</f>
        <v>0.58666666666666667</v>
      </c>
      <c r="K55" s="14">
        <f t="shared" ref="K55:K57" si="60">J55*60</f>
        <v>35.200000000000003</v>
      </c>
      <c r="L55" s="14">
        <f t="shared" ref="L55:L57" si="61">K55*24</f>
        <v>844.80000000000007</v>
      </c>
      <c r="M55" s="13">
        <f t="shared" ref="M55:M57" si="62">H55/G55</f>
        <v>0.13333333333333333</v>
      </c>
      <c r="N55" s="15">
        <f t="shared" ref="N55:N57" si="63">M55*60</f>
        <v>8</v>
      </c>
      <c r="O55" s="14">
        <f t="shared" ref="O55:O57" si="64">N55*24</f>
        <v>192</v>
      </c>
      <c r="P55" s="111"/>
      <c r="Q55" s="111"/>
      <c r="R55" s="11"/>
    </row>
    <row r="56" spans="1:18">
      <c r="A56" s="10" t="s">
        <v>66</v>
      </c>
      <c r="B56" s="39" t="s">
        <v>64</v>
      </c>
      <c r="C56" s="11">
        <v>126</v>
      </c>
      <c r="D56" s="11">
        <f t="shared" si="56"/>
        <v>1260</v>
      </c>
      <c r="E56" s="11">
        <f>2*D3+D46</f>
        <v>644</v>
      </c>
      <c r="F56" s="11">
        <f t="shared" si="57"/>
        <v>616</v>
      </c>
      <c r="G56" s="112">
        <v>60</v>
      </c>
      <c r="H56" s="11">
        <v>15</v>
      </c>
      <c r="I56" s="13">
        <f t="shared" si="58"/>
        <v>8.4</v>
      </c>
      <c r="J56" s="13">
        <f t="shared" si="59"/>
        <v>1.0266666666666668</v>
      </c>
      <c r="K56" s="14">
        <f t="shared" si="60"/>
        <v>61.600000000000009</v>
      </c>
      <c r="L56" s="14">
        <f t="shared" si="61"/>
        <v>1478.4</v>
      </c>
      <c r="M56" s="13">
        <f t="shared" si="62"/>
        <v>0.25</v>
      </c>
      <c r="N56" s="15">
        <f t="shared" si="63"/>
        <v>15</v>
      </c>
      <c r="O56" s="14">
        <f t="shared" si="64"/>
        <v>360</v>
      </c>
      <c r="P56" s="111"/>
      <c r="Q56" s="111"/>
      <c r="R56" s="11"/>
    </row>
    <row r="57" spans="1:18">
      <c r="A57" s="10" t="s">
        <v>67</v>
      </c>
      <c r="B57" s="39" t="s">
        <v>64</v>
      </c>
      <c r="C57" s="11">
        <v>122</v>
      </c>
      <c r="D57" s="11">
        <f t="shared" si="56"/>
        <v>1220</v>
      </c>
      <c r="E57" s="11">
        <f>2*D3+2*D9</f>
        <v>864</v>
      </c>
      <c r="F57" s="11">
        <f t="shared" si="57"/>
        <v>356</v>
      </c>
      <c r="G57" s="112">
        <v>120</v>
      </c>
      <c r="H57" s="11">
        <v>15</v>
      </c>
      <c r="I57" s="13">
        <f t="shared" si="58"/>
        <v>8.1333333333333329</v>
      </c>
      <c r="J57" s="13">
        <f t="shared" si="59"/>
        <v>0.29666666666666669</v>
      </c>
      <c r="K57" s="14">
        <f t="shared" si="60"/>
        <v>17.8</v>
      </c>
      <c r="L57" s="14">
        <f t="shared" si="61"/>
        <v>427.20000000000005</v>
      </c>
      <c r="M57" s="13">
        <f t="shared" si="62"/>
        <v>0.125</v>
      </c>
      <c r="N57" s="15">
        <f t="shared" si="63"/>
        <v>7.5</v>
      </c>
      <c r="O57" s="14">
        <f t="shared" si="64"/>
        <v>180</v>
      </c>
      <c r="P57" s="111"/>
      <c r="Q57" s="111"/>
      <c r="R57" s="11"/>
    </row>
    <row r="58" spans="1:18">
      <c r="A58" s="52" t="s">
        <v>68</v>
      </c>
      <c r="B58" s="53"/>
      <c r="C58" s="53" t="s">
        <v>2</v>
      </c>
      <c r="D58" s="53" t="s">
        <v>3</v>
      </c>
      <c r="E58" s="53" t="s">
        <v>4</v>
      </c>
      <c r="F58" s="53"/>
      <c r="G58" s="120" t="s">
        <v>6</v>
      </c>
      <c r="H58" s="53" t="s">
        <v>7</v>
      </c>
      <c r="I58" s="54"/>
      <c r="J58" s="54" t="s">
        <v>8</v>
      </c>
      <c r="K58" s="54" t="s">
        <v>9</v>
      </c>
      <c r="L58" s="54" t="s">
        <v>10</v>
      </c>
      <c r="M58" s="53" t="s">
        <v>11</v>
      </c>
      <c r="N58" s="55" t="s">
        <v>12</v>
      </c>
      <c r="O58" s="54" t="s">
        <v>13</v>
      </c>
      <c r="P58" s="111"/>
      <c r="Q58" s="111"/>
      <c r="R58" s="53" t="s">
        <v>3</v>
      </c>
    </row>
    <row r="59" spans="1:18">
      <c r="A59" s="10" t="s">
        <v>69</v>
      </c>
      <c r="B59" s="39" t="s">
        <v>68</v>
      </c>
      <c r="C59" s="11">
        <v>100</v>
      </c>
      <c r="D59" s="11">
        <f t="shared" ref="D59:D64" si="65">IF(R59,R59,10*C59)</f>
        <v>1000</v>
      </c>
      <c r="E59" s="11">
        <f>3*D26+D51</f>
        <v>860</v>
      </c>
      <c r="F59" s="11">
        <f t="shared" ref="F59:F64" si="66">D59-E59</f>
        <v>140</v>
      </c>
      <c r="G59" s="112">
        <v>30</v>
      </c>
      <c r="H59" s="11">
        <v>13</v>
      </c>
      <c r="I59" s="13">
        <f t="shared" ref="I59:I64" si="67">D59/H59/10</f>
        <v>7.6923076923076916</v>
      </c>
      <c r="J59" s="13">
        <f t="shared" ref="J59:J64" si="68">IF(OR(D59="",E59="",G59="",G59=0), "-", (D59-E59)/G59/10)</f>
        <v>0.46666666666666667</v>
      </c>
      <c r="K59" s="14">
        <f t="shared" ref="K59:K64" si="69">J59*60</f>
        <v>28</v>
      </c>
      <c r="L59" s="14">
        <f t="shared" ref="L59:L64" si="70">K59*24</f>
        <v>672</v>
      </c>
      <c r="M59" s="13">
        <f t="shared" ref="M59:M64" si="71">H59/G59</f>
        <v>0.43333333333333335</v>
      </c>
      <c r="N59" s="15">
        <f t="shared" ref="N59:N64" si="72">M59*60</f>
        <v>26</v>
      </c>
      <c r="O59" s="14">
        <f t="shared" ref="O59:O64" si="73">N59*24</f>
        <v>624</v>
      </c>
      <c r="P59" s="111"/>
      <c r="Q59" s="111"/>
      <c r="R59" s="11"/>
    </row>
    <row r="60" spans="1:18">
      <c r="A60" s="10" t="s">
        <v>70</v>
      </c>
      <c r="B60" s="39" t="s">
        <v>68</v>
      </c>
      <c r="C60" s="11">
        <v>201</v>
      </c>
      <c r="D60" s="11">
        <f t="shared" si="65"/>
        <v>2010</v>
      </c>
      <c r="E60" s="11">
        <f>4*D26+2*D24</f>
        <v>1728</v>
      </c>
      <c r="F60" s="11">
        <f t="shared" si="66"/>
        <v>282</v>
      </c>
      <c r="G60" s="112">
        <v>60</v>
      </c>
      <c r="H60" s="11">
        <v>24</v>
      </c>
      <c r="I60" s="13">
        <f t="shared" si="67"/>
        <v>8.375</v>
      </c>
      <c r="J60" s="13">
        <f t="shared" si="68"/>
        <v>0.47000000000000003</v>
      </c>
      <c r="K60" s="14">
        <f t="shared" si="69"/>
        <v>28.200000000000003</v>
      </c>
      <c r="L60" s="14">
        <f t="shared" si="70"/>
        <v>676.80000000000007</v>
      </c>
      <c r="M60" s="13">
        <f t="shared" si="71"/>
        <v>0.4</v>
      </c>
      <c r="N60" s="15">
        <f t="shared" si="72"/>
        <v>24</v>
      </c>
      <c r="O60" s="14">
        <f t="shared" si="73"/>
        <v>576</v>
      </c>
      <c r="P60" s="111"/>
      <c r="Q60" s="111"/>
      <c r="R60" s="11"/>
    </row>
    <row r="61" spans="1:18">
      <c r="A61" s="10" t="s">
        <v>71</v>
      </c>
      <c r="B61" s="39" t="s">
        <v>68</v>
      </c>
      <c r="C61" s="11">
        <v>169</v>
      </c>
      <c r="D61" s="11">
        <f t="shared" si="65"/>
        <v>1690</v>
      </c>
      <c r="E61" s="11">
        <f>2*D37+2*D24</f>
        <v>1428</v>
      </c>
      <c r="F61" s="11">
        <f t="shared" si="66"/>
        <v>262</v>
      </c>
      <c r="G61" s="112">
        <v>120</v>
      </c>
      <c r="H61" s="11">
        <v>22</v>
      </c>
      <c r="I61" s="13">
        <f t="shared" si="67"/>
        <v>7.6818181818181817</v>
      </c>
      <c r="J61" s="13">
        <f t="shared" si="68"/>
        <v>0.21833333333333332</v>
      </c>
      <c r="K61" s="14">
        <f t="shared" si="69"/>
        <v>13.1</v>
      </c>
      <c r="L61" s="14">
        <f t="shared" si="70"/>
        <v>314.39999999999998</v>
      </c>
      <c r="M61" s="13">
        <f t="shared" si="71"/>
        <v>0.18333333333333332</v>
      </c>
      <c r="N61" s="15">
        <f t="shared" si="72"/>
        <v>11</v>
      </c>
      <c r="O61" s="14">
        <f t="shared" si="73"/>
        <v>264</v>
      </c>
      <c r="P61" s="111"/>
      <c r="Q61" s="111"/>
      <c r="R61" s="11"/>
    </row>
    <row r="62" spans="1:18">
      <c r="A62" s="10" t="s">
        <v>72</v>
      </c>
      <c r="B62" s="39" t="s">
        <v>68</v>
      </c>
      <c r="C62" s="11">
        <v>118</v>
      </c>
      <c r="D62" s="11">
        <f t="shared" si="65"/>
        <v>1180</v>
      </c>
      <c r="E62" s="11">
        <f>2*D10</f>
        <v>864</v>
      </c>
      <c r="F62" s="11">
        <f t="shared" si="66"/>
        <v>316</v>
      </c>
      <c r="G62" s="112">
        <v>90</v>
      </c>
      <c r="H62" s="11">
        <v>14</v>
      </c>
      <c r="I62" s="13">
        <f t="shared" si="67"/>
        <v>8.4285714285714288</v>
      </c>
      <c r="J62" s="13">
        <f t="shared" si="68"/>
        <v>0.3511111111111111</v>
      </c>
      <c r="K62" s="14">
        <f t="shared" si="69"/>
        <v>21.066666666666666</v>
      </c>
      <c r="L62" s="14">
        <f t="shared" si="70"/>
        <v>505.6</v>
      </c>
      <c r="M62" s="13">
        <f t="shared" si="71"/>
        <v>0.15555555555555556</v>
      </c>
      <c r="N62" s="15">
        <f t="shared" si="72"/>
        <v>9.3333333333333339</v>
      </c>
      <c r="O62" s="14">
        <f t="shared" si="73"/>
        <v>224</v>
      </c>
      <c r="P62" s="111"/>
      <c r="Q62" s="111"/>
      <c r="R62" s="11"/>
    </row>
    <row r="63" spans="1:18">
      <c r="A63" s="38" t="s">
        <v>73</v>
      </c>
      <c r="B63" s="39" t="s">
        <v>68</v>
      </c>
      <c r="C63" s="39">
        <v>298</v>
      </c>
      <c r="D63" s="11">
        <f t="shared" si="65"/>
        <v>2980</v>
      </c>
      <c r="E63" s="39">
        <f>D48+D46+D9+2*D12</f>
        <v>2800</v>
      </c>
      <c r="F63" s="11">
        <f t="shared" si="66"/>
        <v>180</v>
      </c>
      <c r="G63" s="117">
        <v>35</v>
      </c>
      <c r="H63" s="39">
        <v>36</v>
      </c>
      <c r="I63" s="13">
        <f t="shared" si="67"/>
        <v>8.2777777777777768</v>
      </c>
      <c r="J63" s="13">
        <f t="shared" si="68"/>
        <v>0.51428571428571435</v>
      </c>
      <c r="K63" s="14">
        <f t="shared" si="69"/>
        <v>30.857142857142861</v>
      </c>
      <c r="L63" s="14">
        <f t="shared" si="70"/>
        <v>740.57142857142867</v>
      </c>
      <c r="M63" s="13">
        <f t="shared" si="71"/>
        <v>1.0285714285714285</v>
      </c>
      <c r="N63" s="15">
        <f t="shared" si="72"/>
        <v>61.714285714285708</v>
      </c>
      <c r="O63" s="14">
        <f t="shared" si="73"/>
        <v>1481.1428571428569</v>
      </c>
      <c r="P63" s="111"/>
      <c r="Q63" s="111"/>
      <c r="R63" s="39"/>
    </row>
    <row r="64" spans="1:18">
      <c r="A64" s="38" t="s">
        <v>74</v>
      </c>
      <c r="B64" s="39" t="s">
        <v>68</v>
      </c>
      <c r="C64" s="39">
        <v>226</v>
      </c>
      <c r="D64" s="11">
        <f t="shared" si="65"/>
        <v>2260</v>
      </c>
      <c r="E64" s="39">
        <f>2*D29+2*D37+D9</f>
        <v>1860</v>
      </c>
      <c r="F64" s="11">
        <f t="shared" si="66"/>
        <v>400</v>
      </c>
      <c r="G64" s="117">
        <v>120</v>
      </c>
      <c r="H64" s="95">
        <v>27</v>
      </c>
      <c r="I64" s="13">
        <f t="shared" si="67"/>
        <v>8.3703703703703702</v>
      </c>
      <c r="J64" s="13">
        <f t="shared" si="68"/>
        <v>0.33333333333333337</v>
      </c>
      <c r="K64" s="14">
        <f t="shared" si="69"/>
        <v>20.000000000000004</v>
      </c>
      <c r="L64" s="14">
        <f t="shared" si="70"/>
        <v>480.00000000000011</v>
      </c>
      <c r="M64" s="13">
        <f t="shared" si="71"/>
        <v>0.22500000000000001</v>
      </c>
      <c r="N64" s="15">
        <f t="shared" si="72"/>
        <v>13.5</v>
      </c>
      <c r="O64" s="14">
        <f t="shared" si="73"/>
        <v>324</v>
      </c>
      <c r="P64" s="111"/>
      <c r="Q64" s="111"/>
      <c r="R64" s="39"/>
    </row>
    <row r="65" spans="1:18">
      <c r="A65" s="56" t="s">
        <v>75</v>
      </c>
      <c r="B65" s="57"/>
      <c r="C65" s="57" t="s">
        <v>2</v>
      </c>
      <c r="D65" s="57" t="s">
        <v>3</v>
      </c>
      <c r="E65" s="57" t="s">
        <v>4</v>
      </c>
      <c r="F65" s="57"/>
      <c r="G65" s="121" t="s">
        <v>6</v>
      </c>
      <c r="H65" s="57" t="s">
        <v>7</v>
      </c>
      <c r="I65" s="58"/>
      <c r="J65" s="58" t="s">
        <v>8</v>
      </c>
      <c r="K65" s="58" t="s">
        <v>9</v>
      </c>
      <c r="L65" s="58" t="s">
        <v>10</v>
      </c>
      <c r="M65" s="57" t="s">
        <v>11</v>
      </c>
      <c r="N65" s="59" t="s">
        <v>12</v>
      </c>
      <c r="O65" s="58" t="s">
        <v>13</v>
      </c>
      <c r="P65" s="111"/>
      <c r="Q65" s="111"/>
      <c r="R65" s="57" t="s">
        <v>3</v>
      </c>
    </row>
    <row r="66" spans="1:18">
      <c r="A66" s="10" t="s">
        <v>76</v>
      </c>
      <c r="B66" s="39" t="s">
        <v>75</v>
      </c>
      <c r="C66" s="11">
        <v>82</v>
      </c>
      <c r="D66" s="11">
        <f t="shared" ref="D66:D72" si="74">IF(R66,R66,10*C66)</f>
        <v>820</v>
      </c>
      <c r="E66" s="11">
        <f>3*D4+2*D3+D26</f>
        <v>540</v>
      </c>
      <c r="F66" s="11">
        <f t="shared" ref="F66:F72" si="75">D66-E66</f>
        <v>280</v>
      </c>
      <c r="G66" s="112">
        <v>60</v>
      </c>
      <c r="H66" s="11">
        <v>10</v>
      </c>
      <c r="I66" s="13">
        <f t="shared" ref="I66:I72" si="76">D66/H66/10</f>
        <v>8.1999999999999993</v>
      </c>
      <c r="J66" s="13">
        <f t="shared" ref="J66:J72" si="77">IF(OR(D66="",E66="",G66="",G66=0), "-", (D66-E66)/G66/10)</f>
        <v>0.46666666666666667</v>
      </c>
      <c r="K66" s="14">
        <f t="shared" ref="K66:K72" si="78">J66*60</f>
        <v>28</v>
      </c>
      <c r="L66" s="14">
        <f t="shared" ref="L66:L72" si="79">K66*24</f>
        <v>672</v>
      </c>
      <c r="M66" s="13">
        <f t="shared" ref="M66:M72" si="80">H66/G66</f>
        <v>0.16666666666666666</v>
      </c>
      <c r="N66" s="15">
        <f t="shared" ref="N66:N72" si="81">M66*60</f>
        <v>10</v>
      </c>
      <c r="O66" s="14">
        <f t="shared" ref="O66:O72" si="82">N66*24</f>
        <v>240</v>
      </c>
      <c r="P66" s="111"/>
      <c r="Q66" s="111"/>
      <c r="R66" s="11"/>
    </row>
    <row r="67" spans="1:18">
      <c r="A67" s="10" t="s">
        <v>77</v>
      </c>
      <c r="B67" s="39" t="s">
        <v>75</v>
      </c>
      <c r="C67" s="11">
        <v>158</v>
      </c>
      <c r="D67" s="11">
        <f t="shared" si="74"/>
        <v>1580</v>
      </c>
      <c r="E67" s="11">
        <f>3*D8+2*D3+D26</f>
        <v>1296</v>
      </c>
      <c r="F67" s="11">
        <f t="shared" si="75"/>
        <v>284</v>
      </c>
      <c r="G67" s="112">
        <v>120</v>
      </c>
      <c r="H67" s="11">
        <v>19</v>
      </c>
      <c r="I67" s="13">
        <f t="shared" si="76"/>
        <v>8.3157894736842106</v>
      </c>
      <c r="J67" s="13">
        <f t="shared" si="77"/>
        <v>0.23666666666666666</v>
      </c>
      <c r="K67" s="14">
        <f t="shared" si="78"/>
        <v>14.2</v>
      </c>
      <c r="L67" s="14">
        <f t="shared" si="79"/>
        <v>340.79999999999995</v>
      </c>
      <c r="M67" s="13">
        <f t="shared" si="80"/>
        <v>0.15833333333333333</v>
      </c>
      <c r="N67" s="15">
        <f t="shared" si="81"/>
        <v>9.5</v>
      </c>
      <c r="O67" s="14">
        <f t="shared" si="82"/>
        <v>228</v>
      </c>
      <c r="P67" s="111"/>
      <c r="Q67" s="111"/>
      <c r="R67" s="11"/>
    </row>
    <row r="68" spans="1:18">
      <c r="A68" s="10" t="s">
        <v>78</v>
      </c>
      <c r="B68" s="39" t="s">
        <v>75</v>
      </c>
      <c r="C68" s="11">
        <v>219</v>
      </c>
      <c r="D68" s="11">
        <f t="shared" si="74"/>
        <v>2190</v>
      </c>
      <c r="E68" s="11">
        <f>3*D24+2*D3+D26</f>
        <v>1836</v>
      </c>
      <c r="F68" s="11">
        <f t="shared" si="75"/>
        <v>354</v>
      </c>
      <c r="G68" s="112">
        <v>180</v>
      </c>
      <c r="H68" s="11">
        <v>26</v>
      </c>
      <c r="I68" s="13">
        <f t="shared" si="76"/>
        <v>8.4230769230769234</v>
      </c>
      <c r="J68" s="13">
        <f t="shared" si="77"/>
        <v>0.19666666666666666</v>
      </c>
      <c r="K68" s="14">
        <f t="shared" si="78"/>
        <v>11.799999999999999</v>
      </c>
      <c r="L68" s="14">
        <f t="shared" si="79"/>
        <v>283.2</v>
      </c>
      <c r="M68" s="13">
        <f t="shared" si="80"/>
        <v>0.14444444444444443</v>
      </c>
      <c r="N68" s="15">
        <f t="shared" si="81"/>
        <v>8.6666666666666661</v>
      </c>
      <c r="O68" s="14">
        <f t="shared" si="82"/>
        <v>208</v>
      </c>
      <c r="P68" s="111"/>
      <c r="Q68" s="111"/>
      <c r="R68" s="11"/>
    </row>
    <row r="69" spans="1:18">
      <c r="A69" s="10" t="s">
        <v>79</v>
      </c>
      <c r="B69" s="39" t="s">
        <v>75</v>
      </c>
      <c r="C69" s="11">
        <v>270</v>
      </c>
      <c r="D69" s="11">
        <f t="shared" si="74"/>
        <v>2700</v>
      </c>
      <c r="E69" s="11">
        <f>3*D14+2*D3+D26+D53</f>
        <v>2394</v>
      </c>
      <c r="F69" s="11">
        <f t="shared" si="75"/>
        <v>306</v>
      </c>
      <c r="G69" s="112">
        <v>150</v>
      </c>
      <c r="H69" s="11">
        <v>32</v>
      </c>
      <c r="I69" s="13">
        <f t="shared" si="76"/>
        <v>8.4375</v>
      </c>
      <c r="J69" s="13">
        <f t="shared" si="77"/>
        <v>0.20400000000000001</v>
      </c>
      <c r="K69" s="14">
        <f t="shared" si="78"/>
        <v>12.24</v>
      </c>
      <c r="L69" s="14">
        <f t="shared" si="79"/>
        <v>293.76</v>
      </c>
      <c r="M69" s="13">
        <f t="shared" si="80"/>
        <v>0.21333333333333335</v>
      </c>
      <c r="N69" s="15">
        <f t="shared" si="81"/>
        <v>12.8</v>
      </c>
      <c r="O69" s="14">
        <f t="shared" si="82"/>
        <v>307.20000000000005</v>
      </c>
      <c r="P69" s="111"/>
      <c r="Q69" s="111"/>
      <c r="R69" s="11"/>
    </row>
    <row r="70" spans="1:18">
      <c r="A70" s="10" t="s">
        <v>80</v>
      </c>
      <c r="B70" s="39" t="s">
        <v>75</v>
      </c>
      <c r="C70" s="11">
        <v>226</v>
      </c>
      <c r="D70" s="11">
        <f t="shared" si="74"/>
        <v>2268</v>
      </c>
      <c r="E70" s="11">
        <v>1860</v>
      </c>
      <c r="F70" s="11">
        <f t="shared" si="75"/>
        <v>408</v>
      </c>
      <c r="G70" s="112">
        <v>120</v>
      </c>
      <c r="H70" s="11">
        <v>27</v>
      </c>
      <c r="I70" s="13">
        <f t="shared" si="76"/>
        <v>8.4</v>
      </c>
      <c r="J70" s="13">
        <f t="shared" si="77"/>
        <v>0.33999999999999997</v>
      </c>
      <c r="K70" s="14">
        <f t="shared" si="78"/>
        <v>20.399999999999999</v>
      </c>
      <c r="L70" s="14">
        <f t="shared" si="79"/>
        <v>489.59999999999997</v>
      </c>
      <c r="M70" s="13">
        <f t="shared" si="80"/>
        <v>0.22500000000000001</v>
      </c>
      <c r="N70" s="15">
        <f t="shared" si="81"/>
        <v>13.5</v>
      </c>
      <c r="O70" s="14">
        <f t="shared" si="82"/>
        <v>324</v>
      </c>
      <c r="P70" s="111"/>
      <c r="Q70" s="111"/>
      <c r="R70" s="11">
        <v>2268</v>
      </c>
    </row>
    <row r="71" spans="1:18">
      <c r="A71" s="10" t="s">
        <v>81</v>
      </c>
      <c r="B71" s="39" t="s">
        <v>75</v>
      </c>
      <c r="C71" s="11">
        <v>223</v>
      </c>
      <c r="D71" s="11">
        <f t="shared" si="74"/>
        <v>2230</v>
      </c>
      <c r="E71" s="11">
        <f>2*D2+D49+D26</f>
        <v>1872</v>
      </c>
      <c r="F71" s="11">
        <f t="shared" si="75"/>
        <v>358</v>
      </c>
      <c r="G71" s="112">
        <v>90</v>
      </c>
      <c r="H71" s="11">
        <v>26</v>
      </c>
      <c r="I71" s="13">
        <f t="shared" si="76"/>
        <v>8.5769230769230766</v>
      </c>
      <c r="J71" s="13">
        <f t="shared" si="77"/>
        <v>0.39777777777777779</v>
      </c>
      <c r="K71" s="14">
        <f t="shared" si="78"/>
        <v>23.866666666666667</v>
      </c>
      <c r="L71" s="14">
        <f t="shared" si="79"/>
        <v>572.79999999999995</v>
      </c>
      <c r="M71" s="13">
        <f t="shared" si="80"/>
        <v>0.28888888888888886</v>
      </c>
      <c r="N71" s="15">
        <f t="shared" si="81"/>
        <v>17.333333333333332</v>
      </c>
      <c r="O71" s="14">
        <f t="shared" si="82"/>
        <v>416</v>
      </c>
      <c r="P71" s="111"/>
      <c r="Q71" s="111"/>
      <c r="R71" s="11"/>
    </row>
    <row r="72" spans="1:18">
      <c r="A72" s="17" t="s">
        <v>82</v>
      </c>
      <c r="B72" s="39" t="s">
        <v>75</v>
      </c>
      <c r="C72" s="18">
        <v>367</v>
      </c>
      <c r="D72" s="11">
        <f t="shared" si="74"/>
        <v>3670</v>
      </c>
      <c r="E72" s="18">
        <f>2*D26+2*D24+2*D12+D48</f>
        <v>3308</v>
      </c>
      <c r="F72" s="11">
        <f t="shared" si="75"/>
        <v>362</v>
      </c>
      <c r="G72" s="113">
        <v>120</v>
      </c>
      <c r="H72" s="18">
        <v>39</v>
      </c>
      <c r="I72" s="13">
        <f t="shared" si="76"/>
        <v>9.4102564102564106</v>
      </c>
      <c r="J72" s="13">
        <f t="shared" si="77"/>
        <v>0.30166666666666664</v>
      </c>
      <c r="K72" s="14">
        <f t="shared" si="78"/>
        <v>18.099999999999998</v>
      </c>
      <c r="L72" s="14">
        <f t="shared" si="79"/>
        <v>434.4</v>
      </c>
      <c r="M72" s="13">
        <f t="shared" si="80"/>
        <v>0.32500000000000001</v>
      </c>
      <c r="N72" s="15">
        <f t="shared" si="81"/>
        <v>19.5</v>
      </c>
      <c r="O72" s="14">
        <f t="shared" si="82"/>
        <v>468</v>
      </c>
      <c r="P72" s="111"/>
      <c r="Q72" s="111"/>
      <c r="R72" s="18"/>
    </row>
    <row r="73" spans="1:18">
      <c r="A73" s="60" t="s">
        <v>83</v>
      </c>
      <c r="B73" s="61"/>
      <c r="C73" s="61" t="s">
        <v>2</v>
      </c>
      <c r="D73" s="61" t="s">
        <v>3</v>
      </c>
      <c r="E73" s="61" t="s">
        <v>4</v>
      </c>
      <c r="F73" s="61"/>
      <c r="G73" s="122" t="s">
        <v>6</v>
      </c>
      <c r="H73" s="61" t="s">
        <v>7</v>
      </c>
      <c r="I73" s="62"/>
      <c r="J73" s="62" t="s">
        <v>8</v>
      </c>
      <c r="K73" s="62" t="s">
        <v>9</v>
      </c>
      <c r="L73" s="62" t="s">
        <v>10</v>
      </c>
      <c r="M73" s="61" t="s">
        <v>11</v>
      </c>
      <c r="N73" s="63" t="s">
        <v>12</v>
      </c>
      <c r="O73" s="62" t="s">
        <v>13</v>
      </c>
      <c r="P73" s="111"/>
      <c r="Q73" s="111"/>
      <c r="R73" s="61" t="s">
        <v>3</v>
      </c>
    </row>
    <row r="74" spans="1:18">
      <c r="A74" s="10" t="s">
        <v>84</v>
      </c>
      <c r="B74" s="11"/>
      <c r="C74" s="11">
        <v>151</v>
      </c>
      <c r="D74" s="11">
        <f t="shared" ref="D74:D77" si="83">IF(R74,R74,10*C74)</f>
        <v>1510</v>
      </c>
      <c r="E74" s="11">
        <f>2*D27</f>
        <v>1080</v>
      </c>
      <c r="F74" s="11">
        <f t="shared" ref="F74:F77" si="84">D74-E74</f>
        <v>430</v>
      </c>
      <c r="G74" s="112">
        <v>120</v>
      </c>
      <c r="H74" s="11">
        <v>18</v>
      </c>
      <c r="I74" s="13">
        <f t="shared" ref="I74:I77" si="85">D74/H74/10</f>
        <v>8.3888888888888893</v>
      </c>
      <c r="J74" s="13">
        <f t="shared" ref="J74:J77" si="86">IF(OR(D74="",E74="",G74="",G74=0), "-", (D74-E74)/G74/10)</f>
        <v>0.35833333333333334</v>
      </c>
      <c r="K74" s="14">
        <f t="shared" ref="K74:K77" si="87">J74*60</f>
        <v>21.5</v>
      </c>
      <c r="L74" s="14">
        <f t="shared" ref="L74:L77" si="88">K74*24</f>
        <v>516</v>
      </c>
      <c r="M74" s="13">
        <f t="shared" ref="M74:M77" si="89">H74/G74</f>
        <v>0.15</v>
      </c>
      <c r="N74" s="15">
        <f t="shared" ref="N74:N77" si="90">M74*60</f>
        <v>9</v>
      </c>
      <c r="O74" s="14">
        <f t="shared" ref="O74:O77" si="91">N74*24</f>
        <v>216</v>
      </c>
      <c r="P74" s="111"/>
      <c r="Q74" s="111"/>
      <c r="R74" s="11"/>
    </row>
    <row r="75" spans="1:18">
      <c r="A75" s="10" t="s">
        <v>85</v>
      </c>
      <c r="B75" s="11"/>
      <c r="C75" s="11">
        <v>111</v>
      </c>
      <c r="D75" s="11">
        <f t="shared" si="83"/>
        <v>1110</v>
      </c>
      <c r="E75" s="11">
        <f>D27+D7</f>
        <v>792</v>
      </c>
      <c r="F75" s="11">
        <f t="shared" si="84"/>
        <v>318</v>
      </c>
      <c r="G75" s="112">
        <v>60</v>
      </c>
      <c r="H75" s="11">
        <v>13</v>
      </c>
      <c r="I75" s="13">
        <f t="shared" si="85"/>
        <v>8.5384615384615383</v>
      </c>
      <c r="J75" s="13">
        <f t="shared" si="86"/>
        <v>0.53</v>
      </c>
      <c r="K75" s="14">
        <f t="shared" si="87"/>
        <v>31.8</v>
      </c>
      <c r="L75" s="14">
        <f t="shared" si="88"/>
        <v>763.2</v>
      </c>
      <c r="M75" s="13">
        <f t="shared" si="89"/>
        <v>0.21666666666666667</v>
      </c>
      <c r="N75" s="15">
        <f t="shared" si="90"/>
        <v>13</v>
      </c>
      <c r="O75" s="14">
        <f t="shared" si="91"/>
        <v>312</v>
      </c>
      <c r="P75" s="111"/>
      <c r="Q75" s="111"/>
      <c r="R75" s="11"/>
    </row>
    <row r="76" spans="1:18">
      <c r="A76" s="10" t="s">
        <v>86</v>
      </c>
      <c r="B76" s="11"/>
      <c r="C76" s="11">
        <v>183</v>
      </c>
      <c r="D76" s="11">
        <f t="shared" si="83"/>
        <v>1830</v>
      </c>
      <c r="E76" s="11">
        <f>2*D27+2*D7</f>
        <v>1584</v>
      </c>
      <c r="F76" s="11">
        <f t="shared" si="84"/>
        <v>246</v>
      </c>
      <c r="G76" s="112">
        <v>180</v>
      </c>
      <c r="H76" s="11">
        <v>22</v>
      </c>
      <c r="I76" s="13">
        <f t="shared" si="85"/>
        <v>8.3181818181818183</v>
      </c>
      <c r="J76" s="13">
        <f t="shared" si="86"/>
        <v>0.13666666666666666</v>
      </c>
      <c r="K76" s="14">
        <f t="shared" si="87"/>
        <v>8.1999999999999993</v>
      </c>
      <c r="L76" s="14">
        <f t="shared" si="88"/>
        <v>196.79999999999998</v>
      </c>
      <c r="M76" s="13">
        <f t="shared" si="89"/>
        <v>0.12222222222222222</v>
      </c>
      <c r="N76" s="15">
        <f t="shared" si="90"/>
        <v>7.333333333333333</v>
      </c>
      <c r="O76" s="14">
        <f t="shared" si="91"/>
        <v>176</v>
      </c>
      <c r="P76" s="111"/>
      <c r="Q76" s="111"/>
      <c r="R76" s="11"/>
    </row>
    <row r="77" spans="1:18">
      <c r="A77" s="17" t="s">
        <v>87</v>
      </c>
      <c r="B77" s="18"/>
      <c r="C77" s="18">
        <v>108</v>
      </c>
      <c r="D77" s="11">
        <f t="shared" si="83"/>
        <v>1080</v>
      </c>
      <c r="E77" s="18">
        <f>3*D13</f>
        <v>864</v>
      </c>
      <c r="F77" s="11">
        <f t="shared" si="84"/>
        <v>216</v>
      </c>
      <c r="G77" s="113">
        <v>30</v>
      </c>
      <c r="H77" s="18">
        <v>13</v>
      </c>
      <c r="I77" s="13">
        <f t="shared" si="85"/>
        <v>8.3076923076923084</v>
      </c>
      <c r="J77" s="13">
        <f t="shared" si="86"/>
        <v>0.72</v>
      </c>
      <c r="K77" s="14">
        <f t="shared" si="87"/>
        <v>43.199999999999996</v>
      </c>
      <c r="L77" s="14">
        <f t="shared" si="88"/>
        <v>1036.8</v>
      </c>
      <c r="M77" s="13">
        <f t="shared" si="89"/>
        <v>0.43333333333333335</v>
      </c>
      <c r="N77" s="15">
        <f t="shared" si="90"/>
        <v>26</v>
      </c>
      <c r="O77" s="14">
        <f t="shared" si="91"/>
        <v>624</v>
      </c>
      <c r="P77" s="111"/>
      <c r="Q77" s="111"/>
      <c r="R77" s="18">
        <v>1080</v>
      </c>
    </row>
    <row r="78" spans="1:18">
      <c r="A78" s="64" t="s">
        <v>88</v>
      </c>
      <c r="B78" s="65"/>
      <c r="C78" s="65" t="s">
        <v>2</v>
      </c>
      <c r="D78" s="65" t="s">
        <v>3</v>
      </c>
      <c r="E78" s="65" t="s">
        <v>4</v>
      </c>
      <c r="F78" s="65"/>
      <c r="G78" s="123" t="s">
        <v>6</v>
      </c>
      <c r="H78" s="65" t="s">
        <v>7</v>
      </c>
      <c r="I78" s="66"/>
      <c r="J78" s="66" t="s">
        <v>8</v>
      </c>
      <c r="K78" s="66" t="s">
        <v>9</v>
      </c>
      <c r="L78" s="66" t="s">
        <v>10</v>
      </c>
      <c r="M78" s="65" t="s">
        <v>11</v>
      </c>
      <c r="N78" s="67" t="s">
        <v>12</v>
      </c>
      <c r="O78" s="66" t="s">
        <v>13</v>
      </c>
      <c r="P78" s="111"/>
      <c r="Q78" s="111"/>
      <c r="R78" s="65" t="s">
        <v>3</v>
      </c>
    </row>
    <row r="79" spans="1:18">
      <c r="A79" s="10" t="s">
        <v>89</v>
      </c>
      <c r="B79" s="11"/>
      <c r="C79" s="11">
        <v>165</v>
      </c>
      <c r="D79" s="11">
        <f t="shared" ref="D79:D84" si="92">IF(R79,R79,10*C79)</f>
        <v>1650</v>
      </c>
      <c r="E79" s="11">
        <f>2*D4+D47+D51</f>
        <v>1284</v>
      </c>
      <c r="F79" s="11">
        <f t="shared" ref="F79:F84" si="93">D79-E79</f>
        <v>366</v>
      </c>
      <c r="G79" s="112">
        <v>90</v>
      </c>
      <c r="H79" s="11">
        <v>20</v>
      </c>
      <c r="I79" s="13">
        <f t="shared" ref="I79:I84" si="94">D79/H79/10</f>
        <v>8.25</v>
      </c>
      <c r="J79" s="13">
        <f t="shared" ref="J79:J84" si="95">IF(OR(D79="",E79="",G79="",G79=0), "-", (D79-E79)/G79/10)</f>
        <v>0.40666666666666662</v>
      </c>
      <c r="K79" s="14">
        <f t="shared" ref="K79:K84" si="96">J79*60</f>
        <v>24.4</v>
      </c>
      <c r="L79" s="14">
        <f t="shared" ref="L79:L84" si="97">K79*24</f>
        <v>585.59999999999991</v>
      </c>
      <c r="M79" s="13">
        <f t="shared" ref="M79:M84" si="98">H79/G79</f>
        <v>0.22222222222222221</v>
      </c>
      <c r="N79" s="15">
        <f t="shared" ref="N79:N84" si="99">M79*60</f>
        <v>13.333333333333332</v>
      </c>
      <c r="O79" s="14">
        <f t="shared" ref="O79:O84" si="100">N79*24</f>
        <v>320</v>
      </c>
      <c r="P79" s="111"/>
      <c r="Q79" s="111"/>
      <c r="R79" s="11"/>
    </row>
    <row r="80" spans="1:18">
      <c r="A80" s="10" t="s">
        <v>90</v>
      </c>
      <c r="B80" s="11"/>
      <c r="C80" s="11">
        <v>219</v>
      </c>
      <c r="D80" s="11">
        <f t="shared" si="92"/>
        <v>2190</v>
      </c>
      <c r="E80" s="11">
        <f>5*D2+D46+D52</f>
        <v>1180</v>
      </c>
      <c r="F80" s="11">
        <f t="shared" si="93"/>
        <v>1010</v>
      </c>
      <c r="G80" s="112">
        <v>180</v>
      </c>
      <c r="H80" s="11">
        <v>26</v>
      </c>
      <c r="I80" s="13">
        <f t="shared" si="94"/>
        <v>8.4230769230769234</v>
      </c>
      <c r="J80" s="13">
        <f t="shared" si="95"/>
        <v>0.56111111111111112</v>
      </c>
      <c r="K80" s="14">
        <f t="shared" si="96"/>
        <v>33.666666666666664</v>
      </c>
      <c r="L80" s="14">
        <f t="shared" si="97"/>
        <v>808</v>
      </c>
      <c r="M80" s="13">
        <f t="shared" si="98"/>
        <v>0.14444444444444443</v>
      </c>
      <c r="N80" s="15">
        <f t="shared" si="99"/>
        <v>8.6666666666666661</v>
      </c>
      <c r="O80" s="14">
        <f t="shared" si="100"/>
        <v>208</v>
      </c>
      <c r="P80" s="111"/>
      <c r="Q80" s="111"/>
      <c r="R80" s="11"/>
    </row>
    <row r="81" spans="1:18">
      <c r="A81" s="10" t="s">
        <v>91</v>
      </c>
      <c r="B81" s="11"/>
      <c r="C81" s="11">
        <v>255</v>
      </c>
      <c r="D81" s="11">
        <f t="shared" si="92"/>
        <v>2550</v>
      </c>
      <c r="E81" s="11">
        <f>2*D16+D17+D25+D26</f>
        <v>2340</v>
      </c>
      <c r="F81" s="11">
        <f t="shared" si="93"/>
        <v>210</v>
      </c>
      <c r="G81" s="112">
        <v>60</v>
      </c>
      <c r="H81" s="11">
        <v>31</v>
      </c>
      <c r="I81" s="13">
        <f t="shared" si="94"/>
        <v>8.2258064516129039</v>
      </c>
      <c r="J81" s="13">
        <f t="shared" si="95"/>
        <v>0.35</v>
      </c>
      <c r="K81" s="14">
        <f t="shared" si="96"/>
        <v>21</v>
      </c>
      <c r="L81" s="14">
        <f t="shared" si="97"/>
        <v>504</v>
      </c>
      <c r="M81" s="13">
        <f t="shared" si="98"/>
        <v>0.51666666666666672</v>
      </c>
      <c r="N81" s="15">
        <f t="shared" si="99"/>
        <v>31.000000000000004</v>
      </c>
      <c r="O81" s="14">
        <f t="shared" si="100"/>
        <v>744.00000000000011</v>
      </c>
      <c r="P81" s="111"/>
      <c r="Q81" s="111"/>
      <c r="R81" s="11"/>
    </row>
    <row r="82" spans="1:18">
      <c r="A82" s="10" t="s">
        <v>92</v>
      </c>
      <c r="B82" s="11"/>
      <c r="C82" s="11">
        <v>284</v>
      </c>
      <c r="D82" s="11">
        <f t="shared" si="92"/>
        <v>2840</v>
      </c>
      <c r="E82" s="11">
        <f>D38+D48</f>
        <v>2260</v>
      </c>
      <c r="F82" s="11">
        <f t="shared" si="93"/>
        <v>580</v>
      </c>
      <c r="G82" s="112">
        <v>240</v>
      </c>
      <c r="H82" s="11">
        <v>34</v>
      </c>
      <c r="I82" s="13">
        <f t="shared" si="94"/>
        <v>8.3529411764705888</v>
      </c>
      <c r="J82" s="13">
        <f t="shared" si="95"/>
        <v>0.24166666666666664</v>
      </c>
      <c r="K82" s="14">
        <f t="shared" si="96"/>
        <v>14.499999999999998</v>
      </c>
      <c r="L82" s="14">
        <f t="shared" si="97"/>
        <v>347.99999999999994</v>
      </c>
      <c r="M82" s="13">
        <f t="shared" si="98"/>
        <v>0.14166666666666666</v>
      </c>
      <c r="N82" s="15">
        <f t="shared" si="99"/>
        <v>8.5</v>
      </c>
      <c r="O82" s="14">
        <f t="shared" si="100"/>
        <v>204</v>
      </c>
      <c r="P82" s="111"/>
      <c r="Q82" s="111"/>
      <c r="R82" s="11"/>
    </row>
    <row r="83" spans="1:18">
      <c r="A83" s="10" t="s">
        <v>93</v>
      </c>
      <c r="B83" s="11"/>
      <c r="C83" s="11">
        <v>316</v>
      </c>
      <c r="D83" s="11">
        <f t="shared" si="92"/>
        <v>3160</v>
      </c>
      <c r="E83" s="11">
        <f>3*D2+D52+D46+3*D11</f>
        <v>2620</v>
      </c>
      <c r="F83" s="11">
        <f t="shared" si="93"/>
        <v>540</v>
      </c>
      <c r="G83" s="112">
        <v>180</v>
      </c>
      <c r="H83" s="11">
        <v>38</v>
      </c>
      <c r="I83" s="13">
        <f t="shared" si="94"/>
        <v>8.3157894736842106</v>
      </c>
      <c r="J83" s="13">
        <f t="shared" si="95"/>
        <v>0.3</v>
      </c>
      <c r="K83" s="14">
        <f t="shared" si="96"/>
        <v>18</v>
      </c>
      <c r="L83" s="14">
        <f t="shared" si="97"/>
        <v>432</v>
      </c>
      <c r="M83" s="13">
        <f t="shared" si="98"/>
        <v>0.21111111111111111</v>
      </c>
      <c r="N83" s="15">
        <f t="shared" si="99"/>
        <v>12.666666666666666</v>
      </c>
      <c r="O83" s="14">
        <f t="shared" si="100"/>
        <v>304</v>
      </c>
      <c r="P83" s="111"/>
      <c r="Q83" s="111"/>
      <c r="R83" s="11"/>
    </row>
    <row r="84" spans="1:18">
      <c r="A84" s="10" t="s">
        <v>94</v>
      </c>
      <c r="B84" s="11"/>
      <c r="C84" s="11">
        <v>320</v>
      </c>
      <c r="D84" s="11">
        <f t="shared" si="92"/>
        <v>3200</v>
      </c>
      <c r="E84" s="11">
        <f>D47+D51+2*D18</f>
        <v>2860</v>
      </c>
      <c r="F84" s="11">
        <f t="shared" si="93"/>
        <v>340</v>
      </c>
      <c r="G84" s="112">
        <v>120</v>
      </c>
      <c r="H84" s="11">
        <v>38</v>
      </c>
      <c r="I84" s="13">
        <f t="shared" si="94"/>
        <v>8.4210526315789487</v>
      </c>
      <c r="J84" s="13">
        <f t="shared" si="95"/>
        <v>0.28333333333333333</v>
      </c>
      <c r="K84" s="14">
        <f t="shared" si="96"/>
        <v>17</v>
      </c>
      <c r="L84" s="14">
        <f t="shared" si="97"/>
        <v>408</v>
      </c>
      <c r="M84" s="13">
        <f t="shared" si="98"/>
        <v>0.31666666666666665</v>
      </c>
      <c r="N84" s="15">
        <f t="shared" si="99"/>
        <v>19</v>
      </c>
      <c r="O84" s="14">
        <f t="shared" si="100"/>
        <v>456</v>
      </c>
      <c r="P84" s="111"/>
      <c r="Q84" s="111"/>
      <c r="R84" s="11"/>
    </row>
    <row r="85" spans="1:18">
      <c r="A85" s="68" t="s">
        <v>95</v>
      </c>
      <c r="B85" s="69"/>
      <c r="C85" s="69" t="s">
        <v>2</v>
      </c>
      <c r="D85" s="69" t="s">
        <v>3</v>
      </c>
      <c r="E85" s="69" t="s">
        <v>4</v>
      </c>
      <c r="F85" s="69"/>
      <c r="G85" s="124" t="s">
        <v>6</v>
      </c>
      <c r="H85" s="69" t="s">
        <v>7</v>
      </c>
      <c r="I85" s="70"/>
      <c r="J85" s="70" t="s">
        <v>8</v>
      </c>
      <c r="K85" s="70" t="s">
        <v>9</v>
      </c>
      <c r="L85" s="70" t="s">
        <v>10</v>
      </c>
      <c r="M85" s="69" t="s">
        <v>11</v>
      </c>
      <c r="N85" s="71" t="s">
        <v>12</v>
      </c>
      <c r="O85" s="70" t="s">
        <v>13</v>
      </c>
      <c r="P85" s="111"/>
      <c r="Q85" s="111"/>
      <c r="R85" s="69" t="s">
        <v>3</v>
      </c>
    </row>
    <row r="86" spans="1:18">
      <c r="A86" s="10" t="s">
        <v>96</v>
      </c>
      <c r="B86" s="11"/>
      <c r="C86" s="11">
        <v>46</v>
      </c>
      <c r="D86" s="11">
        <f t="shared" ref="D86:D90" si="101">IF(R86,R86,10*C86)</f>
        <v>460</v>
      </c>
      <c r="E86" s="11">
        <f>3*D4</f>
        <v>216</v>
      </c>
      <c r="F86" s="11">
        <f t="shared" ref="F86:F90" si="102">D86-E86</f>
        <v>244</v>
      </c>
      <c r="G86" s="112">
        <v>30</v>
      </c>
      <c r="H86" s="11">
        <v>6</v>
      </c>
      <c r="I86" s="13">
        <f t="shared" ref="I86:I90" si="103">D86/H86/10</f>
        <v>7.666666666666667</v>
      </c>
      <c r="J86" s="13">
        <f t="shared" ref="J86:J90" si="104">IF(OR(D86="",E86="",G86="",G86=0), "-", (D86-E86)/G86/10)</f>
        <v>0.81333333333333324</v>
      </c>
      <c r="K86" s="14">
        <f t="shared" ref="K86:K90" si="105">J86*60</f>
        <v>48.8</v>
      </c>
      <c r="L86" s="14">
        <f t="shared" ref="L86:L90" si="106">K86*24</f>
        <v>1171.1999999999998</v>
      </c>
      <c r="M86" s="13">
        <f t="shared" ref="M86:M90" si="107">H86/G86</f>
        <v>0.2</v>
      </c>
      <c r="N86" s="15">
        <f t="shared" ref="N86:N90" si="108">M86*60</f>
        <v>12</v>
      </c>
      <c r="O86" s="14">
        <f t="shared" ref="O86:O90" si="109">N86*24</f>
        <v>288</v>
      </c>
      <c r="P86" s="111"/>
      <c r="Q86" s="111"/>
      <c r="R86" s="11"/>
    </row>
    <row r="87" spans="1:18">
      <c r="A87" s="10" t="s">
        <v>97</v>
      </c>
      <c r="B87" s="11"/>
      <c r="C87" s="11">
        <v>129</v>
      </c>
      <c r="D87" s="11">
        <f t="shared" si="101"/>
        <v>1290</v>
      </c>
      <c r="E87" s="11">
        <f>2*D14</f>
        <v>780</v>
      </c>
      <c r="F87" s="11">
        <f t="shared" si="102"/>
        <v>510</v>
      </c>
      <c r="G87" s="112">
        <v>120</v>
      </c>
      <c r="H87" s="11">
        <v>15</v>
      </c>
      <c r="I87" s="13">
        <f t="shared" si="103"/>
        <v>8.6</v>
      </c>
      <c r="J87" s="13">
        <f t="shared" si="104"/>
        <v>0.42499999999999999</v>
      </c>
      <c r="K87" s="14">
        <f t="shared" si="105"/>
        <v>25.5</v>
      </c>
      <c r="L87" s="14">
        <f t="shared" si="106"/>
        <v>612</v>
      </c>
      <c r="M87" s="13">
        <f t="shared" si="107"/>
        <v>0.125</v>
      </c>
      <c r="N87" s="15">
        <f t="shared" si="108"/>
        <v>7.5</v>
      </c>
      <c r="O87" s="14">
        <f t="shared" si="109"/>
        <v>180</v>
      </c>
      <c r="P87" s="111"/>
      <c r="Q87" s="111"/>
      <c r="R87" s="11"/>
    </row>
    <row r="88" spans="1:18">
      <c r="A88" s="10" t="s">
        <v>98</v>
      </c>
      <c r="B88" s="11"/>
      <c r="C88" s="11">
        <v>216</v>
      </c>
      <c r="D88" s="11">
        <f t="shared" si="101"/>
        <v>2160</v>
      </c>
      <c r="E88" s="11">
        <f>2*D16</f>
        <v>1368</v>
      </c>
      <c r="F88" s="11">
        <f t="shared" si="102"/>
        <v>792</v>
      </c>
      <c r="G88" s="112">
        <v>150</v>
      </c>
      <c r="H88" s="11">
        <v>26</v>
      </c>
      <c r="I88" s="13">
        <f t="shared" si="103"/>
        <v>8.3076923076923084</v>
      </c>
      <c r="J88" s="13">
        <f t="shared" si="104"/>
        <v>0.52800000000000002</v>
      </c>
      <c r="K88" s="14">
        <f t="shared" si="105"/>
        <v>31.68</v>
      </c>
      <c r="L88" s="14">
        <f t="shared" si="106"/>
        <v>760.31999999999994</v>
      </c>
      <c r="M88" s="13">
        <f t="shared" si="107"/>
        <v>0.17333333333333334</v>
      </c>
      <c r="N88" s="15">
        <f t="shared" si="108"/>
        <v>10.4</v>
      </c>
      <c r="O88" s="14">
        <f t="shared" si="109"/>
        <v>249.60000000000002</v>
      </c>
      <c r="P88" s="111"/>
      <c r="Q88" s="111"/>
      <c r="R88" s="11"/>
    </row>
    <row r="89" spans="1:18">
      <c r="A89" s="10" t="s">
        <v>99</v>
      </c>
      <c r="B89" s="11"/>
      <c r="C89" s="11">
        <v>162</v>
      </c>
      <c r="D89" s="11">
        <f t="shared" si="101"/>
        <v>1620</v>
      </c>
      <c r="E89" s="11">
        <f>3*D10</f>
        <v>1296</v>
      </c>
      <c r="F89" s="11">
        <f t="shared" si="102"/>
        <v>324</v>
      </c>
      <c r="G89" s="112">
        <v>90</v>
      </c>
      <c r="H89" s="11">
        <v>19</v>
      </c>
      <c r="I89" s="13">
        <f t="shared" si="103"/>
        <v>8.5263157894736832</v>
      </c>
      <c r="J89" s="13">
        <f t="shared" si="104"/>
        <v>0.36</v>
      </c>
      <c r="K89" s="14">
        <f t="shared" si="105"/>
        <v>21.599999999999998</v>
      </c>
      <c r="L89" s="14">
        <f t="shared" si="106"/>
        <v>518.4</v>
      </c>
      <c r="M89" s="13">
        <f t="shared" si="107"/>
        <v>0.21111111111111111</v>
      </c>
      <c r="N89" s="15">
        <f t="shared" si="108"/>
        <v>12.666666666666666</v>
      </c>
      <c r="O89" s="14">
        <f t="shared" si="109"/>
        <v>304</v>
      </c>
      <c r="P89" s="111"/>
      <c r="Q89" s="111"/>
      <c r="R89" s="11"/>
    </row>
    <row r="90" spans="1:18">
      <c r="A90" s="10" t="s">
        <v>100</v>
      </c>
      <c r="B90" s="11"/>
      <c r="C90" s="11">
        <v>205</v>
      </c>
      <c r="D90" s="11">
        <f t="shared" si="101"/>
        <v>2050</v>
      </c>
      <c r="E90" s="11">
        <f>D15+D17</f>
        <v>1296</v>
      </c>
      <c r="F90" s="11">
        <f t="shared" si="102"/>
        <v>754</v>
      </c>
      <c r="G90" s="112">
        <v>180</v>
      </c>
      <c r="H90" s="11">
        <v>24</v>
      </c>
      <c r="I90" s="13">
        <f t="shared" si="103"/>
        <v>8.5416666666666679</v>
      </c>
      <c r="J90" s="13">
        <f t="shared" si="104"/>
        <v>0.41888888888888892</v>
      </c>
      <c r="K90" s="14">
        <f t="shared" si="105"/>
        <v>25.133333333333336</v>
      </c>
      <c r="L90" s="14">
        <f t="shared" si="106"/>
        <v>603.20000000000005</v>
      </c>
      <c r="M90" s="13">
        <f t="shared" si="107"/>
        <v>0.13333333333333333</v>
      </c>
      <c r="N90" s="15">
        <f t="shared" si="108"/>
        <v>8</v>
      </c>
      <c r="O90" s="14">
        <f t="shared" si="109"/>
        <v>192</v>
      </c>
      <c r="P90" s="111"/>
      <c r="Q90" s="111"/>
      <c r="R90" s="11"/>
    </row>
    <row r="91" spans="1:18">
      <c r="A91" s="72" t="s">
        <v>101</v>
      </c>
      <c r="B91" s="73"/>
      <c r="C91" s="73" t="s">
        <v>2</v>
      </c>
      <c r="D91" s="73" t="s">
        <v>3</v>
      </c>
      <c r="E91" s="73" t="s">
        <v>4</v>
      </c>
      <c r="F91" s="73"/>
      <c r="G91" s="125" t="s">
        <v>6</v>
      </c>
      <c r="H91" s="73" t="s">
        <v>7</v>
      </c>
      <c r="I91" s="74"/>
      <c r="J91" s="74" t="s">
        <v>8</v>
      </c>
      <c r="K91" s="74" t="s">
        <v>9</v>
      </c>
      <c r="L91" s="74" t="s">
        <v>10</v>
      </c>
      <c r="M91" s="73" t="s">
        <v>11</v>
      </c>
      <c r="N91" s="75" t="s">
        <v>12</v>
      </c>
      <c r="O91" s="74" t="s">
        <v>13</v>
      </c>
      <c r="P91" s="111"/>
      <c r="Q91" s="111"/>
      <c r="R91" s="73" t="s">
        <v>3</v>
      </c>
    </row>
    <row r="92" spans="1:18">
      <c r="A92" s="10" t="s">
        <v>102</v>
      </c>
      <c r="B92" s="11"/>
      <c r="C92" s="11">
        <v>172</v>
      </c>
      <c r="D92" s="11">
        <f t="shared" ref="D92:D95" si="110">IF(R92,R92,10*C92)</f>
        <v>1720</v>
      </c>
      <c r="E92" s="11">
        <f>D25+D46+D52</f>
        <v>1324</v>
      </c>
      <c r="F92" s="11">
        <f t="shared" ref="F92:F95" si="111">D92-E92</f>
        <v>396</v>
      </c>
      <c r="G92" s="112">
        <v>120</v>
      </c>
      <c r="H92" s="11">
        <v>20</v>
      </c>
      <c r="I92" s="13">
        <f t="shared" ref="I92:I95" si="112">D92/H92/10</f>
        <v>8.6</v>
      </c>
      <c r="J92" s="13">
        <f t="shared" ref="J92:J95" si="113">IF(OR(D92="",E92="",G92="",G92=0), "-", (D92-E92)/G92/10)</f>
        <v>0.32999999999999996</v>
      </c>
      <c r="K92" s="14">
        <f t="shared" ref="K92:K94" si="114">J92*60</f>
        <v>19.799999999999997</v>
      </c>
      <c r="L92" s="14">
        <f t="shared" ref="L92:L94" si="115">K92*24</f>
        <v>475.19999999999993</v>
      </c>
      <c r="M92" s="13">
        <f t="shared" ref="M92:M94" si="116">H92/G92</f>
        <v>0.16666666666666666</v>
      </c>
      <c r="N92" s="15">
        <f t="shared" ref="N92:N94" si="117">M92*60</f>
        <v>10</v>
      </c>
      <c r="O92" s="14">
        <f t="shared" ref="O92:O94" si="118">N92*24</f>
        <v>240</v>
      </c>
      <c r="P92" s="111"/>
      <c r="Q92" s="111"/>
      <c r="R92" s="11"/>
    </row>
    <row r="93" spans="1:18">
      <c r="A93" s="10" t="s">
        <v>103</v>
      </c>
      <c r="B93" s="11"/>
      <c r="C93" s="11">
        <v>352</v>
      </c>
      <c r="D93" s="11">
        <f t="shared" si="110"/>
        <v>3520</v>
      </c>
      <c r="E93" s="11">
        <f>D16+D53</f>
        <v>1584</v>
      </c>
      <c r="F93" s="11">
        <f t="shared" si="111"/>
        <v>1936</v>
      </c>
      <c r="G93" s="112">
        <v>180</v>
      </c>
      <c r="H93" s="11">
        <v>42</v>
      </c>
      <c r="I93" s="13">
        <f t="shared" si="112"/>
        <v>8.3809523809523814</v>
      </c>
      <c r="J93" s="13">
        <f t="shared" si="113"/>
        <v>1.0755555555555556</v>
      </c>
      <c r="K93" s="14">
        <f t="shared" si="114"/>
        <v>64.533333333333331</v>
      </c>
      <c r="L93" s="14">
        <f t="shared" si="115"/>
        <v>1548.8</v>
      </c>
      <c r="M93" s="13">
        <f t="shared" si="116"/>
        <v>0.23333333333333334</v>
      </c>
      <c r="N93" s="15">
        <f t="shared" si="117"/>
        <v>14</v>
      </c>
      <c r="O93" s="14">
        <f t="shared" si="118"/>
        <v>336</v>
      </c>
      <c r="P93" s="111"/>
      <c r="Q93" s="111"/>
      <c r="R93" s="11"/>
    </row>
    <row r="94" spans="1:18">
      <c r="A94" s="10" t="s">
        <v>104</v>
      </c>
      <c r="B94" s="11"/>
      <c r="C94" s="11">
        <v>331</v>
      </c>
      <c r="D94" s="11">
        <f t="shared" si="110"/>
        <v>3310</v>
      </c>
      <c r="E94" s="11">
        <f>D25+D46+D52+3*D11</f>
        <v>2836</v>
      </c>
      <c r="F94" s="11">
        <f t="shared" si="111"/>
        <v>474</v>
      </c>
      <c r="G94" s="112">
        <v>240</v>
      </c>
      <c r="H94" s="11">
        <v>40</v>
      </c>
      <c r="I94" s="13">
        <f t="shared" si="112"/>
        <v>8.2750000000000004</v>
      </c>
      <c r="J94" s="13">
        <f t="shared" si="113"/>
        <v>0.19750000000000001</v>
      </c>
      <c r="K94" s="14">
        <f t="shared" si="114"/>
        <v>11.850000000000001</v>
      </c>
      <c r="L94" s="14">
        <f t="shared" si="115"/>
        <v>284.40000000000003</v>
      </c>
      <c r="M94" s="13">
        <f t="shared" si="116"/>
        <v>0.16666666666666666</v>
      </c>
      <c r="N94" s="15">
        <f t="shared" si="117"/>
        <v>10</v>
      </c>
      <c r="O94" s="14">
        <f t="shared" si="118"/>
        <v>240</v>
      </c>
      <c r="P94" s="111"/>
      <c r="Q94" s="111"/>
      <c r="R94" s="11"/>
    </row>
    <row r="95" spans="1:18">
      <c r="A95" s="10" t="s">
        <v>105</v>
      </c>
      <c r="B95" s="126"/>
      <c r="C95" s="76"/>
      <c r="D95" s="11">
        <f t="shared" si="110"/>
        <v>0</v>
      </c>
      <c r="E95" s="11"/>
      <c r="F95" s="11">
        <f t="shared" si="111"/>
        <v>0</v>
      </c>
      <c r="G95" s="112">
        <v>150</v>
      </c>
      <c r="H95" s="11"/>
      <c r="I95" s="13" t="e">
        <f t="shared" si="112"/>
        <v>#DIV/0!</v>
      </c>
      <c r="J95" s="13" t="str">
        <f t="shared" si="113"/>
        <v>-</v>
      </c>
      <c r="K95" s="14"/>
      <c r="L95" s="14"/>
      <c r="M95" s="13"/>
      <c r="N95" s="11"/>
      <c r="O95" s="11"/>
      <c r="P95" s="111"/>
      <c r="Q95" s="111"/>
      <c r="R95" s="11"/>
    </row>
    <row r="96" spans="1:18">
      <c r="A96" s="77" t="s">
        <v>106</v>
      </c>
      <c r="B96" s="78"/>
      <c r="C96" s="78" t="s">
        <v>2</v>
      </c>
      <c r="D96" s="78" t="s">
        <v>3</v>
      </c>
      <c r="E96" s="78" t="s">
        <v>4</v>
      </c>
      <c r="F96" s="78"/>
      <c r="G96" s="127" t="s">
        <v>6</v>
      </c>
      <c r="H96" s="78" t="s">
        <v>7</v>
      </c>
      <c r="I96" s="79"/>
      <c r="J96" s="79" t="s">
        <v>8</v>
      </c>
      <c r="K96" s="79" t="s">
        <v>9</v>
      </c>
      <c r="L96" s="79" t="s">
        <v>10</v>
      </c>
      <c r="M96" s="78" t="s">
        <v>11</v>
      </c>
      <c r="N96" s="80" t="s">
        <v>12</v>
      </c>
      <c r="O96" s="79" t="s">
        <v>13</v>
      </c>
      <c r="P96" s="111"/>
      <c r="Q96" s="111"/>
      <c r="R96" s="78" t="s">
        <v>3</v>
      </c>
    </row>
    <row r="97" spans="1:18">
      <c r="A97" s="10" t="s">
        <v>107</v>
      </c>
      <c r="B97" s="11"/>
      <c r="C97" s="11">
        <v>198</v>
      </c>
      <c r="D97" s="11">
        <f t="shared" ref="D97:D100" si="119">IF(R97,R97,10*C97)</f>
        <v>1980</v>
      </c>
      <c r="E97" s="12">
        <v>0</v>
      </c>
      <c r="F97" s="11">
        <f t="shared" ref="F97:F100" si="120">D97-E97</f>
        <v>1980</v>
      </c>
      <c r="G97" s="112">
        <v>360</v>
      </c>
      <c r="H97" s="11">
        <v>24</v>
      </c>
      <c r="I97" s="13">
        <f t="shared" ref="I97:I100" si="121">D97/H97/10</f>
        <v>8.25</v>
      </c>
      <c r="J97" s="13">
        <f t="shared" ref="J97:J100" si="122">IF(OR(D97="",E97="",G97="",G97=0), "-", (D97-E97)/G97/10)</f>
        <v>0.55000000000000004</v>
      </c>
      <c r="K97" s="14">
        <f t="shared" ref="K97:K100" si="123">J97*60</f>
        <v>33</v>
      </c>
      <c r="L97" s="14">
        <f t="shared" ref="L97:L100" si="124">K97*24</f>
        <v>792</v>
      </c>
      <c r="M97" s="13">
        <f t="shared" ref="M97:M100" si="125">H97/G97</f>
        <v>6.6666666666666666E-2</v>
      </c>
      <c r="N97" s="11">
        <f>M97*60</f>
        <v>4</v>
      </c>
      <c r="O97" s="11">
        <f t="shared" ref="O97:O100" si="126">N97*24</f>
        <v>96</v>
      </c>
      <c r="P97" s="111"/>
      <c r="Q97" s="111"/>
      <c r="R97" s="11"/>
    </row>
    <row r="98" spans="1:18">
      <c r="A98" s="10" t="s">
        <v>108</v>
      </c>
      <c r="B98" s="11"/>
      <c r="C98" s="11">
        <v>252</v>
      </c>
      <c r="D98" s="11">
        <f t="shared" si="119"/>
        <v>2520</v>
      </c>
      <c r="E98" s="12">
        <v>0</v>
      </c>
      <c r="F98" s="11">
        <f t="shared" si="120"/>
        <v>2520</v>
      </c>
      <c r="G98" s="112">
        <v>420</v>
      </c>
      <c r="H98" s="11">
        <v>30</v>
      </c>
      <c r="I98" s="13">
        <f t="shared" si="121"/>
        <v>8.4</v>
      </c>
      <c r="J98" s="13">
        <f t="shared" si="122"/>
        <v>0.6</v>
      </c>
      <c r="K98" s="14">
        <f t="shared" si="123"/>
        <v>36</v>
      </c>
      <c r="L98" s="14">
        <f t="shared" si="124"/>
        <v>864</v>
      </c>
      <c r="M98" s="13">
        <f t="shared" si="125"/>
        <v>7.1428571428571425E-2</v>
      </c>
      <c r="N98" s="11">
        <f>ROUND(M98*60,3)</f>
        <v>4.2859999999999996</v>
      </c>
      <c r="O98" s="11">
        <f t="shared" si="126"/>
        <v>102.86399999999999</v>
      </c>
      <c r="P98" s="111"/>
      <c r="Q98" s="111"/>
      <c r="R98" s="11"/>
    </row>
    <row r="99" spans="1:18">
      <c r="A99" s="10" t="s">
        <v>109</v>
      </c>
      <c r="B99" s="11"/>
      <c r="C99" s="11">
        <v>388</v>
      </c>
      <c r="D99" s="11">
        <f t="shared" si="119"/>
        <v>3880</v>
      </c>
      <c r="E99" s="12">
        <v>0</v>
      </c>
      <c r="F99" s="11">
        <f t="shared" si="120"/>
        <v>3880</v>
      </c>
      <c r="G99" s="112">
        <v>480</v>
      </c>
      <c r="H99" s="11">
        <v>46</v>
      </c>
      <c r="I99" s="13">
        <f t="shared" si="121"/>
        <v>8.4347826086956523</v>
      </c>
      <c r="J99" s="13">
        <f t="shared" si="122"/>
        <v>0.80833333333333335</v>
      </c>
      <c r="K99" s="14">
        <f t="shared" si="123"/>
        <v>48.5</v>
      </c>
      <c r="L99" s="14">
        <f t="shared" si="124"/>
        <v>1164</v>
      </c>
      <c r="M99" s="13">
        <f t="shared" si="125"/>
        <v>9.583333333333334E-2</v>
      </c>
      <c r="N99" s="11">
        <f>M99*60</f>
        <v>5.75</v>
      </c>
      <c r="O99" s="11">
        <f t="shared" si="126"/>
        <v>138</v>
      </c>
      <c r="P99" s="111"/>
      <c r="Q99" s="111"/>
      <c r="R99" s="11"/>
    </row>
    <row r="100" spans="1:18">
      <c r="A100" s="10" t="s">
        <v>110</v>
      </c>
      <c r="B100" s="11"/>
      <c r="C100" s="11">
        <v>334</v>
      </c>
      <c r="D100" s="11">
        <f t="shared" si="119"/>
        <v>3340</v>
      </c>
      <c r="E100" s="12">
        <v>0</v>
      </c>
      <c r="F100" s="11">
        <f t="shared" si="120"/>
        <v>3340</v>
      </c>
      <c r="G100" s="112">
        <v>420</v>
      </c>
      <c r="H100" s="11">
        <v>40</v>
      </c>
      <c r="I100" s="13">
        <f t="shared" si="121"/>
        <v>8.35</v>
      </c>
      <c r="J100" s="13">
        <f t="shared" si="122"/>
        <v>0.7952380952380953</v>
      </c>
      <c r="K100" s="14">
        <f t="shared" si="123"/>
        <v>47.714285714285715</v>
      </c>
      <c r="L100" s="14">
        <f t="shared" si="124"/>
        <v>1145.1428571428571</v>
      </c>
      <c r="M100" s="13">
        <f t="shared" si="125"/>
        <v>9.5238095238095233E-2</v>
      </c>
      <c r="N100" s="11">
        <f>ROUND(M100*60,2)</f>
        <v>5.71</v>
      </c>
      <c r="O100" s="11">
        <f t="shared" si="126"/>
        <v>137.04</v>
      </c>
      <c r="P100" s="111"/>
      <c r="Q100" s="111"/>
      <c r="R100" s="11"/>
    </row>
    <row r="101" spans="1:18">
      <c r="A101" s="81" t="s">
        <v>111</v>
      </c>
      <c r="B101" s="35"/>
      <c r="C101" s="35" t="s">
        <v>2</v>
      </c>
      <c r="D101" s="35" t="s">
        <v>3</v>
      </c>
      <c r="E101" s="35" t="s">
        <v>4</v>
      </c>
      <c r="F101" s="35"/>
      <c r="G101" s="128" t="s">
        <v>6</v>
      </c>
      <c r="H101" s="35" t="s">
        <v>7</v>
      </c>
      <c r="I101" s="36"/>
      <c r="J101" s="36" t="s">
        <v>8</v>
      </c>
      <c r="K101" s="36" t="s">
        <v>9</v>
      </c>
      <c r="L101" s="36" t="s">
        <v>10</v>
      </c>
      <c r="M101" s="35" t="s">
        <v>11</v>
      </c>
      <c r="N101" s="37" t="s">
        <v>12</v>
      </c>
      <c r="O101" s="36" t="s">
        <v>13</v>
      </c>
      <c r="P101" s="111"/>
      <c r="Q101" s="111"/>
      <c r="R101" s="35" t="s">
        <v>3</v>
      </c>
    </row>
    <row r="102" spans="1:18">
      <c r="A102" s="17" t="s">
        <v>112</v>
      </c>
      <c r="B102" s="18"/>
      <c r="C102" s="18">
        <v>241</v>
      </c>
      <c r="D102" s="11">
        <f t="shared" ref="D102:D104" si="127">IF(R102,R102,10*C102)</f>
        <v>2410</v>
      </c>
      <c r="E102" s="18">
        <f>2*D77</f>
        <v>2160</v>
      </c>
      <c r="F102" s="11">
        <f t="shared" ref="F102:F104" si="128">D102-E102</f>
        <v>250</v>
      </c>
      <c r="G102" s="113">
        <v>45</v>
      </c>
      <c r="H102" s="18">
        <v>29</v>
      </c>
      <c r="I102" s="13">
        <f t="shared" ref="I102:I104" si="129">D102/H102/10</f>
        <v>8.3103448275862064</v>
      </c>
      <c r="J102" s="13">
        <f t="shared" ref="J102:J104" si="130">IF(OR(D102="",E102="",G102="",G102=0), "-", (D102-E102)/G102/10)</f>
        <v>0.55555555555555558</v>
      </c>
      <c r="K102" s="82">
        <f t="shared" ref="K102:K104" si="131">J102*60</f>
        <v>33.333333333333336</v>
      </c>
      <c r="L102" s="82">
        <f t="shared" ref="L102:L104" si="132">K102*24</f>
        <v>800</v>
      </c>
      <c r="M102" s="18">
        <f t="shared" ref="M102:M104" si="133">ROUND(H102/G102,3)</f>
        <v>0.64400000000000002</v>
      </c>
      <c r="N102" s="18">
        <f t="shared" ref="N102:N104" si="134">M102*60</f>
        <v>38.64</v>
      </c>
      <c r="O102" s="18">
        <f t="shared" ref="O102:O104" si="135">N102*24</f>
        <v>927.36</v>
      </c>
      <c r="P102" s="111"/>
      <c r="Q102" s="111"/>
      <c r="R102" s="18"/>
    </row>
    <row r="103" spans="1:18">
      <c r="A103" s="17" t="s">
        <v>113</v>
      </c>
      <c r="B103" s="18"/>
      <c r="C103" s="18">
        <v>309</v>
      </c>
      <c r="D103" s="11">
        <f t="shared" si="127"/>
        <v>3090</v>
      </c>
      <c r="E103" s="18">
        <f>D77+3*D27</f>
        <v>2700</v>
      </c>
      <c r="F103" s="11">
        <f t="shared" si="128"/>
        <v>390</v>
      </c>
      <c r="G103" s="113">
        <v>90</v>
      </c>
      <c r="H103" s="18">
        <v>37</v>
      </c>
      <c r="I103" s="13">
        <f t="shared" si="129"/>
        <v>8.3513513513513509</v>
      </c>
      <c r="J103" s="13">
        <f t="shared" si="130"/>
        <v>0.43333333333333329</v>
      </c>
      <c r="K103" s="82">
        <f t="shared" si="131"/>
        <v>25.999999999999996</v>
      </c>
      <c r="L103" s="82">
        <f t="shared" si="132"/>
        <v>623.99999999999989</v>
      </c>
      <c r="M103" s="18">
        <f t="shared" si="133"/>
        <v>0.41099999999999998</v>
      </c>
      <c r="N103" s="18">
        <f t="shared" si="134"/>
        <v>24.66</v>
      </c>
      <c r="O103" s="18">
        <f t="shared" si="135"/>
        <v>591.84</v>
      </c>
      <c r="P103" s="111"/>
      <c r="Q103" s="111"/>
      <c r="R103" s="18"/>
    </row>
    <row r="104" spans="1:18">
      <c r="A104" s="17" t="s">
        <v>114</v>
      </c>
      <c r="B104" s="18"/>
      <c r="C104" s="18">
        <v>327</v>
      </c>
      <c r="D104" s="11">
        <f t="shared" si="127"/>
        <v>3270</v>
      </c>
      <c r="E104" s="18">
        <f>2*D77+D7+D17</f>
        <v>2880</v>
      </c>
      <c r="F104" s="11">
        <f t="shared" si="128"/>
        <v>390</v>
      </c>
      <c r="G104" s="113">
        <v>135</v>
      </c>
      <c r="H104" s="18">
        <v>39</v>
      </c>
      <c r="I104" s="13">
        <f t="shared" si="129"/>
        <v>8.3846153846153832</v>
      </c>
      <c r="J104" s="13">
        <f t="shared" si="130"/>
        <v>0.28888888888888886</v>
      </c>
      <c r="K104" s="82">
        <f t="shared" si="131"/>
        <v>17.333333333333332</v>
      </c>
      <c r="L104" s="82">
        <f t="shared" si="132"/>
        <v>416</v>
      </c>
      <c r="M104" s="18">
        <f t="shared" si="133"/>
        <v>0.28899999999999998</v>
      </c>
      <c r="N104" s="18">
        <f t="shared" si="134"/>
        <v>17.34</v>
      </c>
      <c r="O104" s="18">
        <f t="shared" si="135"/>
        <v>416.15999999999997</v>
      </c>
      <c r="P104" s="111"/>
      <c r="Q104" s="111"/>
      <c r="R104" s="18"/>
    </row>
    <row r="105" spans="1:18">
      <c r="A105" s="83" t="s">
        <v>115</v>
      </c>
      <c r="B105" s="84"/>
      <c r="C105" s="84" t="s">
        <v>2</v>
      </c>
      <c r="D105" s="84" t="s">
        <v>3</v>
      </c>
      <c r="E105" s="84" t="s">
        <v>4</v>
      </c>
      <c r="F105" s="84"/>
      <c r="G105" s="129" t="s">
        <v>6</v>
      </c>
      <c r="H105" s="84" t="s">
        <v>7</v>
      </c>
      <c r="I105" s="85"/>
      <c r="J105" s="85" t="s">
        <v>8</v>
      </c>
      <c r="K105" s="85" t="s">
        <v>9</v>
      </c>
      <c r="L105" s="85" t="s">
        <v>10</v>
      </c>
      <c r="M105" s="84" t="s">
        <v>11</v>
      </c>
      <c r="N105" s="86" t="s">
        <v>12</v>
      </c>
      <c r="O105" s="85" t="s">
        <v>13</v>
      </c>
      <c r="P105" s="111"/>
      <c r="Q105" s="111"/>
      <c r="R105" s="84" t="s">
        <v>3</v>
      </c>
    </row>
    <row r="106" spans="1:18">
      <c r="A106" s="10" t="s">
        <v>116</v>
      </c>
      <c r="B106" s="126"/>
      <c r="C106" s="76"/>
      <c r="D106" s="11">
        <f t="shared" ref="D106:D108" si="136">IF(R106,R106,10*C106)</f>
        <v>0</v>
      </c>
      <c r="E106" s="11"/>
      <c r="F106" s="11"/>
      <c r="G106" s="112">
        <v>120</v>
      </c>
      <c r="H106" s="11"/>
      <c r="I106" s="13"/>
      <c r="J106" s="13" t="str">
        <f t="shared" ref="J106:J108" si="137">IF(OR(D106="",E106="",G106="",G106=0), "-", (D106-E106)/G106/10)</f>
        <v>-</v>
      </c>
      <c r="K106" s="14"/>
      <c r="L106" s="14"/>
      <c r="M106" s="13"/>
      <c r="N106" s="11"/>
      <c r="O106" s="11"/>
      <c r="P106" s="111"/>
      <c r="Q106" s="111"/>
      <c r="R106" s="11"/>
    </row>
    <row r="107" spans="1:18">
      <c r="A107" s="10" t="s">
        <v>117</v>
      </c>
      <c r="B107" s="126"/>
      <c r="C107" s="76"/>
      <c r="D107" s="11">
        <f t="shared" si="136"/>
        <v>0</v>
      </c>
      <c r="E107" s="11"/>
      <c r="F107" s="11"/>
      <c r="G107" s="112">
        <v>180</v>
      </c>
      <c r="H107" s="11"/>
      <c r="I107" s="13"/>
      <c r="J107" s="13" t="str">
        <f t="shared" si="137"/>
        <v>-</v>
      </c>
      <c r="K107" s="14"/>
      <c r="L107" s="14"/>
      <c r="M107" s="13"/>
      <c r="N107" s="11"/>
      <c r="O107" s="11"/>
      <c r="P107" s="111"/>
      <c r="Q107" s="111"/>
      <c r="R107" s="11"/>
    </row>
    <row r="108" spans="1:18">
      <c r="A108" s="10" t="s">
        <v>118</v>
      </c>
      <c r="B108" s="126"/>
      <c r="C108" s="76"/>
      <c r="D108" s="11">
        <f t="shared" si="136"/>
        <v>0</v>
      </c>
      <c r="E108" s="11"/>
      <c r="F108" s="11"/>
      <c r="G108" s="112">
        <v>240</v>
      </c>
      <c r="H108" s="11"/>
      <c r="I108" s="13"/>
      <c r="J108" s="13" t="str">
        <f t="shared" si="137"/>
        <v>-</v>
      </c>
      <c r="K108" s="14"/>
      <c r="L108" s="14"/>
      <c r="M108" s="13"/>
      <c r="N108" s="11"/>
      <c r="O108" s="11"/>
      <c r="P108" s="111"/>
      <c r="Q108" s="111"/>
      <c r="R108" s="11"/>
    </row>
    <row r="109" spans="1:18">
      <c r="A109" s="87" t="s">
        <v>119</v>
      </c>
      <c r="B109" s="88"/>
      <c r="C109" s="88" t="s">
        <v>2</v>
      </c>
      <c r="D109" s="88" t="s">
        <v>3</v>
      </c>
      <c r="E109" s="88" t="s">
        <v>4</v>
      </c>
      <c r="F109" s="88"/>
      <c r="G109" s="130" t="s">
        <v>6</v>
      </c>
      <c r="H109" s="88" t="s">
        <v>7</v>
      </c>
      <c r="I109" s="89"/>
      <c r="J109" s="89" t="s">
        <v>8</v>
      </c>
      <c r="K109" s="89" t="s">
        <v>9</v>
      </c>
      <c r="L109" s="89" t="s">
        <v>10</v>
      </c>
      <c r="M109" s="88" t="s">
        <v>11</v>
      </c>
      <c r="N109" s="90" t="s">
        <v>12</v>
      </c>
      <c r="O109" s="89" t="s">
        <v>13</v>
      </c>
      <c r="P109" s="111"/>
      <c r="Q109" s="111"/>
      <c r="R109" s="88" t="s">
        <v>3</v>
      </c>
    </row>
    <row r="110" spans="1:18">
      <c r="A110" s="10" t="s">
        <v>120</v>
      </c>
      <c r="B110" s="126"/>
      <c r="C110" s="76"/>
      <c r="D110" s="11">
        <f t="shared" ref="D110:D114" si="138">IF(R110,R110,10*C110)</f>
        <v>0</v>
      </c>
      <c r="E110" s="11"/>
      <c r="F110" s="11"/>
      <c r="G110" s="112">
        <v>5</v>
      </c>
      <c r="H110" s="11"/>
      <c r="I110" s="13"/>
      <c r="J110" s="13" t="str">
        <f t="shared" ref="J110:J114" si="139">IF(OR(D110="",E110="",G110="",G110=0), "-", (D110-E110)/G110/10)</f>
        <v>-</v>
      </c>
      <c r="K110" s="14"/>
      <c r="L110" s="14"/>
      <c r="M110" s="13"/>
      <c r="N110" s="11"/>
      <c r="O110" s="11"/>
      <c r="P110" s="111"/>
      <c r="Q110" s="111"/>
      <c r="R110" s="11"/>
    </row>
    <row r="111" spans="1:18">
      <c r="A111" s="10" t="s">
        <v>121</v>
      </c>
      <c r="B111" s="126"/>
      <c r="C111" s="76"/>
      <c r="D111" s="11">
        <f t="shared" si="138"/>
        <v>0</v>
      </c>
      <c r="E111" s="11"/>
      <c r="F111" s="11"/>
      <c r="G111" s="112">
        <v>10</v>
      </c>
      <c r="H111" s="11"/>
      <c r="I111" s="13"/>
      <c r="J111" s="13" t="str">
        <f t="shared" si="139"/>
        <v>-</v>
      </c>
      <c r="K111" s="14"/>
      <c r="L111" s="14"/>
      <c r="M111" s="13"/>
      <c r="N111" s="11"/>
      <c r="O111" s="11"/>
      <c r="P111" s="111"/>
      <c r="Q111" s="111"/>
      <c r="R111" s="11"/>
    </row>
    <row r="112" spans="1:18">
      <c r="A112" s="10" t="s">
        <v>122</v>
      </c>
      <c r="B112" s="126"/>
      <c r="C112" s="76"/>
      <c r="D112" s="11">
        <f t="shared" si="138"/>
        <v>0</v>
      </c>
      <c r="E112" s="11"/>
      <c r="F112" s="11"/>
      <c r="G112" s="112">
        <v>15</v>
      </c>
      <c r="H112" s="11"/>
      <c r="I112" s="13"/>
      <c r="J112" s="13" t="str">
        <f t="shared" si="139"/>
        <v>-</v>
      </c>
      <c r="K112" s="14"/>
      <c r="L112" s="14"/>
      <c r="M112" s="13"/>
      <c r="N112" s="11"/>
      <c r="O112" s="11"/>
      <c r="P112" s="111"/>
      <c r="Q112" s="111"/>
      <c r="R112" s="11"/>
    </row>
    <row r="113" spans="1:18">
      <c r="A113" s="10" t="s">
        <v>123</v>
      </c>
      <c r="B113" s="126"/>
      <c r="C113" s="76"/>
      <c r="D113" s="11">
        <f t="shared" si="138"/>
        <v>0</v>
      </c>
      <c r="E113" s="11"/>
      <c r="F113" s="11"/>
      <c r="G113" s="112">
        <v>30</v>
      </c>
      <c r="H113" s="11"/>
      <c r="I113" s="13"/>
      <c r="J113" s="13" t="str">
        <f t="shared" si="139"/>
        <v>-</v>
      </c>
      <c r="K113" s="14"/>
      <c r="L113" s="14"/>
      <c r="M113" s="13"/>
      <c r="N113" s="11"/>
      <c r="O113" s="11"/>
      <c r="P113" s="111"/>
      <c r="Q113" s="111"/>
      <c r="R113" s="11"/>
    </row>
    <row r="114" spans="1:18">
      <c r="A114" s="10" t="s">
        <v>124</v>
      </c>
      <c r="B114" s="126"/>
      <c r="C114" s="76"/>
      <c r="D114" s="11">
        <f t="shared" si="138"/>
        <v>0</v>
      </c>
      <c r="E114" s="11"/>
      <c r="F114" s="11"/>
      <c r="G114" s="112">
        <v>25</v>
      </c>
      <c r="H114" s="11"/>
      <c r="I114" s="13"/>
      <c r="J114" s="13" t="str">
        <f t="shared" si="139"/>
        <v>-</v>
      </c>
      <c r="K114" s="14"/>
      <c r="L114" s="14"/>
      <c r="M114" s="13"/>
      <c r="N114" s="11"/>
      <c r="O114" s="11"/>
      <c r="P114" s="111"/>
      <c r="Q114" s="111"/>
      <c r="R114" s="11"/>
    </row>
    <row r="115" spans="1:18">
      <c r="A115" s="91" t="s">
        <v>125</v>
      </c>
      <c r="B115" s="92"/>
      <c r="C115" s="92" t="s">
        <v>2</v>
      </c>
      <c r="D115" s="92" t="s">
        <v>3</v>
      </c>
      <c r="E115" s="92" t="s">
        <v>4</v>
      </c>
      <c r="F115" s="92"/>
      <c r="G115" s="131" t="s">
        <v>6</v>
      </c>
      <c r="H115" s="92" t="s">
        <v>7</v>
      </c>
      <c r="I115" s="93"/>
      <c r="J115" s="93" t="s">
        <v>8</v>
      </c>
      <c r="K115" s="93" t="s">
        <v>9</v>
      </c>
      <c r="L115" s="93" t="s">
        <v>10</v>
      </c>
      <c r="M115" s="92" t="s">
        <v>11</v>
      </c>
      <c r="N115" s="94" t="s">
        <v>12</v>
      </c>
      <c r="O115" s="93" t="s">
        <v>13</v>
      </c>
      <c r="P115" s="111"/>
      <c r="Q115" s="111"/>
      <c r="R115" s="92" t="s">
        <v>3</v>
      </c>
    </row>
    <row r="116" spans="1:18">
      <c r="A116" s="10" t="s">
        <v>126</v>
      </c>
      <c r="B116" s="11"/>
      <c r="C116" s="11">
        <v>147</v>
      </c>
      <c r="D116" s="11">
        <f t="shared" ref="D116:D120" si="140">IF(R116,R116,10*C116)</f>
        <v>1470</v>
      </c>
      <c r="E116" s="11">
        <f t="shared" ref="E116:E119" si="141">3*D123</f>
        <v>420</v>
      </c>
      <c r="F116" s="11">
        <f t="shared" ref="F116:F120" si="142">D116-E116</f>
        <v>1050</v>
      </c>
      <c r="G116" s="112">
        <v>480</v>
      </c>
      <c r="H116" s="11">
        <v>18</v>
      </c>
      <c r="I116" s="13">
        <f t="shared" ref="I116:I120" si="143">D116/H116/10</f>
        <v>8.1666666666666679</v>
      </c>
      <c r="J116" s="13">
        <f t="shared" ref="J116:J120" si="144">IF(OR(D116="",E116="",G116="",G116=0), "-", (D116-E116)/G116/10)</f>
        <v>0.21875</v>
      </c>
      <c r="K116" s="14">
        <f t="shared" ref="K116:L120" si="145">J116*60</f>
        <v>13.125</v>
      </c>
      <c r="L116" s="14">
        <f t="shared" si="145"/>
        <v>787.5</v>
      </c>
      <c r="M116" s="13">
        <f t="shared" ref="M116:M120" si="146">H116/G116</f>
        <v>3.7499999999999999E-2</v>
      </c>
      <c r="N116" s="15">
        <f t="shared" ref="N116:N120" si="147">M116*60</f>
        <v>2.25</v>
      </c>
      <c r="O116" s="14">
        <f t="shared" ref="O116:O120" si="148">N116*24</f>
        <v>54</v>
      </c>
      <c r="P116" s="111"/>
      <c r="Q116" s="111"/>
      <c r="R116" s="11"/>
    </row>
    <row r="117" spans="1:18">
      <c r="A117" s="10" t="s">
        <v>127</v>
      </c>
      <c r="B117" s="11"/>
      <c r="C117" s="11">
        <v>180</v>
      </c>
      <c r="D117" s="11">
        <f t="shared" si="140"/>
        <v>1800</v>
      </c>
      <c r="E117" s="11">
        <f t="shared" si="141"/>
        <v>540</v>
      </c>
      <c r="F117" s="11">
        <f t="shared" si="142"/>
        <v>1260</v>
      </c>
      <c r="G117" s="112">
        <v>720</v>
      </c>
      <c r="H117" s="11">
        <v>21</v>
      </c>
      <c r="I117" s="13">
        <f t="shared" si="143"/>
        <v>8.5714285714285712</v>
      </c>
      <c r="J117" s="13">
        <f t="shared" si="144"/>
        <v>0.17499999999999999</v>
      </c>
      <c r="K117" s="14">
        <f t="shared" si="145"/>
        <v>10.5</v>
      </c>
      <c r="L117" s="14">
        <f t="shared" si="145"/>
        <v>630</v>
      </c>
      <c r="M117" s="13">
        <f t="shared" si="146"/>
        <v>2.9166666666666667E-2</v>
      </c>
      <c r="N117" s="15">
        <f t="shared" si="147"/>
        <v>1.75</v>
      </c>
      <c r="O117" s="14">
        <f t="shared" si="148"/>
        <v>42</v>
      </c>
      <c r="P117" s="111"/>
      <c r="Q117" s="111"/>
      <c r="R117" s="11"/>
    </row>
    <row r="118" spans="1:18">
      <c r="A118" s="10" t="s">
        <v>128</v>
      </c>
      <c r="B118" s="11"/>
      <c r="C118" s="11">
        <v>205</v>
      </c>
      <c r="D118" s="11">
        <f t="shared" si="140"/>
        <v>2050</v>
      </c>
      <c r="E118" s="11">
        <f t="shared" si="141"/>
        <v>960</v>
      </c>
      <c r="F118" s="11">
        <f t="shared" si="142"/>
        <v>1090</v>
      </c>
      <c r="G118" s="112">
        <v>960</v>
      </c>
      <c r="H118" s="11">
        <v>21</v>
      </c>
      <c r="I118" s="13">
        <f t="shared" si="143"/>
        <v>9.7619047619047628</v>
      </c>
      <c r="J118" s="13">
        <f t="shared" si="144"/>
        <v>0.11354166666666668</v>
      </c>
      <c r="K118" s="14">
        <f t="shared" si="145"/>
        <v>6.8125000000000009</v>
      </c>
      <c r="L118" s="14">
        <f t="shared" si="145"/>
        <v>408.75000000000006</v>
      </c>
      <c r="M118" s="13">
        <f t="shared" si="146"/>
        <v>2.1874999999999999E-2</v>
      </c>
      <c r="N118" s="15">
        <f t="shared" si="147"/>
        <v>1.3125</v>
      </c>
      <c r="O118" s="14">
        <f t="shared" si="148"/>
        <v>31.5</v>
      </c>
      <c r="P118" s="111"/>
      <c r="Q118" s="111"/>
      <c r="R118" s="11"/>
    </row>
    <row r="119" spans="1:18">
      <c r="A119" s="38" t="s">
        <v>129</v>
      </c>
      <c r="B119" s="39"/>
      <c r="C119" s="39">
        <v>108</v>
      </c>
      <c r="D119" s="11">
        <f t="shared" si="140"/>
        <v>1080</v>
      </c>
      <c r="E119" s="39">
        <f t="shared" si="141"/>
        <v>324</v>
      </c>
      <c r="F119" s="11">
        <f t="shared" si="142"/>
        <v>756</v>
      </c>
      <c r="G119" s="117">
        <v>360</v>
      </c>
      <c r="H119" s="39">
        <v>13</v>
      </c>
      <c r="I119" s="13">
        <f t="shared" si="143"/>
        <v>8.3076923076923084</v>
      </c>
      <c r="J119" s="13">
        <f t="shared" si="144"/>
        <v>0.21000000000000002</v>
      </c>
      <c r="K119" s="14">
        <f t="shared" si="145"/>
        <v>12.600000000000001</v>
      </c>
      <c r="L119" s="14">
        <f t="shared" si="145"/>
        <v>756.00000000000011</v>
      </c>
      <c r="M119" s="13">
        <f t="shared" si="146"/>
        <v>3.6111111111111108E-2</v>
      </c>
      <c r="N119" s="15">
        <f t="shared" si="147"/>
        <v>2.1666666666666665</v>
      </c>
      <c r="O119" s="14">
        <f t="shared" si="148"/>
        <v>52</v>
      </c>
      <c r="P119" s="111"/>
      <c r="Q119" s="111"/>
      <c r="R119" s="39"/>
    </row>
    <row r="120" spans="1:18">
      <c r="A120" s="38" t="s">
        <v>130</v>
      </c>
      <c r="B120" s="39"/>
      <c r="C120" s="39">
        <v>129</v>
      </c>
      <c r="D120" s="11">
        <f t="shared" si="140"/>
        <v>1290</v>
      </c>
      <c r="E120" s="39">
        <f>3*D122</f>
        <v>420</v>
      </c>
      <c r="F120" s="11">
        <f t="shared" si="142"/>
        <v>870</v>
      </c>
      <c r="G120" s="117">
        <v>420</v>
      </c>
      <c r="H120" s="39">
        <v>15</v>
      </c>
      <c r="I120" s="13">
        <f t="shared" si="143"/>
        <v>8.6</v>
      </c>
      <c r="J120" s="13">
        <f t="shared" si="144"/>
        <v>0.20714285714285716</v>
      </c>
      <c r="K120" s="14">
        <f t="shared" si="145"/>
        <v>12.428571428571429</v>
      </c>
      <c r="L120" s="14">
        <f t="shared" si="145"/>
        <v>745.71428571428578</v>
      </c>
      <c r="M120" s="13">
        <f t="shared" si="146"/>
        <v>3.5714285714285712E-2</v>
      </c>
      <c r="N120" s="15">
        <f t="shared" si="147"/>
        <v>2.1428571428571428</v>
      </c>
      <c r="O120" s="14">
        <f t="shared" si="148"/>
        <v>51.428571428571431</v>
      </c>
      <c r="P120" s="111"/>
      <c r="Q120" s="111"/>
      <c r="R120" s="39"/>
    </row>
    <row r="121" spans="1:18">
      <c r="A121" s="96" t="s">
        <v>131</v>
      </c>
      <c r="B121" s="97"/>
      <c r="C121" s="97" t="s">
        <v>2</v>
      </c>
      <c r="D121" s="98" t="s">
        <v>3</v>
      </c>
      <c r="E121" s="98" t="s">
        <v>4</v>
      </c>
      <c r="F121" s="98"/>
      <c r="G121" s="97" t="s">
        <v>6</v>
      </c>
      <c r="H121" s="98" t="s">
        <v>7</v>
      </c>
      <c r="I121" s="98"/>
      <c r="J121" s="98" t="s">
        <v>8</v>
      </c>
      <c r="K121" s="99" t="s">
        <v>9</v>
      </c>
      <c r="L121" s="99" t="s">
        <v>10</v>
      </c>
      <c r="M121" s="98" t="s">
        <v>11</v>
      </c>
      <c r="N121" s="100" t="s">
        <v>12</v>
      </c>
      <c r="O121" s="99" t="s">
        <v>13</v>
      </c>
      <c r="P121" s="111"/>
      <c r="Q121" s="111"/>
      <c r="R121" s="98" t="s">
        <v>3</v>
      </c>
    </row>
    <row r="122" spans="1:18">
      <c r="A122" s="38" t="s">
        <v>132</v>
      </c>
      <c r="B122" s="39"/>
      <c r="C122" s="39">
        <v>14</v>
      </c>
      <c r="D122" s="11">
        <f t="shared" ref="D122:D126" si="149">IF(R122,R122,10*C122)</f>
        <v>140</v>
      </c>
      <c r="E122" s="39"/>
      <c r="F122" s="39"/>
      <c r="G122" s="132">
        <v>357</v>
      </c>
      <c r="H122" s="39">
        <v>4</v>
      </c>
      <c r="I122" s="13"/>
      <c r="J122" s="13" t="str">
        <f t="shared" ref="J122:J126" si="150">IF(OR(D122="",E122="",G122="",G122=0), "-", (D122-E122)/G122/10)</f>
        <v>-</v>
      </c>
      <c r="K122" s="39" t="s">
        <v>133</v>
      </c>
      <c r="L122" s="39" t="s">
        <v>133</v>
      </c>
      <c r="M122" s="39" t="s">
        <v>133</v>
      </c>
      <c r="N122" s="39" t="s">
        <v>133</v>
      </c>
      <c r="O122" s="39" t="s">
        <v>133</v>
      </c>
      <c r="P122" s="111"/>
      <c r="Q122" s="111"/>
      <c r="R122" s="39"/>
    </row>
    <row r="123" spans="1:18">
      <c r="A123" s="10" t="s">
        <v>134</v>
      </c>
      <c r="B123" s="11"/>
      <c r="C123" s="11">
        <v>14</v>
      </c>
      <c r="D123" s="11">
        <f t="shared" si="149"/>
        <v>140</v>
      </c>
      <c r="E123" s="11"/>
      <c r="F123" s="11"/>
      <c r="G123" s="133">
        <v>348</v>
      </c>
      <c r="H123" s="11">
        <v>5</v>
      </c>
      <c r="I123" s="13"/>
      <c r="J123" s="13" t="str">
        <f t="shared" si="150"/>
        <v>-</v>
      </c>
      <c r="K123" s="11" t="s">
        <v>133</v>
      </c>
      <c r="L123" s="11" t="s">
        <v>133</v>
      </c>
      <c r="M123" s="13" t="s">
        <v>133</v>
      </c>
      <c r="N123" s="11" t="s">
        <v>133</v>
      </c>
      <c r="O123" s="11" t="s">
        <v>133</v>
      </c>
      <c r="P123" s="111"/>
      <c r="Q123" s="111"/>
      <c r="R123" s="11"/>
    </row>
    <row r="124" spans="1:18">
      <c r="A124" s="10" t="s">
        <v>135</v>
      </c>
      <c r="B124" s="11"/>
      <c r="C124" s="11">
        <v>18</v>
      </c>
      <c r="D124" s="11">
        <f t="shared" si="149"/>
        <v>180</v>
      </c>
      <c r="E124" s="11"/>
      <c r="F124" s="11"/>
      <c r="G124" s="133">
        <v>612</v>
      </c>
      <c r="H124" s="11">
        <v>6</v>
      </c>
      <c r="I124" s="13"/>
      <c r="J124" s="13" t="str">
        <f t="shared" si="150"/>
        <v>-</v>
      </c>
      <c r="K124" s="11" t="s">
        <v>133</v>
      </c>
      <c r="L124" s="11" t="s">
        <v>133</v>
      </c>
      <c r="M124" s="13" t="s">
        <v>133</v>
      </c>
      <c r="N124" s="11" t="s">
        <v>133</v>
      </c>
      <c r="O124" s="11" t="s">
        <v>133</v>
      </c>
      <c r="P124" s="111"/>
      <c r="Q124" s="111"/>
      <c r="R124" s="11"/>
    </row>
    <row r="125" spans="1:18">
      <c r="A125" s="10" t="s">
        <v>136</v>
      </c>
      <c r="B125" s="11"/>
      <c r="C125" s="11">
        <v>32</v>
      </c>
      <c r="D125" s="11">
        <f t="shared" si="149"/>
        <v>320</v>
      </c>
      <c r="E125" s="11"/>
      <c r="F125" s="11"/>
      <c r="G125" s="133">
        <v>816</v>
      </c>
      <c r="H125" s="11"/>
      <c r="I125" s="13"/>
      <c r="J125" s="13" t="str">
        <f t="shared" si="150"/>
        <v>-</v>
      </c>
      <c r="K125" s="11" t="s">
        <v>133</v>
      </c>
      <c r="L125" s="11" t="s">
        <v>133</v>
      </c>
      <c r="M125" s="13" t="s">
        <v>133</v>
      </c>
      <c r="N125" s="11" t="s">
        <v>133</v>
      </c>
      <c r="O125" s="11" t="s">
        <v>133</v>
      </c>
      <c r="P125" s="111"/>
      <c r="Q125" s="111"/>
      <c r="R125" s="11"/>
    </row>
    <row r="126" spans="1:18">
      <c r="A126" s="10" t="s">
        <v>137</v>
      </c>
      <c r="B126" s="11"/>
      <c r="C126" s="11">
        <v>10</v>
      </c>
      <c r="D126" s="11">
        <f t="shared" si="149"/>
        <v>108</v>
      </c>
      <c r="E126" s="11"/>
      <c r="F126" s="11"/>
      <c r="G126" s="133">
        <v>306</v>
      </c>
      <c r="H126" s="11">
        <v>3</v>
      </c>
      <c r="I126" s="13"/>
      <c r="J126" s="13" t="str">
        <f t="shared" si="150"/>
        <v>-</v>
      </c>
      <c r="K126" s="11" t="s">
        <v>133</v>
      </c>
      <c r="L126" s="11" t="s">
        <v>133</v>
      </c>
      <c r="M126" s="13" t="s">
        <v>133</v>
      </c>
      <c r="N126" s="11" t="s">
        <v>133</v>
      </c>
      <c r="O126" s="11" t="s">
        <v>133</v>
      </c>
      <c r="P126" s="111"/>
      <c r="Q126" s="111"/>
      <c r="R126" s="11">
        <v>108</v>
      </c>
    </row>
    <row r="127" spans="1:18">
      <c r="A127" s="101" t="s">
        <v>138</v>
      </c>
      <c r="B127" s="102"/>
      <c r="C127" s="102" t="s">
        <v>2</v>
      </c>
      <c r="D127" s="103" t="s">
        <v>3</v>
      </c>
      <c r="E127" s="103" t="s">
        <v>4</v>
      </c>
      <c r="F127" s="103"/>
      <c r="G127" s="102" t="s">
        <v>6</v>
      </c>
      <c r="H127" s="103" t="s">
        <v>7</v>
      </c>
      <c r="I127" s="103"/>
      <c r="J127" s="103" t="s">
        <v>8</v>
      </c>
      <c r="K127" s="104" t="s">
        <v>9</v>
      </c>
      <c r="L127" s="104" t="s">
        <v>10</v>
      </c>
      <c r="M127" s="103" t="s">
        <v>11</v>
      </c>
      <c r="N127" s="105" t="s">
        <v>12</v>
      </c>
      <c r="O127" s="104" t="s">
        <v>13</v>
      </c>
      <c r="P127" s="111"/>
      <c r="Q127" s="111"/>
      <c r="R127" s="103" t="s">
        <v>3</v>
      </c>
    </row>
    <row r="128" spans="1:18">
      <c r="A128" s="10" t="s">
        <v>139</v>
      </c>
      <c r="B128" s="11"/>
      <c r="C128" s="11">
        <v>270</v>
      </c>
      <c r="D128" s="11">
        <f t="shared" ref="D128:D143" si="151">IF(R128,R128,10*C128)</f>
        <v>2700</v>
      </c>
      <c r="E128" s="11"/>
      <c r="F128" s="11"/>
      <c r="G128" s="112" t="s">
        <v>133</v>
      </c>
      <c r="H128" s="11" t="s">
        <v>133</v>
      </c>
      <c r="I128" s="13"/>
      <c r="J128" s="13" t="str">
        <f t="shared" ref="J128:J143" si="152">IF(OR(D128="",E128="",G128="",G128=0), "-", (D128-E128)/G128/10)</f>
        <v>-</v>
      </c>
      <c r="K128" s="11" t="s">
        <v>133</v>
      </c>
      <c r="L128" s="11" t="s">
        <v>133</v>
      </c>
      <c r="M128" s="13" t="s">
        <v>133</v>
      </c>
      <c r="N128" s="11" t="s">
        <v>133</v>
      </c>
      <c r="O128" s="11" t="s">
        <v>133</v>
      </c>
      <c r="P128" s="111"/>
      <c r="Q128" s="111"/>
      <c r="R128" s="11">
        <v>2700</v>
      </c>
    </row>
    <row r="129" spans="1:18">
      <c r="A129" s="10" t="s">
        <v>140</v>
      </c>
      <c r="B129" s="11"/>
      <c r="C129" s="11">
        <v>270</v>
      </c>
      <c r="D129" s="11">
        <f t="shared" si="151"/>
        <v>2700</v>
      </c>
      <c r="E129" s="11"/>
      <c r="F129" s="11"/>
      <c r="G129" s="112" t="s">
        <v>133</v>
      </c>
      <c r="H129" s="11" t="s">
        <v>133</v>
      </c>
      <c r="I129" s="13"/>
      <c r="J129" s="13" t="str">
        <f t="shared" si="152"/>
        <v>-</v>
      </c>
      <c r="K129" s="11" t="s">
        <v>133</v>
      </c>
      <c r="L129" s="11" t="s">
        <v>133</v>
      </c>
      <c r="M129" s="13" t="s">
        <v>133</v>
      </c>
      <c r="N129" s="11" t="s">
        <v>133</v>
      </c>
      <c r="O129" s="11" t="s">
        <v>133</v>
      </c>
      <c r="P129" s="111"/>
      <c r="Q129" s="111"/>
      <c r="R129" s="11">
        <v>2700</v>
      </c>
    </row>
    <row r="130" spans="1:18">
      <c r="A130" s="10" t="s">
        <v>141</v>
      </c>
      <c r="B130" s="11"/>
      <c r="C130" s="11">
        <v>270</v>
      </c>
      <c r="D130" s="11">
        <f t="shared" si="151"/>
        <v>2700</v>
      </c>
      <c r="E130" s="11"/>
      <c r="F130" s="11"/>
      <c r="G130" s="112" t="s">
        <v>133</v>
      </c>
      <c r="H130" s="11" t="s">
        <v>133</v>
      </c>
      <c r="I130" s="13"/>
      <c r="J130" s="13" t="str">
        <f t="shared" si="152"/>
        <v>-</v>
      </c>
      <c r="K130" s="11" t="s">
        <v>133</v>
      </c>
      <c r="L130" s="11" t="s">
        <v>133</v>
      </c>
      <c r="M130" s="13" t="s">
        <v>133</v>
      </c>
      <c r="N130" s="11" t="s">
        <v>133</v>
      </c>
      <c r="O130" s="11" t="s">
        <v>133</v>
      </c>
      <c r="P130" s="111"/>
      <c r="Q130" s="111"/>
      <c r="R130" s="11">
        <v>2700</v>
      </c>
    </row>
    <row r="131" spans="1:18">
      <c r="A131" s="10" t="s">
        <v>142</v>
      </c>
      <c r="B131" s="11"/>
      <c r="C131" s="11">
        <v>270</v>
      </c>
      <c r="D131" s="11">
        <f t="shared" si="151"/>
        <v>2700</v>
      </c>
      <c r="E131" s="11"/>
      <c r="F131" s="11"/>
      <c r="G131" s="112" t="s">
        <v>133</v>
      </c>
      <c r="H131" s="11" t="s">
        <v>133</v>
      </c>
      <c r="I131" s="13"/>
      <c r="J131" s="13" t="str">
        <f t="shared" si="152"/>
        <v>-</v>
      </c>
      <c r="K131" s="11" t="s">
        <v>133</v>
      </c>
      <c r="L131" s="11" t="s">
        <v>133</v>
      </c>
      <c r="M131" s="13" t="s">
        <v>133</v>
      </c>
      <c r="N131" s="11" t="s">
        <v>133</v>
      </c>
      <c r="O131" s="11" t="s">
        <v>133</v>
      </c>
      <c r="P131" s="111"/>
      <c r="Q131" s="111"/>
      <c r="R131" s="11">
        <v>2700</v>
      </c>
    </row>
    <row r="132" spans="1:18">
      <c r="A132" s="10" t="s">
        <v>143</v>
      </c>
      <c r="B132" s="11"/>
      <c r="C132" s="11">
        <v>270</v>
      </c>
      <c r="D132" s="11">
        <f t="shared" si="151"/>
        <v>2700</v>
      </c>
      <c r="E132" s="11"/>
      <c r="F132" s="11"/>
      <c r="G132" s="112" t="s">
        <v>133</v>
      </c>
      <c r="H132" s="11" t="s">
        <v>133</v>
      </c>
      <c r="I132" s="13"/>
      <c r="J132" s="13" t="str">
        <f t="shared" si="152"/>
        <v>-</v>
      </c>
      <c r="K132" s="11" t="s">
        <v>133</v>
      </c>
      <c r="L132" s="11" t="s">
        <v>133</v>
      </c>
      <c r="M132" s="13" t="s">
        <v>133</v>
      </c>
      <c r="N132" s="11" t="s">
        <v>133</v>
      </c>
      <c r="O132" s="11" t="s">
        <v>133</v>
      </c>
      <c r="P132" s="111"/>
      <c r="Q132" s="111"/>
      <c r="R132" s="11">
        <v>2700</v>
      </c>
    </row>
    <row r="133" spans="1:18">
      <c r="A133" s="10" t="s">
        <v>144</v>
      </c>
      <c r="B133" s="11"/>
      <c r="C133" s="11">
        <v>270</v>
      </c>
      <c r="D133" s="11">
        <f t="shared" si="151"/>
        <v>2700</v>
      </c>
      <c r="E133" s="11"/>
      <c r="F133" s="11"/>
      <c r="G133" s="112" t="s">
        <v>133</v>
      </c>
      <c r="H133" s="11" t="s">
        <v>133</v>
      </c>
      <c r="I133" s="13"/>
      <c r="J133" s="13" t="str">
        <f t="shared" si="152"/>
        <v>-</v>
      </c>
      <c r="K133" s="11" t="s">
        <v>133</v>
      </c>
      <c r="L133" s="11" t="s">
        <v>133</v>
      </c>
      <c r="M133" s="13" t="s">
        <v>133</v>
      </c>
      <c r="N133" s="11" t="s">
        <v>133</v>
      </c>
      <c r="O133" s="11" t="s">
        <v>133</v>
      </c>
      <c r="P133" s="111"/>
      <c r="Q133" s="111"/>
      <c r="R133" s="11">
        <v>2700</v>
      </c>
    </row>
    <row r="134" spans="1:18">
      <c r="A134" s="10" t="s">
        <v>145</v>
      </c>
      <c r="B134" s="11"/>
      <c r="C134" s="11">
        <v>36</v>
      </c>
      <c r="D134" s="11">
        <f t="shared" si="151"/>
        <v>360</v>
      </c>
      <c r="E134" s="11"/>
      <c r="F134" s="11"/>
      <c r="G134" s="112" t="s">
        <v>133</v>
      </c>
      <c r="H134" s="11" t="s">
        <v>133</v>
      </c>
      <c r="I134" s="13"/>
      <c r="J134" s="13" t="str">
        <f t="shared" si="152"/>
        <v>-</v>
      </c>
      <c r="K134" s="11" t="s">
        <v>133</v>
      </c>
      <c r="L134" s="11" t="s">
        <v>133</v>
      </c>
      <c r="M134" s="13" t="s">
        <v>133</v>
      </c>
      <c r="N134" s="11" t="s">
        <v>133</v>
      </c>
      <c r="O134" s="11" t="s">
        <v>133</v>
      </c>
      <c r="P134" s="111"/>
      <c r="Q134" s="111"/>
      <c r="R134" s="11"/>
    </row>
    <row r="135" spans="1:18">
      <c r="A135" s="10" t="s">
        <v>146</v>
      </c>
      <c r="B135" s="11"/>
      <c r="C135" s="11">
        <v>54</v>
      </c>
      <c r="D135" s="11">
        <f t="shared" si="151"/>
        <v>540</v>
      </c>
      <c r="E135" s="11"/>
      <c r="F135" s="11"/>
      <c r="G135" s="112" t="s">
        <v>133</v>
      </c>
      <c r="H135" s="11" t="s">
        <v>133</v>
      </c>
      <c r="I135" s="13"/>
      <c r="J135" s="13" t="str">
        <f t="shared" si="152"/>
        <v>-</v>
      </c>
      <c r="K135" s="11" t="s">
        <v>133</v>
      </c>
      <c r="L135" s="11" t="s">
        <v>133</v>
      </c>
      <c r="M135" s="13" t="s">
        <v>133</v>
      </c>
      <c r="N135" s="11" t="s">
        <v>133</v>
      </c>
      <c r="O135" s="11" t="s">
        <v>133</v>
      </c>
      <c r="P135" s="111"/>
      <c r="Q135" s="111"/>
      <c r="R135" s="11"/>
    </row>
    <row r="136" spans="1:18">
      <c r="A136" s="10" t="s">
        <v>147</v>
      </c>
      <c r="B136" s="11"/>
      <c r="C136" s="11">
        <v>72</v>
      </c>
      <c r="D136" s="11">
        <f t="shared" si="151"/>
        <v>720</v>
      </c>
      <c r="E136" s="11"/>
      <c r="F136" s="11"/>
      <c r="G136" s="112" t="s">
        <v>133</v>
      </c>
      <c r="H136" s="11" t="s">
        <v>133</v>
      </c>
      <c r="I136" s="13"/>
      <c r="J136" s="13" t="str">
        <f t="shared" si="152"/>
        <v>-</v>
      </c>
      <c r="K136" s="11" t="s">
        <v>133</v>
      </c>
      <c r="L136" s="11" t="s">
        <v>133</v>
      </c>
      <c r="M136" s="13" t="s">
        <v>133</v>
      </c>
      <c r="N136" s="11" t="s">
        <v>133</v>
      </c>
      <c r="O136" s="11" t="s">
        <v>133</v>
      </c>
      <c r="P136" s="111"/>
      <c r="Q136" s="111"/>
      <c r="R136" s="11"/>
    </row>
    <row r="137" spans="1:18">
      <c r="A137" s="10" t="s">
        <v>148</v>
      </c>
      <c r="B137" s="11"/>
      <c r="C137" s="11">
        <v>25</v>
      </c>
      <c r="D137" s="11">
        <f t="shared" si="151"/>
        <v>250</v>
      </c>
      <c r="E137" s="11"/>
      <c r="F137" s="11"/>
      <c r="G137" s="112" t="s">
        <v>133</v>
      </c>
      <c r="H137" s="11" t="s">
        <v>133</v>
      </c>
      <c r="I137" s="13"/>
      <c r="J137" s="13" t="str">
        <f t="shared" si="152"/>
        <v>-</v>
      </c>
      <c r="K137" s="11" t="s">
        <v>133</v>
      </c>
      <c r="L137" s="11" t="s">
        <v>133</v>
      </c>
      <c r="M137" s="13" t="s">
        <v>133</v>
      </c>
      <c r="N137" s="11" t="s">
        <v>133</v>
      </c>
      <c r="O137" s="11" t="s">
        <v>133</v>
      </c>
      <c r="P137" s="111"/>
      <c r="Q137" s="111"/>
      <c r="R137" s="11"/>
    </row>
    <row r="138" spans="1:18">
      <c r="A138" s="10" t="s">
        <v>149</v>
      </c>
      <c r="B138" s="11"/>
      <c r="C138" s="11">
        <v>403</v>
      </c>
      <c r="D138" s="11">
        <f t="shared" si="151"/>
        <v>4030</v>
      </c>
      <c r="E138" s="11"/>
      <c r="F138" s="11"/>
      <c r="G138" s="112" t="s">
        <v>133</v>
      </c>
      <c r="H138" s="11" t="s">
        <v>133</v>
      </c>
      <c r="I138" s="13"/>
      <c r="J138" s="13" t="str">
        <f t="shared" si="152"/>
        <v>-</v>
      </c>
      <c r="K138" s="11" t="s">
        <v>133</v>
      </c>
      <c r="L138" s="11" t="s">
        <v>133</v>
      </c>
      <c r="M138" s="13" t="s">
        <v>133</v>
      </c>
      <c r="N138" s="11" t="s">
        <v>133</v>
      </c>
      <c r="O138" s="11" t="s">
        <v>133</v>
      </c>
      <c r="P138" s="111"/>
      <c r="Q138" s="111"/>
      <c r="R138" s="11"/>
    </row>
    <row r="139" spans="1:18">
      <c r="A139" s="10" t="s">
        <v>150</v>
      </c>
      <c r="B139" s="11"/>
      <c r="C139" s="11">
        <v>403</v>
      </c>
      <c r="D139" s="11">
        <f t="shared" si="151"/>
        <v>4030</v>
      </c>
      <c r="E139" s="11"/>
      <c r="F139" s="11"/>
      <c r="G139" s="112" t="s">
        <v>133</v>
      </c>
      <c r="H139" s="11" t="s">
        <v>133</v>
      </c>
      <c r="I139" s="13"/>
      <c r="J139" s="13" t="str">
        <f t="shared" si="152"/>
        <v>-</v>
      </c>
      <c r="K139" s="11" t="s">
        <v>133</v>
      </c>
      <c r="L139" s="11" t="s">
        <v>133</v>
      </c>
      <c r="M139" s="13" t="s">
        <v>133</v>
      </c>
      <c r="N139" s="11" t="s">
        <v>133</v>
      </c>
      <c r="O139" s="11" t="s">
        <v>133</v>
      </c>
      <c r="P139" s="111"/>
      <c r="Q139" s="111"/>
      <c r="R139" s="11"/>
    </row>
    <row r="140" spans="1:18">
      <c r="A140" s="10" t="s">
        <v>151</v>
      </c>
      <c r="B140" s="11"/>
      <c r="C140" s="11">
        <v>342</v>
      </c>
      <c r="D140" s="11">
        <f t="shared" si="151"/>
        <v>3420</v>
      </c>
      <c r="E140" s="11"/>
      <c r="F140" s="11"/>
      <c r="G140" s="112" t="s">
        <v>133</v>
      </c>
      <c r="H140" s="11" t="s">
        <v>133</v>
      </c>
      <c r="I140" s="13"/>
      <c r="J140" s="13" t="str">
        <f t="shared" si="152"/>
        <v>-</v>
      </c>
      <c r="K140" s="11" t="s">
        <v>133</v>
      </c>
      <c r="L140" s="11" t="s">
        <v>133</v>
      </c>
      <c r="M140" s="13" t="s">
        <v>133</v>
      </c>
      <c r="N140" s="11" t="s">
        <v>133</v>
      </c>
      <c r="O140" s="11" t="s">
        <v>133</v>
      </c>
      <c r="P140" s="111"/>
      <c r="Q140" s="111"/>
      <c r="R140" s="11"/>
    </row>
    <row r="141" spans="1:18">
      <c r="A141" s="10" t="s">
        <v>152</v>
      </c>
      <c r="B141" s="11"/>
      <c r="C141" s="11">
        <v>450</v>
      </c>
      <c r="D141" s="11">
        <f t="shared" si="151"/>
        <v>4500</v>
      </c>
      <c r="E141" s="11"/>
      <c r="F141" s="11"/>
      <c r="G141" s="112" t="s">
        <v>133</v>
      </c>
      <c r="H141" s="11" t="s">
        <v>133</v>
      </c>
      <c r="I141" s="13"/>
      <c r="J141" s="13" t="str">
        <f t="shared" si="152"/>
        <v>-</v>
      </c>
      <c r="K141" s="11" t="s">
        <v>133</v>
      </c>
      <c r="L141" s="11" t="s">
        <v>133</v>
      </c>
      <c r="M141" s="13" t="s">
        <v>133</v>
      </c>
      <c r="N141" s="11" t="s">
        <v>133</v>
      </c>
      <c r="O141" s="11" t="s">
        <v>133</v>
      </c>
      <c r="P141" s="111"/>
      <c r="Q141" s="111"/>
      <c r="R141" s="11"/>
    </row>
    <row r="142" spans="1:18">
      <c r="A142" s="10" t="s">
        <v>153</v>
      </c>
      <c r="B142" s="11"/>
      <c r="C142" s="11">
        <v>342</v>
      </c>
      <c r="D142" s="11">
        <f t="shared" si="151"/>
        <v>3420</v>
      </c>
      <c r="E142" s="11"/>
      <c r="F142" s="11"/>
      <c r="G142" s="112" t="s">
        <v>133</v>
      </c>
      <c r="H142" s="11" t="s">
        <v>133</v>
      </c>
      <c r="I142" s="13"/>
      <c r="J142" s="13" t="str">
        <f t="shared" si="152"/>
        <v>-</v>
      </c>
      <c r="K142" s="11" t="s">
        <v>133</v>
      </c>
      <c r="L142" s="11" t="s">
        <v>133</v>
      </c>
      <c r="M142" s="13" t="s">
        <v>133</v>
      </c>
      <c r="N142" s="11" t="s">
        <v>133</v>
      </c>
      <c r="O142" s="11" t="s">
        <v>133</v>
      </c>
      <c r="P142" s="111"/>
      <c r="Q142" s="111"/>
      <c r="R142" s="11"/>
    </row>
    <row r="143" spans="1:18">
      <c r="A143" s="10" t="s">
        <v>154</v>
      </c>
      <c r="B143" s="11"/>
      <c r="C143" s="11">
        <v>342</v>
      </c>
      <c r="D143" s="11">
        <f t="shared" si="151"/>
        <v>3420</v>
      </c>
      <c r="E143" s="11"/>
      <c r="F143" s="11"/>
      <c r="G143" s="112" t="s">
        <v>133</v>
      </c>
      <c r="H143" s="11" t="s">
        <v>133</v>
      </c>
      <c r="I143" s="13"/>
      <c r="J143" s="13" t="str">
        <f t="shared" si="152"/>
        <v>-</v>
      </c>
      <c r="K143" s="11" t="s">
        <v>133</v>
      </c>
      <c r="L143" s="11" t="s">
        <v>133</v>
      </c>
      <c r="M143" s="13" t="s">
        <v>133</v>
      </c>
      <c r="N143" s="11" t="s">
        <v>133</v>
      </c>
      <c r="O143" s="11" t="s">
        <v>133</v>
      </c>
      <c r="P143" s="111"/>
      <c r="Q143" s="111"/>
      <c r="R143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0965-BB7C-E649-8633-ADC96A99E118}">
  <dimension ref="A1:Q68"/>
  <sheetViews>
    <sheetView tabSelected="1" workbookViewId="0">
      <selection activeCell="E4" sqref="E4"/>
    </sheetView>
  </sheetViews>
  <sheetFormatPr baseColWidth="10" defaultRowHeight="16"/>
  <cols>
    <col min="1" max="1" width="16.6640625" bestFit="1" customWidth="1"/>
    <col min="2" max="2" width="14.5" bestFit="1" customWidth="1"/>
    <col min="3" max="3" width="11.6640625" bestFit="1" customWidth="1"/>
    <col min="4" max="5" width="12.1640625" bestFit="1" customWidth="1"/>
    <col min="6" max="6" width="10.33203125" bestFit="1" customWidth="1"/>
    <col min="7" max="7" width="8.33203125" bestFit="1" customWidth="1"/>
    <col min="8" max="8" width="8.83203125" bestFit="1" customWidth="1"/>
    <col min="9" max="9" width="9.33203125" bestFit="1" customWidth="1"/>
    <col min="10" max="10" width="3.1640625" bestFit="1" customWidth="1"/>
    <col min="11" max="11" width="7.1640625" bestFit="1" customWidth="1"/>
    <col min="12" max="12" width="7.83203125" bestFit="1" customWidth="1"/>
    <col min="13" max="13" width="7" bestFit="1" customWidth="1"/>
    <col min="14" max="15" width="13.5" bestFit="1" customWidth="1"/>
    <col min="16" max="16" width="20.5" bestFit="1" customWidth="1"/>
    <col min="17" max="17" width="14" bestFit="1" customWidth="1"/>
  </cols>
  <sheetData>
    <row r="1" spans="1:17">
      <c r="A1" s="5" t="s">
        <v>165</v>
      </c>
      <c r="B1" s="6" t="s">
        <v>156</v>
      </c>
      <c r="C1" s="6" t="s">
        <v>2</v>
      </c>
      <c r="D1" s="6" t="s">
        <v>166</v>
      </c>
      <c r="E1" s="6" t="s">
        <v>167</v>
      </c>
      <c r="F1" s="6" t="s">
        <v>6</v>
      </c>
      <c r="G1" s="6" t="s">
        <v>8</v>
      </c>
      <c r="H1" s="134" t="s">
        <v>9</v>
      </c>
      <c r="I1" s="135" t="s">
        <v>10</v>
      </c>
      <c r="J1" s="6" t="s">
        <v>7</v>
      </c>
      <c r="K1" s="6" t="s">
        <v>11</v>
      </c>
      <c r="L1" s="9" t="s">
        <v>12</v>
      </c>
      <c r="M1" s="8" t="s">
        <v>13</v>
      </c>
      <c r="N1" s="6" t="s">
        <v>3</v>
      </c>
      <c r="O1" s="6" t="s">
        <v>3</v>
      </c>
      <c r="P1" s="6" t="s">
        <v>168</v>
      </c>
      <c r="Q1" s="6" t="s">
        <v>169</v>
      </c>
    </row>
    <row r="2" spans="1:17">
      <c r="A2" s="10" t="s">
        <v>41</v>
      </c>
      <c r="B2" s="11"/>
      <c r="C2" s="11">
        <v>7</v>
      </c>
      <c r="D2" s="11">
        <f t="shared" ref="D2:D66" si="0">P2/10</f>
        <v>287</v>
      </c>
      <c r="E2" s="11">
        <f t="shared" ref="E2:E68" si="1">C2-D2</f>
        <v>-280</v>
      </c>
      <c r="F2" s="11">
        <v>5</v>
      </c>
      <c r="G2" s="13">
        <f t="shared" ref="G2:G68" si="2">E2/F2</f>
        <v>-56</v>
      </c>
      <c r="H2" s="136">
        <f t="shared" ref="H2:H68" si="3">G2*60</f>
        <v>-3360</v>
      </c>
      <c r="I2" s="23">
        <f t="shared" ref="I2:I68" si="4">H2*24</f>
        <v>-80640</v>
      </c>
      <c r="J2" s="11">
        <v>1</v>
      </c>
      <c r="K2" s="13">
        <v>0.2</v>
      </c>
      <c r="L2" s="15">
        <v>12</v>
      </c>
      <c r="M2" s="14">
        <v>288</v>
      </c>
      <c r="N2" s="11">
        <f t="shared" ref="N2:N16" si="5">C2*10</f>
        <v>70</v>
      </c>
      <c r="O2" s="11">
        <v>2260</v>
      </c>
      <c r="P2" s="12">
        <v>2870</v>
      </c>
      <c r="Q2" s="39">
        <f t="shared" ref="Q2:Q68" si="6">O2-P2</f>
        <v>-610</v>
      </c>
    </row>
    <row r="3" spans="1:17">
      <c r="A3" s="17" t="s">
        <v>42</v>
      </c>
      <c r="B3" s="18"/>
      <c r="C3" s="18">
        <v>14</v>
      </c>
      <c r="D3" s="11">
        <f t="shared" si="0"/>
        <v>54</v>
      </c>
      <c r="E3" s="11">
        <f t="shared" si="1"/>
        <v>-40</v>
      </c>
      <c r="F3" s="18">
        <v>10</v>
      </c>
      <c r="G3" s="13">
        <f t="shared" si="2"/>
        <v>-4</v>
      </c>
      <c r="H3" s="136">
        <f t="shared" si="3"/>
        <v>-240</v>
      </c>
      <c r="I3" s="23">
        <f t="shared" si="4"/>
        <v>-5760</v>
      </c>
      <c r="J3" s="18">
        <v>2</v>
      </c>
      <c r="K3" s="13">
        <v>0.2</v>
      </c>
      <c r="L3" s="15">
        <v>12</v>
      </c>
      <c r="M3" s="14">
        <v>288</v>
      </c>
      <c r="N3" s="11">
        <f t="shared" si="5"/>
        <v>140</v>
      </c>
      <c r="O3" s="11">
        <v>1800</v>
      </c>
      <c r="P3" s="23">
        <v>540</v>
      </c>
      <c r="Q3" s="137">
        <f t="shared" si="6"/>
        <v>1260</v>
      </c>
    </row>
    <row r="4" spans="1:17">
      <c r="A4" s="10" t="s">
        <v>14</v>
      </c>
      <c r="B4" s="11" t="s">
        <v>1</v>
      </c>
      <c r="C4" s="11">
        <v>3</v>
      </c>
      <c r="D4" s="11">
        <f t="shared" si="0"/>
        <v>96</v>
      </c>
      <c r="E4" s="11">
        <f t="shared" si="1"/>
        <v>-93</v>
      </c>
      <c r="F4" s="11">
        <v>2</v>
      </c>
      <c r="G4" s="13">
        <f t="shared" si="2"/>
        <v>-46.5</v>
      </c>
      <c r="H4" s="136">
        <f t="shared" si="3"/>
        <v>-2790</v>
      </c>
      <c r="I4" s="23">
        <f t="shared" si="4"/>
        <v>-66960</v>
      </c>
      <c r="J4" s="11">
        <v>1</v>
      </c>
      <c r="K4" s="13">
        <v>0.5</v>
      </c>
      <c r="L4" s="15">
        <v>30</v>
      </c>
      <c r="M4" s="14">
        <v>720</v>
      </c>
      <c r="N4" s="11">
        <f t="shared" si="5"/>
        <v>30</v>
      </c>
      <c r="O4" s="11">
        <v>2050</v>
      </c>
      <c r="P4" s="23">
        <v>960</v>
      </c>
      <c r="Q4" s="137">
        <f t="shared" si="6"/>
        <v>1090</v>
      </c>
    </row>
    <row r="5" spans="1:17">
      <c r="A5" s="10" t="s">
        <v>47</v>
      </c>
      <c r="B5" s="11"/>
      <c r="C5" s="11">
        <v>21</v>
      </c>
      <c r="D5" s="11">
        <f t="shared" si="0"/>
        <v>42</v>
      </c>
      <c r="E5" s="11">
        <f t="shared" si="1"/>
        <v>-21</v>
      </c>
      <c r="F5" s="11">
        <v>5</v>
      </c>
      <c r="G5" s="13">
        <f t="shared" si="2"/>
        <v>-4.2</v>
      </c>
      <c r="H5" s="136">
        <f t="shared" si="3"/>
        <v>-252</v>
      </c>
      <c r="I5" s="23">
        <f t="shared" si="4"/>
        <v>-6048</v>
      </c>
      <c r="J5" s="11">
        <v>3</v>
      </c>
      <c r="K5" s="13">
        <v>0.6</v>
      </c>
      <c r="L5" s="15">
        <v>36</v>
      </c>
      <c r="M5" s="14">
        <v>864</v>
      </c>
      <c r="N5" s="11">
        <f t="shared" si="5"/>
        <v>210</v>
      </c>
      <c r="O5" s="11">
        <v>1470</v>
      </c>
      <c r="P5" s="23">
        <v>420</v>
      </c>
      <c r="Q5" s="137">
        <f t="shared" si="6"/>
        <v>1050</v>
      </c>
    </row>
    <row r="6" spans="1:17">
      <c r="A6" s="10" t="s">
        <v>61</v>
      </c>
      <c r="B6" s="11"/>
      <c r="C6" s="11">
        <v>32</v>
      </c>
      <c r="D6" s="11">
        <f t="shared" si="0"/>
        <v>118</v>
      </c>
      <c r="E6" s="11">
        <f t="shared" si="1"/>
        <v>-86</v>
      </c>
      <c r="F6" s="11">
        <v>20</v>
      </c>
      <c r="G6" s="13">
        <f t="shared" si="2"/>
        <v>-4.3</v>
      </c>
      <c r="H6" s="136">
        <f t="shared" si="3"/>
        <v>-258</v>
      </c>
      <c r="I6" s="23">
        <f t="shared" si="4"/>
        <v>-6192</v>
      </c>
      <c r="J6" s="11">
        <v>4</v>
      </c>
      <c r="K6" s="13">
        <v>0.2</v>
      </c>
      <c r="L6" s="15">
        <v>12</v>
      </c>
      <c r="M6" s="14">
        <v>288</v>
      </c>
      <c r="N6" s="11">
        <f t="shared" si="5"/>
        <v>320</v>
      </c>
      <c r="O6" s="11">
        <v>2190</v>
      </c>
      <c r="P6" s="23">
        <v>1180</v>
      </c>
      <c r="Q6" s="137">
        <f t="shared" si="6"/>
        <v>1010</v>
      </c>
    </row>
    <row r="7" spans="1:17">
      <c r="A7" s="17" t="s">
        <v>35</v>
      </c>
      <c r="B7" s="11" t="s">
        <v>170</v>
      </c>
      <c r="C7" s="18">
        <v>18</v>
      </c>
      <c r="D7" s="11">
        <f t="shared" si="0"/>
        <v>42</v>
      </c>
      <c r="E7" s="11">
        <f t="shared" si="1"/>
        <v>-24</v>
      </c>
      <c r="F7" s="18">
        <v>20</v>
      </c>
      <c r="G7" s="13">
        <f t="shared" si="2"/>
        <v>-1.2</v>
      </c>
      <c r="H7" s="136">
        <f t="shared" si="3"/>
        <v>-72</v>
      </c>
      <c r="I7" s="23">
        <f t="shared" si="4"/>
        <v>-1728</v>
      </c>
      <c r="J7" s="18">
        <v>2</v>
      </c>
      <c r="K7" s="18">
        <v>0.1</v>
      </c>
      <c r="L7" s="18">
        <v>6</v>
      </c>
      <c r="M7" s="18">
        <v>144</v>
      </c>
      <c r="N7" s="11">
        <f t="shared" si="5"/>
        <v>180</v>
      </c>
      <c r="O7" s="11">
        <v>1290</v>
      </c>
      <c r="P7" s="23">
        <v>420</v>
      </c>
      <c r="Q7" s="137">
        <f t="shared" si="6"/>
        <v>870</v>
      </c>
    </row>
    <row r="8" spans="1:17">
      <c r="A8" s="38" t="s">
        <v>17</v>
      </c>
      <c r="B8" s="11" t="s">
        <v>1</v>
      </c>
      <c r="C8" s="39">
        <v>10</v>
      </c>
      <c r="D8" s="11">
        <f t="shared" si="0"/>
        <v>136.80000000000001</v>
      </c>
      <c r="E8" s="11">
        <f t="shared" si="1"/>
        <v>-126.80000000000001</v>
      </c>
      <c r="F8" s="39">
        <v>20</v>
      </c>
      <c r="G8" s="13">
        <f t="shared" si="2"/>
        <v>-6.3400000000000007</v>
      </c>
      <c r="H8" s="136">
        <f t="shared" si="3"/>
        <v>-380.40000000000003</v>
      </c>
      <c r="I8" s="23">
        <f t="shared" si="4"/>
        <v>-9129.6</v>
      </c>
      <c r="J8" s="39">
        <v>2</v>
      </c>
      <c r="K8" s="39">
        <v>0.1</v>
      </c>
      <c r="L8" s="138">
        <v>6</v>
      </c>
      <c r="M8" s="139">
        <v>144</v>
      </c>
      <c r="N8" s="11">
        <f t="shared" si="5"/>
        <v>100</v>
      </c>
      <c r="O8" s="11">
        <v>2160</v>
      </c>
      <c r="P8" s="23">
        <v>1368</v>
      </c>
      <c r="Q8" s="137">
        <f t="shared" si="6"/>
        <v>792</v>
      </c>
    </row>
    <row r="9" spans="1:17">
      <c r="A9" s="10" t="s">
        <v>65</v>
      </c>
      <c r="B9" s="11"/>
      <c r="C9" s="11">
        <v>32</v>
      </c>
      <c r="D9" s="11">
        <f t="shared" si="0"/>
        <v>64.400000000000006</v>
      </c>
      <c r="E9" s="11">
        <f t="shared" si="1"/>
        <v>-32.400000000000006</v>
      </c>
      <c r="F9" s="11">
        <v>30</v>
      </c>
      <c r="G9" s="13">
        <f t="shared" si="2"/>
        <v>-1.0800000000000003</v>
      </c>
      <c r="H9" s="136">
        <f t="shared" si="3"/>
        <v>-64.800000000000011</v>
      </c>
      <c r="I9" s="23">
        <f t="shared" si="4"/>
        <v>-1555.2000000000003</v>
      </c>
      <c r="J9" s="11">
        <v>4</v>
      </c>
      <c r="K9" s="13">
        <v>0.13333333333333333</v>
      </c>
      <c r="L9" s="11">
        <v>8</v>
      </c>
      <c r="M9" s="11">
        <v>192</v>
      </c>
      <c r="N9" s="11">
        <f t="shared" si="5"/>
        <v>320</v>
      </c>
      <c r="O9" s="11">
        <v>1260</v>
      </c>
      <c r="P9" s="11">
        <v>644</v>
      </c>
      <c r="Q9" s="39">
        <f t="shared" si="6"/>
        <v>616</v>
      </c>
    </row>
    <row r="10" spans="1:17">
      <c r="A10" s="38" t="s">
        <v>44</v>
      </c>
      <c r="B10" s="39"/>
      <c r="C10" s="39">
        <v>14</v>
      </c>
      <c r="D10" s="11">
        <f t="shared" si="0"/>
        <v>226</v>
      </c>
      <c r="E10" s="11">
        <f t="shared" si="1"/>
        <v>-212</v>
      </c>
      <c r="F10" s="39">
        <v>30</v>
      </c>
      <c r="G10" s="13">
        <f t="shared" si="2"/>
        <v>-7.0666666666666664</v>
      </c>
      <c r="H10" s="136">
        <f t="shared" si="3"/>
        <v>-424</v>
      </c>
      <c r="I10" s="23">
        <f t="shared" si="4"/>
        <v>-10176</v>
      </c>
      <c r="J10" s="39">
        <v>3</v>
      </c>
      <c r="K10" s="39">
        <v>0.1</v>
      </c>
      <c r="L10" s="39">
        <v>6</v>
      </c>
      <c r="M10" s="39">
        <v>144</v>
      </c>
      <c r="N10" s="11">
        <f t="shared" si="5"/>
        <v>140</v>
      </c>
      <c r="O10" s="11">
        <v>2840</v>
      </c>
      <c r="P10" s="23">
        <v>2260</v>
      </c>
      <c r="Q10" s="137">
        <f t="shared" si="6"/>
        <v>580</v>
      </c>
    </row>
    <row r="11" spans="1:17">
      <c r="A11" s="10" t="s">
        <v>25</v>
      </c>
      <c r="B11" s="11" t="s">
        <v>1</v>
      </c>
      <c r="C11" s="11">
        <v>28</v>
      </c>
      <c r="D11" s="11">
        <f t="shared" si="0"/>
        <v>78</v>
      </c>
      <c r="E11" s="11">
        <f t="shared" si="1"/>
        <v>-50</v>
      </c>
      <c r="F11" s="11">
        <v>150</v>
      </c>
      <c r="G11" s="13">
        <f t="shared" si="2"/>
        <v>-0.33333333333333331</v>
      </c>
      <c r="H11" s="136">
        <f t="shared" si="3"/>
        <v>-20</v>
      </c>
      <c r="I11" s="23">
        <f t="shared" si="4"/>
        <v>-480</v>
      </c>
      <c r="J11" s="11">
        <v>6</v>
      </c>
      <c r="K11" s="13">
        <v>0.04</v>
      </c>
      <c r="L11" s="15">
        <v>2.4</v>
      </c>
      <c r="M11" s="14">
        <v>57.599999999999994</v>
      </c>
      <c r="N11" s="11">
        <f t="shared" si="5"/>
        <v>280</v>
      </c>
      <c r="O11" s="11">
        <v>1290</v>
      </c>
      <c r="P11" s="23">
        <v>780</v>
      </c>
      <c r="Q11" s="137">
        <f t="shared" si="6"/>
        <v>510</v>
      </c>
    </row>
    <row r="12" spans="1:17">
      <c r="A12" s="10" t="s">
        <v>66</v>
      </c>
      <c r="B12" s="11"/>
      <c r="C12" s="11">
        <v>126</v>
      </c>
      <c r="D12" s="11">
        <f t="shared" si="0"/>
        <v>0</v>
      </c>
      <c r="E12" s="11">
        <f t="shared" si="1"/>
        <v>126</v>
      </c>
      <c r="F12" s="11">
        <v>60</v>
      </c>
      <c r="G12" s="13">
        <f t="shared" si="2"/>
        <v>2.1</v>
      </c>
      <c r="H12" s="136">
        <f t="shared" si="3"/>
        <v>126</v>
      </c>
      <c r="I12" s="23">
        <f t="shared" si="4"/>
        <v>3024</v>
      </c>
      <c r="J12" s="11">
        <v>15</v>
      </c>
      <c r="K12" s="13">
        <v>0.25</v>
      </c>
      <c r="L12" s="15">
        <v>15</v>
      </c>
      <c r="M12" s="14">
        <v>360</v>
      </c>
      <c r="N12" s="11">
        <f t="shared" si="5"/>
        <v>1260</v>
      </c>
      <c r="O12" s="11">
        <v>500</v>
      </c>
      <c r="P12" s="11">
        <v>0</v>
      </c>
      <c r="Q12" s="39">
        <f t="shared" si="6"/>
        <v>500</v>
      </c>
    </row>
    <row r="13" spans="1:17">
      <c r="A13" s="10" t="s">
        <v>49</v>
      </c>
      <c r="B13" s="11"/>
      <c r="C13" s="11">
        <v>72</v>
      </c>
      <c r="D13" s="11">
        <f t="shared" si="0"/>
        <v>14</v>
      </c>
      <c r="E13" s="11">
        <f t="shared" si="1"/>
        <v>58</v>
      </c>
      <c r="F13" s="11">
        <v>30</v>
      </c>
      <c r="G13" s="13">
        <f t="shared" si="2"/>
        <v>1.9333333333333333</v>
      </c>
      <c r="H13" s="136">
        <f t="shared" si="3"/>
        <v>116</v>
      </c>
      <c r="I13" s="23">
        <f t="shared" si="4"/>
        <v>2784</v>
      </c>
      <c r="J13" s="11">
        <v>8</v>
      </c>
      <c r="K13" s="13">
        <v>0.26666666666666666</v>
      </c>
      <c r="L13" s="15">
        <v>16</v>
      </c>
      <c r="M13" s="14">
        <v>384</v>
      </c>
      <c r="N13" s="11">
        <f t="shared" si="5"/>
        <v>720</v>
      </c>
      <c r="O13" s="11">
        <v>640</v>
      </c>
      <c r="P13" s="11">
        <v>140</v>
      </c>
      <c r="Q13" s="39">
        <f t="shared" si="6"/>
        <v>500</v>
      </c>
    </row>
    <row r="14" spans="1:17">
      <c r="A14" s="10" t="s">
        <v>67</v>
      </c>
      <c r="B14" s="11"/>
      <c r="C14" s="11">
        <v>122</v>
      </c>
      <c r="D14" s="11">
        <f t="shared" si="0"/>
        <v>57.2</v>
      </c>
      <c r="E14" s="11">
        <f t="shared" si="1"/>
        <v>64.8</v>
      </c>
      <c r="F14" s="11">
        <v>120</v>
      </c>
      <c r="G14" s="13">
        <f t="shared" si="2"/>
        <v>0.53999999999999992</v>
      </c>
      <c r="H14" s="136">
        <f t="shared" si="3"/>
        <v>32.4</v>
      </c>
      <c r="I14" s="23">
        <f t="shared" si="4"/>
        <v>777.59999999999991</v>
      </c>
      <c r="J14" s="11">
        <v>15</v>
      </c>
      <c r="K14" s="13">
        <v>0.125</v>
      </c>
      <c r="L14" s="15">
        <v>7.5</v>
      </c>
      <c r="M14" s="14">
        <v>180</v>
      </c>
      <c r="N14" s="11">
        <f t="shared" si="5"/>
        <v>1220</v>
      </c>
      <c r="O14" s="11">
        <v>1040</v>
      </c>
      <c r="P14" s="11">
        <v>572</v>
      </c>
      <c r="Q14" s="39">
        <f t="shared" si="6"/>
        <v>468</v>
      </c>
    </row>
    <row r="15" spans="1:17">
      <c r="A15" s="10" t="s">
        <v>16</v>
      </c>
      <c r="B15" s="11" t="s">
        <v>1</v>
      </c>
      <c r="C15" s="11">
        <v>7</v>
      </c>
      <c r="D15" s="11">
        <f t="shared" si="0"/>
        <v>108</v>
      </c>
      <c r="E15" s="11">
        <f t="shared" si="1"/>
        <v>-101</v>
      </c>
      <c r="F15" s="11">
        <v>10</v>
      </c>
      <c r="G15" s="13">
        <f t="shared" si="2"/>
        <v>-10.1</v>
      </c>
      <c r="H15" s="136">
        <f t="shared" si="3"/>
        <v>-606</v>
      </c>
      <c r="I15" s="23">
        <f t="shared" si="4"/>
        <v>-14544</v>
      </c>
      <c r="J15" s="11">
        <v>2</v>
      </c>
      <c r="K15" s="13">
        <v>0.2</v>
      </c>
      <c r="L15" s="15">
        <v>12</v>
      </c>
      <c r="M15" s="14">
        <v>288</v>
      </c>
      <c r="N15" s="11">
        <f t="shared" si="5"/>
        <v>70</v>
      </c>
      <c r="O15" s="11">
        <v>1510</v>
      </c>
      <c r="P15" s="23">
        <v>1080</v>
      </c>
      <c r="Q15" s="137">
        <f t="shared" si="6"/>
        <v>430</v>
      </c>
    </row>
    <row r="16" spans="1:17">
      <c r="A16" s="10" t="s">
        <v>34</v>
      </c>
      <c r="B16" s="11" t="s">
        <v>170</v>
      </c>
      <c r="C16" s="11">
        <v>32</v>
      </c>
      <c r="D16" s="11">
        <f t="shared" si="0"/>
        <v>0</v>
      </c>
      <c r="E16" s="11">
        <f t="shared" si="1"/>
        <v>32</v>
      </c>
      <c r="F16" s="11">
        <v>60</v>
      </c>
      <c r="G16" s="13">
        <f t="shared" si="2"/>
        <v>0.53333333333333333</v>
      </c>
      <c r="H16" s="136">
        <f t="shared" si="3"/>
        <v>32</v>
      </c>
      <c r="I16" s="23">
        <f t="shared" si="4"/>
        <v>768</v>
      </c>
      <c r="J16" s="11">
        <v>3</v>
      </c>
      <c r="K16" s="13">
        <v>0.05</v>
      </c>
      <c r="L16" s="15">
        <v>3</v>
      </c>
      <c r="M16" s="14">
        <v>72</v>
      </c>
      <c r="N16" s="11">
        <f t="shared" si="5"/>
        <v>320</v>
      </c>
      <c r="O16" s="11">
        <v>430</v>
      </c>
      <c r="P16" s="11">
        <v>0</v>
      </c>
      <c r="Q16" s="39">
        <f t="shared" si="6"/>
        <v>430</v>
      </c>
    </row>
    <row r="17" spans="1:17">
      <c r="A17" s="10" t="s">
        <v>36</v>
      </c>
      <c r="B17" s="11" t="s">
        <v>170</v>
      </c>
      <c r="C17" s="11">
        <v>54</v>
      </c>
      <c r="D17" s="11">
        <f t="shared" si="0"/>
        <v>14</v>
      </c>
      <c r="E17" s="11">
        <f t="shared" si="1"/>
        <v>40</v>
      </c>
      <c r="F17" s="11">
        <v>360</v>
      </c>
      <c r="G17" s="13">
        <f t="shared" si="2"/>
        <v>0.1111111111111111</v>
      </c>
      <c r="H17" s="136">
        <f t="shared" si="3"/>
        <v>6.6666666666666661</v>
      </c>
      <c r="I17" s="23">
        <f t="shared" si="4"/>
        <v>160</v>
      </c>
      <c r="J17" s="11">
        <v>5</v>
      </c>
      <c r="K17" s="13">
        <v>1.3888888888888888E-2</v>
      </c>
      <c r="L17" s="15">
        <v>0.83333333333333326</v>
      </c>
      <c r="M17" s="14">
        <v>20</v>
      </c>
      <c r="N17" s="11">
        <v>540</v>
      </c>
      <c r="O17" s="11">
        <v>540</v>
      </c>
      <c r="P17" s="11">
        <v>140</v>
      </c>
      <c r="Q17" s="39">
        <f t="shared" si="6"/>
        <v>400</v>
      </c>
    </row>
    <row r="18" spans="1:17">
      <c r="A18" s="10" t="s">
        <v>20</v>
      </c>
      <c r="B18" s="11" t="s">
        <v>1</v>
      </c>
      <c r="C18" s="11">
        <v>32</v>
      </c>
      <c r="D18" s="11">
        <f t="shared" si="0"/>
        <v>270</v>
      </c>
      <c r="E18" s="11">
        <f t="shared" si="1"/>
        <v>-238</v>
      </c>
      <c r="F18" s="11">
        <v>180</v>
      </c>
      <c r="G18" s="13">
        <f t="shared" si="2"/>
        <v>-1.3222222222222222</v>
      </c>
      <c r="H18" s="136">
        <f t="shared" si="3"/>
        <v>-79.333333333333329</v>
      </c>
      <c r="I18" s="23">
        <f t="shared" si="4"/>
        <v>-1904</v>
      </c>
      <c r="J18" s="11">
        <v>6</v>
      </c>
      <c r="K18" s="13">
        <v>3.3333333333333333E-2</v>
      </c>
      <c r="L18" s="15">
        <v>2</v>
      </c>
      <c r="M18" s="14">
        <v>48</v>
      </c>
      <c r="N18" s="11">
        <f t="shared" ref="N18:N20" si="7">C18*10</f>
        <v>320</v>
      </c>
      <c r="O18" s="11">
        <v>3090</v>
      </c>
      <c r="P18" s="23">
        <v>2700</v>
      </c>
      <c r="Q18" s="137">
        <f t="shared" si="6"/>
        <v>390</v>
      </c>
    </row>
    <row r="19" spans="1:17">
      <c r="A19" s="10" t="s">
        <v>72</v>
      </c>
      <c r="B19" s="11"/>
      <c r="C19" s="11">
        <v>118</v>
      </c>
      <c r="D19" s="11">
        <f t="shared" si="0"/>
        <v>288</v>
      </c>
      <c r="E19" s="11">
        <f t="shared" si="1"/>
        <v>-170</v>
      </c>
      <c r="F19" s="11">
        <v>90</v>
      </c>
      <c r="G19" s="13">
        <f t="shared" si="2"/>
        <v>-1.8888888888888888</v>
      </c>
      <c r="H19" s="136">
        <f t="shared" si="3"/>
        <v>-113.33333333333333</v>
      </c>
      <c r="I19" s="23">
        <f t="shared" si="4"/>
        <v>-2720</v>
      </c>
      <c r="J19" s="11">
        <v>14</v>
      </c>
      <c r="K19" s="13">
        <v>0.15555555555555556</v>
      </c>
      <c r="L19" s="15">
        <v>9.3333333333333339</v>
      </c>
      <c r="M19" s="14">
        <v>224</v>
      </c>
      <c r="N19" s="11">
        <f t="shared" si="7"/>
        <v>1180</v>
      </c>
      <c r="O19" s="11">
        <v>3270</v>
      </c>
      <c r="P19" s="23">
        <v>2880</v>
      </c>
      <c r="Q19" s="137">
        <f t="shared" si="6"/>
        <v>390</v>
      </c>
    </row>
    <row r="20" spans="1:17">
      <c r="A20" s="10" t="s">
        <v>126</v>
      </c>
      <c r="B20" s="11"/>
      <c r="C20" s="11">
        <v>147</v>
      </c>
      <c r="D20" s="11">
        <f t="shared" si="0"/>
        <v>128.4</v>
      </c>
      <c r="E20" s="11">
        <f t="shared" si="1"/>
        <v>18.599999999999994</v>
      </c>
      <c r="F20" s="11">
        <v>480</v>
      </c>
      <c r="G20" s="13">
        <f t="shared" si="2"/>
        <v>3.8749999999999986E-2</v>
      </c>
      <c r="H20" s="136">
        <f t="shared" si="3"/>
        <v>2.3249999999999993</v>
      </c>
      <c r="I20" s="23">
        <f t="shared" si="4"/>
        <v>55.799999999999983</v>
      </c>
      <c r="J20" s="11">
        <v>18</v>
      </c>
      <c r="K20" s="13">
        <v>3.7499999999999999E-2</v>
      </c>
      <c r="L20" s="15">
        <v>2.25</v>
      </c>
      <c r="M20" s="14">
        <v>54</v>
      </c>
      <c r="N20" s="11">
        <f t="shared" si="7"/>
        <v>1470</v>
      </c>
      <c r="O20" s="11">
        <v>1650</v>
      </c>
      <c r="P20" s="23">
        <v>1284</v>
      </c>
      <c r="Q20" s="137">
        <f t="shared" si="6"/>
        <v>366</v>
      </c>
    </row>
    <row r="21" spans="1:17">
      <c r="A21" s="10" t="s">
        <v>23</v>
      </c>
      <c r="B21" s="11" t="s">
        <v>1</v>
      </c>
      <c r="C21" s="11">
        <v>50</v>
      </c>
      <c r="D21" s="11">
        <f t="shared" si="0"/>
        <v>14</v>
      </c>
      <c r="E21" s="11">
        <f t="shared" si="1"/>
        <v>36</v>
      </c>
      <c r="F21" s="11">
        <v>480</v>
      </c>
      <c r="G21" s="13">
        <f t="shared" si="2"/>
        <v>7.4999999999999997E-2</v>
      </c>
      <c r="H21" s="136">
        <f t="shared" si="3"/>
        <v>4.5</v>
      </c>
      <c r="I21" s="23">
        <f t="shared" si="4"/>
        <v>108</v>
      </c>
      <c r="J21" s="11">
        <v>10</v>
      </c>
      <c r="K21" s="13">
        <v>2.0833333333333332E-2</v>
      </c>
      <c r="L21" s="15">
        <v>1.25</v>
      </c>
      <c r="M21" s="14">
        <v>30</v>
      </c>
      <c r="N21" s="11">
        <v>504</v>
      </c>
      <c r="O21" s="11">
        <v>504</v>
      </c>
      <c r="P21" s="11">
        <v>140</v>
      </c>
      <c r="Q21" s="39">
        <f t="shared" si="6"/>
        <v>364</v>
      </c>
    </row>
    <row r="22" spans="1:17">
      <c r="A22" s="10" t="s">
        <v>29</v>
      </c>
      <c r="B22" s="39" t="s">
        <v>171</v>
      </c>
      <c r="C22" s="11">
        <v>68</v>
      </c>
      <c r="D22" s="11">
        <f t="shared" si="0"/>
        <v>0</v>
      </c>
      <c r="E22" s="11">
        <f t="shared" si="1"/>
        <v>68</v>
      </c>
      <c r="F22" s="11">
        <v>1680</v>
      </c>
      <c r="G22" s="13">
        <f t="shared" si="2"/>
        <v>4.0476190476190478E-2</v>
      </c>
      <c r="H22" s="136">
        <f t="shared" si="3"/>
        <v>2.4285714285714288</v>
      </c>
      <c r="I22" s="23">
        <f t="shared" si="4"/>
        <v>58.285714285714292</v>
      </c>
      <c r="J22" s="11">
        <v>13</v>
      </c>
      <c r="K22" s="13">
        <v>7.7380952380952384E-3</v>
      </c>
      <c r="L22" s="15">
        <v>0.4642857142857143</v>
      </c>
      <c r="M22" s="14">
        <v>11.142857142857142</v>
      </c>
      <c r="N22" s="11">
        <v>360</v>
      </c>
      <c r="O22" s="11">
        <v>360</v>
      </c>
      <c r="P22" s="11">
        <v>0</v>
      </c>
      <c r="Q22" s="39">
        <f t="shared" si="6"/>
        <v>360</v>
      </c>
    </row>
    <row r="23" spans="1:17">
      <c r="A23" s="10" t="s">
        <v>22</v>
      </c>
      <c r="B23" s="11" t="s">
        <v>1</v>
      </c>
      <c r="C23" s="11">
        <v>43</v>
      </c>
      <c r="D23" s="11">
        <f t="shared" si="0"/>
        <v>0</v>
      </c>
      <c r="E23" s="11">
        <f t="shared" si="1"/>
        <v>43</v>
      </c>
      <c r="F23" s="11">
        <v>360</v>
      </c>
      <c r="G23" s="13">
        <f t="shared" si="2"/>
        <v>0.11944444444444445</v>
      </c>
      <c r="H23" s="136">
        <f t="shared" si="3"/>
        <v>7.166666666666667</v>
      </c>
      <c r="I23" s="23">
        <f t="shared" si="4"/>
        <v>172</v>
      </c>
      <c r="J23" s="11">
        <v>8</v>
      </c>
      <c r="K23" s="13">
        <v>2.2222222222222223E-2</v>
      </c>
      <c r="L23" s="15">
        <v>1.3333333333333335</v>
      </c>
      <c r="M23" s="14">
        <v>32</v>
      </c>
      <c r="N23" s="11">
        <f>C23*10</f>
        <v>430</v>
      </c>
      <c r="O23" s="11">
        <v>360</v>
      </c>
      <c r="P23" s="11">
        <v>0</v>
      </c>
      <c r="Q23" s="39">
        <f t="shared" si="6"/>
        <v>360</v>
      </c>
    </row>
    <row r="24" spans="1:17">
      <c r="A24" s="10" t="s">
        <v>33</v>
      </c>
      <c r="B24" s="11" t="s">
        <v>170</v>
      </c>
      <c r="C24" s="11">
        <v>50</v>
      </c>
      <c r="D24" s="11">
        <f t="shared" si="0"/>
        <v>47.166666666666671</v>
      </c>
      <c r="E24" s="11">
        <f t="shared" si="1"/>
        <v>2.8333333333333286</v>
      </c>
      <c r="F24" s="11">
        <v>240</v>
      </c>
      <c r="G24" s="13">
        <f t="shared" si="2"/>
        <v>1.1805555555555536E-2</v>
      </c>
      <c r="H24" s="136">
        <f t="shared" si="3"/>
        <v>0.70833333333333215</v>
      </c>
      <c r="I24" s="23">
        <f t="shared" si="4"/>
        <v>16.999999999999972</v>
      </c>
      <c r="J24" s="11">
        <v>5</v>
      </c>
      <c r="K24" s="13">
        <v>2.0833333333333332E-2</v>
      </c>
      <c r="L24" s="15">
        <v>1.25</v>
      </c>
      <c r="M24" s="14">
        <v>30</v>
      </c>
      <c r="N24" s="11">
        <v>828</v>
      </c>
      <c r="O24" s="11">
        <v>828</v>
      </c>
      <c r="P24" s="11">
        <v>471.66666666666669</v>
      </c>
      <c r="Q24" s="39">
        <f t="shared" si="6"/>
        <v>356.33333333333331</v>
      </c>
    </row>
    <row r="25" spans="1:17">
      <c r="A25" s="10" t="s">
        <v>28</v>
      </c>
      <c r="B25" s="39" t="s">
        <v>171</v>
      </c>
      <c r="C25" s="11">
        <v>82</v>
      </c>
      <c r="D25" s="11">
        <f t="shared" si="0"/>
        <v>86.4</v>
      </c>
      <c r="E25" s="11">
        <f t="shared" si="1"/>
        <v>-4.4000000000000057</v>
      </c>
      <c r="F25" s="11">
        <v>1920</v>
      </c>
      <c r="G25" s="13">
        <f t="shared" si="2"/>
        <v>-2.2916666666666697E-3</v>
      </c>
      <c r="H25" s="136">
        <f t="shared" si="3"/>
        <v>-0.13750000000000018</v>
      </c>
      <c r="I25" s="23">
        <f t="shared" si="4"/>
        <v>-3.3000000000000043</v>
      </c>
      <c r="J25" s="11">
        <v>16</v>
      </c>
      <c r="K25" s="13">
        <v>8.3333333333333332E-3</v>
      </c>
      <c r="L25" s="15">
        <v>0.5</v>
      </c>
      <c r="M25" s="14">
        <v>12</v>
      </c>
      <c r="N25" s="11">
        <f t="shared" ref="N25:N27" si="8">C25*10</f>
        <v>820</v>
      </c>
      <c r="O25" s="11">
        <v>1220</v>
      </c>
      <c r="P25" s="11">
        <v>864</v>
      </c>
      <c r="Q25" s="39">
        <f t="shared" si="6"/>
        <v>356</v>
      </c>
    </row>
    <row r="26" spans="1:17">
      <c r="A26" s="10" t="s">
        <v>24</v>
      </c>
      <c r="B26" s="11" t="s">
        <v>1</v>
      </c>
      <c r="C26" s="11">
        <v>36</v>
      </c>
      <c r="D26" s="11">
        <f t="shared" si="0"/>
        <v>183.6</v>
      </c>
      <c r="E26" s="11">
        <f t="shared" si="1"/>
        <v>-147.6</v>
      </c>
      <c r="F26" s="11">
        <v>220</v>
      </c>
      <c r="G26" s="13">
        <f t="shared" si="2"/>
        <v>-0.6709090909090909</v>
      </c>
      <c r="H26" s="136">
        <f t="shared" si="3"/>
        <v>-40.25454545454545</v>
      </c>
      <c r="I26" s="23">
        <f t="shared" si="4"/>
        <v>-966.10909090909081</v>
      </c>
      <c r="J26" s="11">
        <v>7</v>
      </c>
      <c r="K26" s="13">
        <v>3.1818181818181815E-2</v>
      </c>
      <c r="L26" s="15">
        <v>1.9090909090909089</v>
      </c>
      <c r="M26" s="14">
        <v>45.818181818181813</v>
      </c>
      <c r="N26" s="11">
        <f t="shared" si="8"/>
        <v>360</v>
      </c>
      <c r="O26" s="11">
        <v>2190</v>
      </c>
      <c r="P26" s="23">
        <v>1836</v>
      </c>
      <c r="Q26" s="137">
        <f t="shared" si="6"/>
        <v>354</v>
      </c>
    </row>
    <row r="27" spans="1:17">
      <c r="A27" s="10" t="s">
        <v>90</v>
      </c>
      <c r="B27" s="11"/>
      <c r="C27" s="11">
        <v>219</v>
      </c>
      <c r="D27" s="11">
        <f t="shared" si="0"/>
        <v>57.6</v>
      </c>
      <c r="E27" s="11">
        <f t="shared" si="1"/>
        <v>161.4</v>
      </c>
      <c r="F27" s="11">
        <v>180</v>
      </c>
      <c r="G27" s="13">
        <f t="shared" si="2"/>
        <v>0.89666666666666672</v>
      </c>
      <c r="H27" s="136">
        <f t="shared" si="3"/>
        <v>53.800000000000004</v>
      </c>
      <c r="I27" s="23">
        <f t="shared" si="4"/>
        <v>1291.2</v>
      </c>
      <c r="J27" s="11">
        <v>26</v>
      </c>
      <c r="K27" s="13">
        <v>0.14444444444444443</v>
      </c>
      <c r="L27" s="15">
        <v>8.6666666666666661</v>
      </c>
      <c r="M27" s="14">
        <v>208</v>
      </c>
      <c r="N27" s="11">
        <f t="shared" si="8"/>
        <v>2190</v>
      </c>
      <c r="O27" s="11">
        <v>900</v>
      </c>
      <c r="P27" s="11">
        <v>576</v>
      </c>
      <c r="Q27" s="39">
        <f t="shared" si="6"/>
        <v>324</v>
      </c>
    </row>
    <row r="28" spans="1:17">
      <c r="A28" s="10" t="s">
        <v>19</v>
      </c>
      <c r="B28" s="11" t="s">
        <v>1</v>
      </c>
      <c r="C28" s="11">
        <v>35</v>
      </c>
      <c r="D28" s="11">
        <f t="shared" si="0"/>
        <v>0</v>
      </c>
      <c r="E28" s="11">
        <f t="shared" si="1"/>
        <v>35</v>
      </c>
      <c r="F28" s="11">
        <v>120</v>
      </c>
      <c r="G28" s="13">
        <f t="shared" si="2"/>
        <v>0.29166666666666669</v>
      </c>
      <c r="H28" s="136">
        <f t="shared" si="3"/>
        <v>17.5</v>
      </c>
      <c r="I28" s="23">
        <f t="shared" si="4"/>
        <v>420</v>
      </c>
      <c r="J28" s="11">
        <v>5</v>
      </c>
      <c r="K28" s="13">
        <v>4.1666666666666664E-2</v>
      </c>
      <c r="L28" s="15">
        <v>2.5</v>
      </c>
      <c r="M28" s="14">
        <v>60</v>
      </c>
      <c r="N28" s="11">
        <v>324</v>
      </c>
      <c r="O28" s="11">
        <v>324</v>
      </c>
      <c r="P28" s="11">
        <v>0</v>
      </c>
      <c r="Q28" s="39">
        <f t="shared" si="6"/>
        <v>324</v>
      </c>
    </row>
    <row r="29" spans="1:17">
      <c r="A29" s="10" t="s">
        <v>97</v>
      </c>
      <c r="B29" s="11" t="s">
        <v>172</v>
      </c>
      <c r="C29" s="11">
        <v>129</v>
      </c>
      <c r="D29" s="11">
        <f t="shared" si="0"/>
        <v>86</v>
      </c>
      <c r="E29" s="11">
        <f t="shared" si="1"/>
        <v>43</v>
      </c>
      <c r="F29" s="11">
        <v>120</v>
      </c>
      <c r="G29" s="13">
        <f t="shared" si="2"/>
        <v>0.35833333333333334</v>
      </c>
      <c r="H29" s="136">
        <f t="shared" si="3"/>
        <v>21.5</v>
      </c>
      <c r="I29" s="23">
        <f t="shared" si="4"/>
        <v>516</v>
      </c>
      <c r="J29" s="11">
        <v>15</v>
      </c>
      <c r="K29" s="13">
        <v>0.125</v>
      </c>
      <c r="L29" s="15">
        <v>7.5</v>
      </c>
      <c r="M29" s="14">
        <v>180</v>
      </c>
      <c r="N29" s="11">
        <f t="shared" ref="N29:N31" si="9">C29*10</f>
        <v>1290</v>
      </c>
      <c r="O29" s="11">
        <v>1180</v>
      </c>
      <c r="P29" s="11">
        <v>860</v>
      </c>
      <c r="Q29" s="39">
        <f t="shared" si="6"/>
        <v>320</v>
      </c>
    </row>
    <row r="30" spans="1:17">
      <c r="A30" s="10" t="s">
        <v>77</v>
      </c>
      <c r="B30" s="11"/>
      <c r="C30" s="11">
        <v>158</v>
      </c>
      <c r="D30" s="11">
        <f t="shared" si="0"/>
        <v>79.2</v>
      </c>
      <c r="E30" s="11">
        <f t="shared" si="1"/>
        <v>78.8</v>
      </c>
      <c r="F30" s="11">
        <v>120</v>
      </c>
      <c r="G30" s="13">
        <f t="shared" si="2"/>
        <v>0.65666666666666662</v>
      </c>
      <c r="H30" s="136">
        <f t="shared" si="3"/>
        <v>39.4</v>
      </c>
      <c r="I30" s="23">
        <f t="shared" si="4"/>
        <v>945.59999999999991</v>
      </c>
      <c r="J30" s="11">
        <v>19</v>
      </c>
      <c r="K30" s="13">
        <v>0.15833333333333333</v>
      </c>
      <c r="L30" s="15">
        <v>9.5</v>
      </c>
      <c r="M30" s="14">
        <v>228</v>
      </c>
      <c r="N30" s="11">
        <f t="shared" si="9"/>
        <v>1580</v>
      </c>
      <c r="O30" s="11">
        <v>1110</v>
      </c>
      <c r="P30" s="23">
        <v>792</v>
      </c>
      <c r="Q30" s="137">
        <f t="shared" si="6"/>
        <v>318</v>
      </c>
    </row>
    <row r="31" spans="1:17">
      <c r="A31" s="38" t="s">
        <v>27</v>
      </c>
      <c r="B31" s="39" t="s">
        <v>171</v>
      </c>
      <c r="C31" s="39">
        <v>39</v>
      </c>
      <c r="D31" s="11">
        <f t="shared" si="0"/>
        <v>239.4</v>
      </c>
      <c r="E31" s="11">
        <f t="shared" si="1"/>
        <v>-200.4</v>
      </c>
      <c r="F31" s="39">
        <v>960</v>
      </c>
      <c r="G31" s="13">
        <f t="shared" si="2"/>
        <v>-0.20875000000000002</v>
      </c>
      <c r="H31" s="136">
        <f t="shared" si="3"/>
        <v>-12.525</v>
      </c>
      <c r="I31" s="23">
        <f t="shared" si="4"/>
        <v>-300.60000000000002</v>
      </c>
      <c r="J31" s="39">
        <v>7</v>
      </c>
      <c r="K31" s="13">
        <v>7.2916666666666668E-3</v>
      </c>
      <c r="L31" s="15">
        <v>0.4375</v>
      </c>
      <c r="M31" s="14">
        <v>10.5</v>
      </c>
      <c r="N31" s="11">
        <f t="shared" si="9"/>
        <v>390</v>
      </c>
      <c r="O31" s="11">
        <v>2700</v>
      </c>
      <c r="P31" s="23">
        <v>2394</v>
      </c>
      <c r="Q31" s="137">
        <f t="shared" si="6"/>
        <v>306</v>
      </c>
    </row>
    <row r="32" spans="1:17">
      <c r="A32" s="38" t="s">
        <v>30</v>
      </c>
      <c r="B32" s="39" t="s">
        <v>171</v>
      </c>
      <c r="C32" s="39">
        <v>46</v>
      </c>
      <c r="D32" s="11">
        <f t="shared" si="0"/>
        <v>38.666666666666671</v>
      </c>
      <c r="E32" s="11">
        <f t="shared" si="1"/>
        <v>7.3333333333333286</v>
      </c>
      <c r="F32" s="39">
        <v>1080</v>
      </c>
      <c r="G32" s="13">
        <f t="shared" si="2"/>
        <v>6.7901234567901191E-3</v>
      </c>
      <c r="H32" s="136">
        <f t="shared" si="3"/>
        <v>0.40740740740740716</v>
      </c>
      <c r="I32" s="23">
        <f t="shared" si="4"/>
        <v>9.7777777777777715</v>
      </c>
      <c r="J32" s="39">
        <v>9</v>
      </c>
      <c r="K32" s="13">
        <v>8.3333333333333332E-3</v>
      </c>
      <c r="L32" s="15">
        <v>0.5</v>
      </c>
      <c r="M32" s="14">
        <v>12</v>
      </c>
      <c r="N32" s="11">
        <v>684</v>
      </c>
      <c r="O32" s="11">
        <v>684</v>
      </c>
      <c r="P32" s="11">
        <v>386.66666666666669</v>
      </c>
      <c r="Q32" s="39">
        <f t="shared" si="6"/>
        <v>297.33333333333331</v>
      </c>
    </row>
    <row r="33" spans="1:17">
      <c r="A33" s="17" t="s">
        <v>63</v>
      </c>
      <c r="B33" s="18"/>
      <c r="C33" s="18">
        <v>90</v>
      </c>
      <c r="D33" s="11">
        <f t="shared" si="0"/>
        <v>0</v>
      </c>
      <c r="E33" s="11">
        <f t="shared" si="1"/>
        <v>90</v>
      </c>
      <c r="F33" s="18">
        <v>90</v>
      </c>
      <c r="G33" s="13">
        <f t="shared" si="2"/>
        <v>1</v>
      </c>
      <c r="H33" s="136">
        <f t="shared" si="3"/>
        <v>60</v>
      </c>
      <c r="I33" s="23">
        <f t="shared" si="4"/>
        <v>1440</v>
      </c>
      <c r="J33" s="18">
        <v>11</v>
      </c>
      <c r="K33" s="13">
        <v>0.12222222222222222</v>
      </c>
      <c r="L33" s="15">
        <v>7.333333333333333</v>
      </c>
      <c r="M33" s="14">
        <v>176</v>
      </c>
      <c r="N33" s="11">
        <v>288</v>
      </c>
      <c r="O33" s="11">
        <v>288</v>
      </c>
      <c r="P33" s="11">
        <v>0</v>
      </c>
      <c r="Q33" s="39">
        <f t="shared" si="6"/>
        <v>288</v>
      </c>
    </row>
    <row r="34" spans="1:17">
      <c r="A34" s="10" t="s">
        <v>37</v>
      </c>
      <c r="B34" s="11" t="s">
        <v>170</v>
      </c>
      <c r="C34" s="11">
        <v>64</v>
      </c>
      <c r="D34" s="11">
        <f t="shared" si="0"/>
        <v>129.6</v>
      </c>
      <c r="E34" s="11">
        <f t="shared" si="1"/>
        <v>-65.599999999999994</v>
      </c>
      <c r="F34" s="11">
        <v>480</v>
      </c>
      <c r="G34" s="13">
        <f t="shared" si="2"/>
        <v>-0.13666666666666666</v>
      </c>
      <c r="H34" s="136">
        <f t="shared" si="3"/>
        <v>-8.1999999999999993</v>
      </c>
      <c r="I34" s="23">
        <f t="shared" si="4"/>
        <v>-196.79999999999998</v>
      </c>
      <c r="J34" s="11">
        <v>6</v>
      </c>
      <c r="K34" s="13">
        <v>1.2500000000000001E-2</v>
      </c>
      <c r="L34" s="15">
        <v>0.75</v>
      </c>
      <c r="M34" s="14">
        <v>18</v>
      </c>
      <c r="N34" s="11">
        <f t="shared" ref="N34:N37" si="10">C34*10</f>
        <v>640</v>
      </c>
      <c r="O34" s="11">
        <v>1580</v>
      </c>
      <c r="P34" s="23">
        <v>1296</v>
      </c>
      <c r="Q34" s="137">
        <f t="shared" si="6"/>
        <v>284</v>
      </c>
    </row>
    <row r="35" spans="1:17">
      <c r="A35" s="10" t="s">
        <v>127</v>
      </c>
      <c r="B35" s="11"/>
      <c r="C35" s="11">
        <v>180</v>
      </c>
      <c r="D35" s="11">
        <f t="shared" si="0"/>
        <v>172.8</v>
      </c>
      <c r="E35" s="11">
        <f t="shared" si="1"/>
        <v>7.1999999999999886</v>
      </c>
      <c r="F35" s="11">
        <v>720</v>
      </c>
      <c r="G35" s="13">
        <f t="shared" si="2"/>
        <v>9.9999999999999846E-3</v>
      </c>
      <c r="H35" s="136">
        <f t="shared" si="3"/>
        <v>0.59999999999999909</v>
      </c>
      <c r="I35" s="23">
        <f t="shared" si="4"/>
        <v>14.399999999999977</v>
      </c>
      <c r="J35" s="11">
        <v>21</v>
      </c>
      <c r="K35" s="13">
        <v>2.9166666666666667E-2</v>
      </c>
      <c r="L35" s="15">
        <v>1.75</v>
      </c>
      <c r="M35" s="14">
        <v>42</v>
      </c>
      <c r="N35" s="11">
        <f t="shared" si="10"/>
        <v>1800</v>
      </c>
      <c r="O35" s="11">
        <v>2010</v>
      </c>
      <c r="P35" s="11">
        <v>1728</v>
      </c>
      <c r="Q35" s="39">
        <f t="shared" si="6"/>
        <v>282</v>
      </c>
    </row>
    <row r="36" spans="1:17">
      <c r="A36" s="10" t="s">
        <v>21</v>
      </c>
      <c r="B36" s="11" t="s">
        <v>1</v>
      </c>
      <c r="C36" s="11">
        <v>36</v>
      </c>
      <c r="D36" s="11">
        <f t="shared" si="0"/>
        <v>54</v>
      </c>
      <c r="E36" s="11">
        <f t="shared" si="1"/>
        <v>-18</v>
      </c>
      <c r="F36" s="11">
        <v>240</v>
      </c>
      <c r="G36" s="13">
        <f t="shared" si="2"/>
        <v>-7.4999999999999997E-2</v>
      </c>
      <c r="H36" s="136">
        <f t="shared" si="3"/>
        <v>-4.5</v>
      </c>
      <c r="I36" s="23">
        <f t="shared" si="4"/>
        <v>-108</v>
      </c>
      <c r="J36" s="11">
        <v>7</v>
      </c>
      <c r="K36" s="13">
        <v>2.9166666666666667E-2</v>
      </c>
      <c r="L36" s="11">
        <v>1.75</v>
      </c>
      <c r="M36" s="11">
        <v>42</v>
      </c>
      <c r="N36" s="11">
        <f t="shared" si="10"/>
        <v>360</v>
      </c>
      <c r="O36" s="11">
        <v>820</v>
      </c>
      <c r="P36" s="23">
        <v>540</v>
      </c>
      <c r="Q36" s="137">
        <f t="shared" si="6"/>
        <v>280</v>
      </c>
    </row>
    <row r="37" spans="1:17">
      <c r="A37" s="10" t="s">
        <v>128</v>
      </c>
      <c r="B37" s="11"/>
      <c r="C37" s="11">
        <v>205</v>
      </c>
      <c r="D37" s="11">
        <f t="shared" si="0"/>
        <v>142.80000000000001</v>
      </c>
      <c r="E37" s="11">
        <f t="shared" si="1"/>
        <v>62.199999999999989</v>
      </c>
      <c r="F37" s="11">
        <v>960</v>
      </c>
      <c r="G37" s="13">
        <f t="shared" si="2"/>
        <v>6.479166666666665E-2</v>
      </c>
      <c r="H37" s="136">
        <f t="shared" si="3"/>
        <v>3.8874999999999988</v>
      </c>
      <c r="I37" s="23">
        <f t="shared" si="4"/>
        <v>93.299999999999969</v>
      </c>
      <c r="J37" s="11">
        <v>21</v>
      </c>
      <c r="K37" s="13">
        <v>2.1874999999999999E-2</v>
      </c>
      <c r="L37" s="15">
        <v>1.3125</v>
      </c>
      <c r="M37" s="14">
        <v>31.5</v>
      </c>
      <c r="N37" s="11">
        <f t="shared" si="10"/>
        <v>2050</v>
      </c>
      <c r="O37" s="11">
        <v>1690</v>
      </c>
      <c r="P37" s="11">
        <v>1428</v>
      </c>
      <c r="Q37" s="39">
        <f t="shared" si="6"/>
        <v>262</v>
      </c>
    </row>
    <row r="38" spans="1:17">
      <c r="A38" s="10" t="s">
        <v>130</v>
      </c>
      <c r="B38" s="11"/>
      <c r="C38" s="11">
        <v>129</v>
      </c>
      <c r="D38" s="11">
        <f t="shared" si="0"/>
        <v>21.333333333333336</v>
      </c>
      <c r="E38" s="11">
        <f t="shared" si="1"/>
        <v>107.66666666666666</v>
      </c>
      <c r="F38" s="11">
        <v>420</v>
      </c>
      <c r="G38" s="13">
        <f t="shared" si="2"/>
        <v>0.25634920634920633</v>
      </c>
      <c r="H38" s="136">
        <f t="shared" si="3"/>
        <v>15.38095238095238</v>
      </c>
      <c r="I38" s="23">
        <f t="shared" si="4"/>
        <v>369.14285714285711</v>
      </c>
      <c r="J38" s="11">
        <v>15</v>
      </c>
      <c r="K38" s="13">
        <v>3.5714285714285712E-2</v>
      </c>
      <c r="L38" s="15">
        <v>2.1428571428571428</v>
      </c>
      <c r="M38" s="14">
        <v>51.428571428571431</v>
      </c>
      <c r="N38" s="39">
        <v>468</v>
      </c>
      <c r="O38" s="11">
        <v>468</v>
      </c>
      <c r="P38" s="39">
        <v>213.33333333333334</v>
      </c>
      <c r="Q38" s="39">
        <f t="shared" si="6"/>
        <v>254.66666666666666</v>
      </c>
    </row>
    <row r="39" spans="1:17">
      <c r="A39" s="10" t="s">
        <v>18</v>
      </c>
      <c r="B39" s="11" t="s">
        <v>1</v>
      </c>
      <c r="C39" s="11">
        <v>14</v>
      </c>
      <c r="D39" s="11">
        <f t="shared" si="0"/>
        <v>0</v>
      </c>
      <c r="E39" s="11">
        <f t="shared" si="1"/>
        <v>14</v>
      </c>
      <c r="F39" s="11">
        <v>30</v>
      </c>
      <c r="G39" s="13">
        <f t="shared" si="2"/>
        <v>0.46666666666666667</v>
      </c>
      <c r="H39" s="136">
        <f t="shared" si="3"/>
        <v>28</v>
      </c>
      <c r="I39" s="23">
        <f t="shared" si="4"/>
        <v>672</v>
      </c>
      <c r="J39" s="11">
        <v>3</v>
      </c>
      <c r="K39" s="13">
        <v>0.1</v>
      </c>
      <c r="L39" s="15">
        <v>6</v>
      </c>
      <c r="M39" s="14">
        <v>144</v>
      </c>
      <c r="N39" s="11">
        <v>252</v>
      </c>
      <c r="O39" s="11">
        <v>252</v>
      </c>
      <c r="P39" s="11">
        <v>0</v>
      </c>
      <c r="Q39" s="39">
        <f t="shared" si="6"/>
        <v>252</v>
      </c>
    </row>
    <row r="40" spans="1:17">
      <c r="A40" s="10" t="s">
        <v>98</v>
      </c>
      <c r="B40" s="11" t="s">
        <v>172</v>
      </c>
      <c r="C40" s="11">
        <v>216</v>
      </c>
      <c r="D40" s="11">
        <f t="shared" si="0"/>
        <v>216</v>
      </c>
      <c r="E40" s="11">
        <f t="shared" si="1"/>
        <v>0</v>
      </c>
      <c r="F40" s="11">
        <v>150</v>
      </c>
      <c r="G40" s="13">
        <f t="shared" si="2"/>
        <v>0</v>
      </c>
      <c r="H40" s="136">
        <f t="shared" si="3"/>
        <v>0</v>
      </c>
      <c r="I40" s="23">
        <f t="shared" si="4"/>
        <v>0</v>
      </c>
      <c r="J40" s="11">
        <v>26</v>
      </c>
      <c r="K40" s="13">
        <v>0.17333333333333334</v>
      </c>
      <c r="L40" s="15">
        <v>10.4</v>
      </c>
      <c r="M40" s="14">
        <v>249.60000000000002</v>
      </c>
      <c r="N40" s="11">
        <f t="shared" ref="N40:N44" si="11">C40*10</f>
        <v>2160</v>
      </c>
      <c r="O40" s="11">
        <v>2410</v>
      </c>
      <c r="P40" s="23">
        <v>2160</v>
      </c>
      <c r="Q40" s="137">
        <f t="shared" si="6"/>
        <v>250</v>
      </c>
    </row>
    <row r="41" spans="1:17">
      <c r="A41" s="10" t="s">
        <v>58</v>
      </c>
      <c r="B41" s="11"/>
      <c r="C41" s="11">
        <v>122</v>
      </c>
      <c r="D41" s="11">
        <f t="shared" si="0"/>
        <v>97.2</v>
      </c>
      <c r="E41" s="11">
        <f t="shared" si="1"/>
        <v>24.799999999999997</v>
      </c>
      <c r="F41" s="11">
        <v>60</v>
      </c>
      <c r="G41" s="13">
        <f t="shared" si="2"/>
        <v>0.41333333333333327</v>
      </c>
      <c r="H41" s="136">
        <f t="shared" si="3"/>
        <v>24.799999999999997</v>
      </c>
      <c r="I41" s="23">
        <f t="shared" si="4"/>
        <v>595.19999999999993</v>
      </c>
      <c r="J41" s="11">
        <v>15</v>
      </c>
      <c r="K41" s="13">
        <v>0.25</v>
      </c>
      <c r="L41" s="15">
        <v>15</v>
      </c>
      <c r="M41" s="14">
        <v>360</v>
      </c>
      <c r="N41" s="11">
        <f t="shared" si="11"/>
        <v>1220</v>
      </c>
      <c r="O41" s="11">
        <v>1220</v>
      </c>
      <c r="P41" s="11">
        <v>972</v>
      </c>
      <c r="Q41" s="39">
        <f t="shared" si="6"/>
        <v>248</v>
      </c>
    </row>
    <row r="42" spans="1:17">
      <c r="A42" s="10" t="s">
        <v>76</v>
      </c>
      <c r="B42" s="11"/>
      <c r="C42" s="11">
        <v>82</v>
      </c>
      <c r="D42" s="11">
        <f t="shared" si="0"/>
        <v>158.4</v>
      </c>
      <c r="E42" s="11">
        <f t="shared" si="1"/>
        <v>-76.400000000000006</v>
      </c>
      <c r="F42" s="11">
        <v>60</v>
      </c>
      <c r="G42" s="13">
        <f t="shared" si="2"/>
        <v>-1.2733333333333334</v>
      </c>
      <c r="H42" s="136">
        <f t="shared" si="3"/>
        <v>-76.400000000000006</v>
      </c>
      <c r="I42" s="23">
        <f t="shared" si="4"/>
        <v>-1833.6000000000001</v>
      </c>
      <c r="J42" s="11">
        <v>10</v>
      </c>
      <c r="K42" s="13">
        <v>0.16666666666666666</v>
      </c>
      <c r="L42" s="15">
        <v>10</v>
      </c>
      <c r="M42" s="14">
        <v>240</v>
      </c>
      <c r="N42" s="11">
        <f t="shared" si="11"/>
        <v>820</v>
      </c>
      <c r="O42" s="11">
        <v>1830</v>
      </c>
      <c r="P42" s="23">
        <v>1584</v>
      </c>
      <c r="Q42" s="137">
        <f t="shared" si="6"/>
        <v>246</v>
      </c>
    </row>
    <row r="43" spans="1:17">
      <c r="A43" s="10" t="s">
        <v>43</v>
      </c>
      <c r="B43" s="11"/>
      <c r="C43" s="11">
        <v>14</v>
      </c>
      <c r="D43" s="11">
        <f t="shared" si="0"/>
        <v>21.6</v>
      </c>
      <c r="E43" s="11">
        <f t="shared" si="1"/>
        <v>-7.6000000000000014</v>
      </c>
      <c r="F43" s="11">
        <v>20</v>
      </c>
      <c r="G43" s="13">
        <f t="shared" si="2"/>
        <v>-0.38000000000000006</v>
      </c>
      <c r="H43" s="136">
        <f t="shared" si="3"/>
        <v>-22.800000000000004</v>
      </c>
      <c r="I43" s="23">
        <f t="shared" si="4"/>
        <v>-547.20000000000005</v>
      </c>
      <c r="J43" s="11">
        <v>2</v>
      </c>
      <c r="K43" s="13">
        <v>0.1</v>
      </c>
      <c r="L43" s="15">
        <v>6</v>
      </c>
      <c r="M43" s="14">
        <v>144</v>
      </c>
      <c r="N43" s="11">
        <f t="shared" si="11"/>
        <v>140</v>
      </c>
      <c r="O43" s="11">
        <v>460</v>
      </c>
      <c r="P43" s="23">
        <v>216</v>
      </c>
      <c r="Q43" s="137">
        <f t="shared" si="6"/>
        <v>244</v>
      </c>
    </row>
    <row r="44" spans="1:17">
      <c r="A44" s="10" t="s">
        <v>85</v>
      </c>
      <c r="B44" s="11"/>
      <c r="C44" s="11">
        <v>111</v>
      </c>
      <c r="D44" s="11">
        <f t="shared" si="0"/>
        <v>50.4</v>
      </c>
      <c r="E44" s="11">
        <f t="shared" si="1"/>
        <v>60.6</v>
      </c>
      <c r="F44" s="11">
        <v>60</v>
      </c>
      <c r="G44" s="13">
        <f t="shared" si="2"/>
        <v>1.01</v>
      </c>
      <c r="H44" s="136">
        <f t="shared" si="3"/>
        <v>60.6</v>
      </c>
      <c r="I44" s="23">
        <f t="shared" si="4"/>
        <v>1454.4</v>
      </c>
      <c r="J44" s="11">
        <v>13</v>
      </c>
      <c r="K44" s="13">
        <v>0.21666666666666667</v>
      </c>
      <c r="L44" s="15">
        <v>13</v>
      </c>
      <c r="M44" s="14">
        <v>312</v>
      </c>
      <c r="N44" s="11">
        <f t="shared" si="11"/>
        <v>1110</v>
      </c>
      <c r="O44" s="11">
        <v>720</v>
      </c>
      <c r="P44" s="11">
        <v>504</v>
      </c>
      <c r="Q44" s="39">
        <f t="shared" si="6"/>
        <v>216</v>
      </c>
    </row>
    <row r="45" spans="1:17">
      <c r="A45" s="10" t="s">
        <v>62</v>
      </c>
      <c r="B45" s="11"/>
      <c r="C45" s="11">
        <v>50</v>
      </c>
      <c r="D45" s="11">
        <f t="shared" si="0"/>
        <v>86.4</v>
      </c>
      <c r="E45" s="11">
        <f t="shared" si="1"/>
        <v>-36.400000000000006</v>
      </c>
      <c r="F45" s="11">
        <v>40</v>
      </c>
      <c r="G45" s="13">
        <f t="shared" si="2"/>
        <v>-0.91000000000000014</v>
      </c>
      <c r="H45" s="136">
        <f t="shared" si="3"/>
        <v>-54.600000000000009</v>
      </c>
      <c r="I45" s="23">
        <f t="shared" si="4"/>
        <v>-1310.4000000000001</v>
      </c>
      <c r="J45" s="11">
        <v>6</v>
      </c>
      <c r="K45" s="13">
        <v>0.15</v>
      </c>
      <c r="L45" s="15">
        <v>9</v>
      </c>
      <c r="M45" s="14">
        <v>216</v>
      </c>
      <c r="N45" s="11">
        <v>1080</v>
      </c>
      <c r="O45" s="11">
        <v>1080</v>
      </c>
      <c r="P45" s="23">
        <v>864</v>
      </c>
      <c r="Q45" s="137">
        <f t="shared" si="6"/>
        <v>216</v>
      </c>
    </row>
    <row r="46" spans="1:17">
      <c r="A46" s="10" t="s">
        <v>74</v>
      </c>
      <c r="B46" s="11"/>
      <c r="C46" s="11">
        <v>226</v>
      </c>
      <c r="D46" s="11">
        <f t="shared" si="0"/>
        <v>205.2</v>
      </c>
      <c r="E46" s="11">
        <f t="shared" si="1"/>
        <v>20.800000000000011</v>
      </c>
      <c r="F46" s="11">
        <v>120</v>
      </c>
      <c r="G46" s="13">
        <f t="shared" si="2"/>
        <v>0.17333333333333342</v>
      </c>
      <c r="H46" s="136">
        <f t="shared" si="3"/>
        <v>10.400000000000006</v>
      </c>
      <c r="I46" s="23">
        <f t="shared" si="4"/>
        <v>249.60000000000014</v>
      </c>
      <c r="J46" s="11"/>
      <c r="K46" s="13"/>
      <c r="L46" s="15"/>
      <c r="M46" s="14"/>
      <c r="N46" s="11">
        <v>2268</v>
      </c>
      <c r="O46" s="11">
        <v>2268</v>
      </c>
      <c r="P46" s="11">
        <v>2052</v>
      </c>
      <c r="Q46" s="39">
        <f t="shared" si="6"/>
        <v>216</v>
      </c>
    </row>
    <row r="47" spans="1:17">
      <c r="A47" s="10" t="s">
        <v>92</v>
      </c>
      <c r="B47" s="11"/>
      <c r="C47" s="11">
        <v>284</v>
      </c>
      <c r="D47" s="11">
        <f t="shared" si="0"/>
        <v>28.8</v>
      </c>
      <c r="E47" s="11">
        <f t="shared" si="1"/>
        <v>255.2</v>
      </c>
      <c r="F47" s="11">
        <v>240</v>
      </c>
      <c r="G47" s="13">
        <f t="shared" si="2"/>
        <v>1.0633333333333332</v>
      </c>
      <c r="H47" s="136">
        <f t="shared" si="3"/>
        <v>63.8</v>
      </c>
      <c r="I47" s="23">
        <f t="shared" si="4"/>
        <v>1531.1999999999998</v>
      </c>
      <c r="J47" s="11">
        <v>34</v>
      </c>
      <c r="K47" s="13">
        <v>0.14166666666666666</v>
      </c>
      <c r="L47" s="15">
        <v>8.5</v>
      </c>
      <c r="M47" s="14">
        <v>204</v>
      </c>
      <c r="N47" s="11">
        <f t="shared" ref="N47:N50" si="12">C47*10</f>
        <v>2840</v>
      </c>
      <c r="O47" s="11">
        <v>500</v>
      </c>
      <c r="P47" s="11">
        <v>288</v>
      </c>
      <c r="Q47" s="39">
        <f t="shared" si="6"/>
        <v>212</v>
      </c>
    </row>
    <row r="48" spans="1:17">
      <c r="A48" s="10" t="s">
        <v>86</v>
      </c>
      <c r="B48" s="11"/>
      <c r="C48" s="11">
        <v>183</v>
      </c>
      <c r="D48" s="11">
        <f t="shared" si="0"/>
        <v>118.8</v>
      </c>
      <c r="E48" s="11">
        <f t="shared" si="1"/>
        <v>64.2</v>
      </c>
      <c r="F48" s="11">
        <v>180</v>
      </c>
      <c r="G48" s="13">
        <f t="shared" si="2"/>
        <v>0.35666666666666669</v>
      </c>
      <c r="H48" s="136">
        <f t="shared" si="3"/>
        <v>21.400000000000002</v>
      </c>
      <c r="I48" s="23">
        <f t="shared" si="4"/>
        <v>513.6</v>
      </c>
      <c r="J48" s="11">
        <v>22</v>
      </c>
      <c r="K48" s="13">
        <v>0.12222222222222222</v>
      </c>
      <c r="L48" s="15">
        <v>7.333333333333333</v>
      </c>
      <c r="M48" s="14">
        <v>176</v>
      </c>
      <c r="N48" s="11">
        <f t="shared" si="12"/>
        <v>1830</v>
      </c>
      <c r="O48" s="11">
        <v>1400</v>
      </c>
      <c r="P48" s="18">
        <v>1188</v>
      </c>
      <c r="Q48" s="39">
        <f t="shared" si="6"/>
        <v>212</v>
      </c>
    </row>
    <row r="49" spans="1:17">
      <c r="A49" s="10" t="s">
        <v>84</v>
      </c>
      <c r="B49" s="11"/>
      <c r="C49" s="11">
        <v>151</v>
      </c>
      <c r="D49" s="11">
        <f t="shared" si="0"/>
        <v>17.833333333333336</v>
      </c>
      <c r="E49" s="11">
        <f t="shared" si="1"/>
        <v>133.16666666666666</v>
      </c>
      <c r="F49" s="11">
        <v>120</v>
      </c>
      <c r="G49" s="13">
        <f t="shared" si="2"/>
        <v>1.1097222222222221</v>
      </c>
      <c r="H49" s="136">
        <f t="shared" si="3"/>
        <v>66.583333333333329</v>
      </c>
      <c r="I49" s="23">
        <f t="shared" si="4"/>
        <v>1598</v>
      </c>
      <c r="J49" s="11">
        <v>18</v>
      </c>
      <c r="K49" s="13">
        <v>0.15</v>
      </c>
      <c r="L49" s="15">
        <v>9</v>
      </c>
      <c r="M49" s="14">
        <v>216</v>
      </c>
      <c r="N49" s="11">
        <f t="shared" si="12"/>
        <v>1510</v>
      </c>
      <c r="O49" s="11">
        <v>390</v>
      </c>
      <c r="P49" s="39">
        <v>178.33333333333334</v>
      </c>
      <c r="Q49" s="39">
        <f t="shared" si="6"/>
        <v>211.66666666666666</v>
      </c>
    </row>
    <row r="50" spans="1:17">
      <c r="A50" s="10" t="s">
        <v>78</v>
      </c>
      <c r="B50" s="11"/>
      <c r="C50" s="11">
        <v>219</v>
      </c>
      <c r="D50" s="11">
        <f t="shared" si="0"/>
        <v>234</v>
      </c>
      <c r="E50" s="11">
        <f t="shared" si="1"/>
        <v>-15</v>
      </c>
      <c r="F50" s="11">
        <v>180</v>
      </c>
      <c r="G50" s="13">
        <f t="shared" si="2"/>
        <v>-8.3333333333333329E-2</v>
      </c>
      <c r="H50" s="136">
        <f t="shared" si="3"/>
        <v>-5</v>
      </c>
      <c r="I50" s="23">
        <f t="shared" si="4"/>
        <v>-120</v>
      </c>
      <c r="J50" s="11">
        <v>26</v>
      </c>
      <c r="K50" s="13">
        <v>0.14444444444444443</v>
      </c>
      <c r="L50" s="15">
        <v>8.6666666666666661</v>
      </c>
      <c r="M50" s="14">
        <v>208</v>
      </c>
      <c r="N50" s="11">
        <f t="shared" si="12"/>
        <v>2190</v>
      </c>
      <c r="O50" s="11">
        <v>2550</v>
      </c>
      <c r="P50" s="23">
        <v>2340</v>
      </c>
      <c r="Q50" s="137">
        <f t="shared" si="6"/>
        <v>210</v>
      </c>
    </row>
    <row r="51" spans="1:17">
      <c r="A51" s="10" t="s">
        <v>71</v>
      </c>
      <c r="B51" s="11"/>
      <c r="C51" s="11">
        <v>169</v>
      </c>
      <c r="D51" s="11">
        <f t="shared" si="0"/>
        <v>14.4</v>
      </c>
      <c r="E51" s="11">
        <f t="shared" si="1"/>
        <v>154.6</v>
      </c>
      <c r="F51" s="11">
        <v>120</v>
      </c>
      <c r="G51" s="13">
        <f t="shared" si="2"/>
        <v>1.2883333333333333</v>
      </c>
      <c r="H51" s="136">
        <f t="shared" si="3"/>
        <v>77.3</v>
      </c>
      <c r="I51" s="23">
        <f t="shared" si="4"/>
        <v>1855.1999999999998</v>
      </c>
      <c r="J51" s="11">
        <v>22</v>
      </c>
      <c r="K51" s="13">
        <v>0.18333333333333332</v>
      </c>
      <c r="L51" s="11">
        <v>11</v>
      </c>
      <c r="M51" s="11">
        <v>264</v>
      </c>
      <c r="N51" s="11">
        <v>324</v>
      </c>
      <c r="O51" s="11">
        <v>324</v>
      </c>
      <c r="P51" s="11">
        <v>144</v>
      </c>
      <c r="Q51" s="39">
        <f t="shared" si="6"/>
        <v>180</v>
      </c>
    </row>
    <row r="52" spans="1:17">
      <c r="A52" s="10" t="s">
        <v>48</v>
      </c>
      <c r="B52" s="11"/>
      <c r="C52" s="11">
        <v>104</v>
      </c>
      <c r="D52" s="11">
        <f t="shared" si="0"/>
        <v>0</v>
      </c>
      <c r="E52" s="11">
        <f t="shared" si="1"/>
        <v>104</v>
      </c>
      <c r="F52" s="11">
        <v>60</v>
      </c>
      <c r="G52" s="13">
        <f t="shared" si="2"/>
        <v>1.7333333333333334</v>
      </c>
      <c r="H52" s="136">
        <f t="shared" si="3"/>
        <v>104</v>
      </c>
      <c r="I52" s="23">
        <f t="shared" si="4"/>
        <v>2496</v>
      </c>
      <c r="J52" s="11">
        <v>13</v>
      </c>
      <c r="K52" s="13">
        <v>0.21666666666666667</v>
      </c>
      <c r="L52" s="15">
        <v>13</v>
      </c>
      <c r="M52" s="14">
        <v>312</v>
      </c>
      <c r="N52" s="11">
        <f t="shared" ref="N52:N58" si="13">C52*10</f>
        <v>1040</v>
      </c>
      <c r="O52" s="11">
        <f>N52</f>
        <v>1040</v>
      </c>
      <c r="P52" s="11">
        <v>0</v>
      </c>
      <c r="Q52" s="39">
        <f t="shared" si="6"/>
        <v>1040</v>
      </c>
    </row>
    <row r="53" spans="1:17">
      <c r="A53" s="10" t="s">
        <v>96</v>
      </c>
      <c r="B53" s="11" t="s">
        <v>172</v>
      </c>
      <c r="C53" s="11">
        <v>46</v>
      </c>
      <c r="D53" s="11">
        <f t="shared" si="0"/>
        <v>14.4</v>
      </c>
      <c r="E53" s="11">
        <f t="shared" si="1"/>
        <v>31.6</v>
      </c>
      <c r="F53" s="11">
        <v>30</v>
      </c>
      <c r="G53" s="13">
        <f t="shared" si="2"/>
        <v>1.0533333333333335</v>
      </c>
      <c r="H53" s="136">
        <f t="shared" si="3"/>
        <v>63.20000000000001</v>
      </c>
      <c r="I53" s="23">
        <f t="shared" si="4"/>
        <v>1516.8000000000002</v>
      </c>
      <c r="J53" s="11">
        <v>6</v>
      </c>
      <c r="K53" s="13">
        <v>0.2</v>
      </c>
      <c r="L53" s="15">
        <v>12</v>
      </c>
      <c r="M53" s="14">
        <v>288</v>
      </c>
      <c r="N53" s="11">
        <f t="shared" si="13"/>
        <v>460</v>
      </c>
      <c r="O53" s="11">
        <v>320</v>
      </c>
      <c r="P53" s="11">
        <v>144</v>
      </c>
      <c r="Q53" s="39">
        <f t="shared" si="6"/>
        <v>176</v>
      </c>
    </row>
    <row r="54" spans="1:17">
      <c r="A54" s="10" t="s">
        <v>79</v>
      </c>
      <c r="B54" s="11"/>
      <c r="C54" s="11">
        <v>270</v>
      </c>
      <c r="D54" s="11">
        <f t="shared" si="0"/>
        <v>14.4</v>
      </c>
      <c r="E54" s="11">
        <f t="shared" si="1"/>
        <v>255.6</v>
      </c>
      <c r="F54" s="11">
        <v>150</v>
      </c>
      <c r="G54" s="13">
        <f t="shared" si="2"/>
        <v>1.704</v>
      </c>
      <c r="H54" s="136">
        <f t="shared" si="3"/>
        <v>102.24</v>
      </c>
      <c r="I54" s="23">
        <f t="shared" si="4"/>
        <v>2453.7599999999998</v>
      </c>
      <c r="J54" s="11">
        <v>32</v>
      </c>
      <c r="K54" s="13">
        <v>0.21333333333333335</v>
      </c>
      <c r="L54" s="15">
        <v>12.8</v>
      </c>
      <c r="M54" s="14">
        <v>307.20000000000005</v>
      </c>
      <c r="N54" s="11">
        <f t="shared" si="13"/>
        <v>2700</v>
      </c>
      <c r="O54" s="11">
        <v>320</v>
      </c>
      <c r="P54" s="11">
        <v>144</v>
      </c>
      <c r="Q54" s="39">
        <f t="shared" si="6"/>
        <v>176</v>
      </c>
    </row>
    <row r="55" spans="1:17">
      <c r="A55" s="10" t="s">
        <v>89</v>
      </c>
      <c r="B55" s="11"/>
      <c r="C55" s="11">
        <v>165</v>
      </c>
      <c r="D55" s="11">
        <f t="shared" si="0"/>
        <v>32.4</v>
      </c>
      <c r="E55" s="11">
        <f t="shared" si="1"/>
        <v>132.6</v>
      </c>
      <c r="F55" s="11">
        <v>90</v>
      </c>
      <c r="G55" s="13">
        <f t="shared" si="2"/>
        <v>1.4733333333333332</v>
      </c>
      <c r="H55" s="136">
        <f t="shared" si="3"/>
        <v>88.399999999999991</v>
      </c>
      <c r="I55" s="23">
        <f t="shared" si="4"/>
        <v>2121.6</v>
      </c>
      <c r="J55" s="11">
        <v>20</v>
      </c>
      <c r="K55" s="13">
        <v>0.22222222222222221</v>
      </c>
      <c r="L55" s="15">
        <v>13.333333333333332</v>
      </c>
      <c r="M55" s="14">
        <v>320</v>
      </c>
      <c r="N55" s="11">
        <f t="shared" si="13"/>
        <v>1650</v>
      </c>
      <c r="O55" s="11">
        <v>500</v>
      </c>
      <c r="P55" s="11">
        <v>324</v>
      </c>
      <c r="Q55" s="39">
        <f t="shared" si="6"/>
        <v>176</v>
      </c>
    </row>
    <row r="56" spans="1:17">
      <c r="A56" s="10" t="s">
        <v>56</v>
      </c>
      <c r="B56" s="11"/>
      <c r="C56" s="11">
        <v>50</v>
      </c>
      <c r="D56" s="11">
        <f t="shared" si="0"/>
        <v>64.8</v>
      </c>
      <c r="E56" s="11">
        <f t="shared" si="1"/>
        <v>-14.799999999999997</v>
      </c>
      <c r="F56" s="11">
        <v>20</v>
      </c>
      <c r="G56" s="13">
        <f t="shared" si="2"/>
        <v>-0.73999999999999988</v>
      </c>
      <c r="H56" s="136">
        <f t="shared" si="3"/>
        <v>-44.399999999999991</v>
      </c>
      <c r="I56" s="23">
        <f t="shared" si="4"/>
        <v>-1065.5999999999999</v>
      </c>
      <c r="J56" s="11">
        <v>6</v>
      </c>
      <c r="K56" s="13">
        <v>0.3</v>
      </c>
      <c r="L56" s="15">
        <v>18</v>
      </c>
      <c r="M56" s="14">
        <v>432</v>
      </c>
      <c r="N56" s="11">
        <f t="shared" si="13"/>
        <v>500</v>
      </c>
      <c r="O56" s="11">
        <v>820</v>
      </c>
      <c r="P56" s="11">
        <v>648</v>
      </c>
      <c r="Q56" s="39">
        <f t="shared" si="6"/>
        <v>172</v>
      </c>
    </row>
    <row r="57" spans="1:17">
      <c r="A57" s="10" t="s">
        <v>114</v>
      </c>
      <c r="B57" s="11"/>
      <c r="C57" s="11">
        <v>327</v>
      </c>
      <c r="D57" s="11">
        <f t="shared" si="0"/>
        <v>0</v>
      </c>
      <c r="E57" s="11">
        <f t="shared" si="1"/>
        <v>327</v>
      </c>
      <c r="F57" s="11">
        <v>135</v>
      </c>
      <c r="G57" s="13">
        <f t="shared" si="2"/>
        <v>2.4222222222222221</v>
      </c>
      <c r="H57" s="136">
        <f t="shared" si="3"/>
        <v>145.33333333333331</v>
      </c>
      <c r="I57" s="23">
        <f t="shared" si="4"/>
        <v>3487.9999999999995</v>
      </c>
      <c r="J57" s="11">
        <v>39</v>
      </c>
      <c r="K57" s="13">
        <v>0.28899999999999998</v>
      </c>
      <c r="L57" s="15">
        <v>17.34</v>
      </c>
      <c r="M57" s="14">
        <v>416.15999999999997</v>
      </c>
      <c r="N57" s="11">
        <f t="shared" si="13"/>
        <v>3270</v>
      </c>
      <c r="O57" s="11">
        <v>144</v>
      </c>
      <c r="P57" s="11">
        <v>0</v>
      </c>
      <c r="Q57" s="39">
        <f t="shared" si="6"/>
        <v>144</v>
      </c>
    </row>
    <row r="58" spans="1:17">
      <c r="A58" s="10" t="s">
        <v>57</v>
      </c>
      <c r="B58" s="11"/>
      <c r="C58" s="11">
        <v>82</v>
      </c>
      <c r="D58" s="11">
        <f t="shared" si="0"/>
        <v>86</v>
      </c>
      <c r="E58" s="11">
        <f t="shared" si="1"/>
        <v>-4</v>
      </c>
      <c r="F58" s="11">
        <v>30</v>
      </c>
      <c r="G58" s="13">
        <f t="shared" si="2"/>
        <v>-0.13333333333333333</v>
      </c>
      <c r="H58" s="136">
        <f t="shared" si="3"/>
        <v>-8</v>
      </c>
      <c r="I58" s="23">
        <f t="shared" si="4"/>
        <v>-192</v>
      </c>
      <c r="J58" s="11">
        <v>10</v>
      </c>
      <c r="K58" s="13">
        <v>0.33333333333333331</v>
      </c>
      <c r="L58" s="11">
        <v>20</v>
      </c>
      <c r="M58" s="11">
        <v>480</v>
      </c>
      <c r="N58" s="11">
        <f t="shared" si="13"/>
        <v>820</v>
      </c>
      <c r="O58" s="11">
        <v>1000</v>
      </c>
      <c r="P58" s="11">
        <v>860</v>
      </c>
      <c r="Q58" s="39">
        <f t="shared" si="6"/>
        <v>140</v>
      </c>
    </row>
    <row r="59" spans="1:17">
      <c r="A59" s="10" t="s">
        <v>69</v>
      </c>
      <c r="B59" s="11"/>
      <c r="C59" s="11">
        <v>100</v>
      </c>
      <c r="D59" s="11">
        <f t="shared" si="0"/>
        <v>7</v>
      </c>
      <c r="E59" s="11">
        <f t="shared" si="1"/>
        <v>93</v>
      </c>
      <c r="F59" s="11">
        <v>30</v>
      </c>
      <c r="G59" s="13">
        <f t="shared" si="2"/>
        <v>3.1</v>
      </c>
      <c r="H59" s="136">
        <f t="shared" si="3"/>
        <v>186</v>
      </c>
      <c r="I59" s="23">
        <f t="shared" si="4"/>
        <v>4464</v>
      </c>
      <c r="J59" s="11">
        <v>13</v>
      </c>
      <c r="K59" s="13">
        <v>0.43333333333333335</v>
      </c>
      <c r="L59" s="15">
        <v>26</v>
      </c>
      <c r="M59" s="14">
        <v>624</v>
      </c>
      <c r="N59" s="18">
        <v>180</v>
      </c>
      <c r="O59" s="11">
        <v>180</v>
      </c>
      <c r="P59" s="18">
        <v>70</v>
      </c>
      <c r="Q59" s="39">
        <f t="shared" si="6"/>
        <v>110</v>
      </c>
    </row>
    <row r="60" spans="1:17">
      <c r="A60" s="17" t="s">
        <v>50</v>
      </c>
      <c r="B60" s="18"/>
      <c r="C60" s="18">
        <v>140</v>
      </c>
      <c r="D60" s="11">
        <f t="shared" si="0"/>
        <v>0</v>
      </c>
      <c r="E60" s="11">
        <f t="shared" si="1"/>
        <v>140</v>
      </c>
      <c r="F60" s="18">
        <v>45</v>
      </c>
      <c r="G60" s="13">
        <f t="shared" si="2"/>
        <v>3.1111111111111112</v>
      </c>
      <c r="H60" s="136">
        <f t="shared" si="3"/>
        <v>186.66666666666666</v>
      </c>
      <c r="I60" s="23">
        <f t="shared" si="4"/>
        <v>4480</v>
      </c>
      <c r="J60" s="18">
        <v>17</v>
      </c>
      <c r="K60" s="13">
        <v>0.37777777777777777</v>
      </c>
      <c r="L60" s="15">
        <v>22.666666666666664</v>
      </c>
      <c r="M60" s="14">
        <v>544</v>
      </c>
      <c r="N60" s="39">
        <v>108</v>
      </c>
      <c r="O60" s="11">
        <v>108</v>
      </c>
      <c r="P60" s="39">
        <v>0</v>
      </c>
      <c r="Q60" s="39">
        <f t="shared" si="6"/>
        <v>108</v>
      </c>
    </row>
    <row r="61" spans="1:17">
      <c r="A61" s="10" t="s">
        <v>113</v>
      </c>
      <c r="B61" s="11"/>
      <c r="C61" s="11">
        <v>309</v>
      </c>
      <c r="D61" s="11">
        <f t="shared" si="0"/>
        <v>10.8</v>
      </c>
      <c r="E61" s="11">
        <f t="shared" si="1"/>
        <v>298.2</v>
      </c>
      <c r="F61" s="11">
        <v>90</v>
      </c>
      <c r="G61" s="13">
        <f t="shared" si="2"/>
        <v>3.313333333333333</v>
      </c>
      <c r="H61" s="136">
        <f t="shared" si="3"/>
        <v>198.79999999999998</v>
      </c>
      <c r="I61" s="23">
        <f t="shared" si="4"/>
        <v>4771.2</v>
      </c>
      <c r="J61" s="11">
        <v>37</v>
      </c>
      <c r="K61" s="13">
        <v>0.41099999999999998</v>
      </c>
      <c r="L61" s="15">
        <v>24.66</v>
      </c>
      <c r="M61" s="14">
        <v>591.84</v>
      </c>
      <c r="N61" s="11">
        <f>C61*10</f>
        <v>3090</v>
      </c>
      <c r="O61" s="11">
        <v>210</v>
      </c>
      <c r="P61" s="11">
        <v>108</v>
      </c>
      <c r="Q61" s="39">
        <f t="shared" si="6"/>
        <v>102</v>
      </c>
    </row>
    <row r="62" spans="1:17">
      <c r="A62" s="10" t="s">
        <v>70</v>
      </c>
      <c r="B62" s="11" t="s">
        <v>173</v>
      </c>
      <c r="C62" s="11">
        <v>201</v>
      </c>
      <c r="D62" s="11">
        <f t="shared" si="0"/>
        <v>0</v>
      </c>
      <c r="E62" s="11">
        <f t="shared" si="1"/>
        <v>201</v>
      </c>
      <c r="F62" s="11">
        <v>60</v>
      </c>
      <c r="G62" s="13">
        <f t="shared" si="2"/>
        <v>3.35</v>
      </c>
      <c r="H62" s="136">
        <f t="shared" si="3"/>
        <v>201</v>
      </c>
      <c r="I62" s="23">
        <f t="shared" si="4"/>
        <v>4824</v>
      </c>
      <c r="J62" s="11">
        <v>24</v>
      </c>
      <c r="K62" s="13">
        <v>0.4</v>
      </c>
      <c r="L62" s="15">
        <v>24</v>
      </c>
      <c r="M62" s="14">
        <v>576</v>
      </c>
      <c r="N62" s="11">
        <v>72</v>
      </c>
      <c r="O62" s="11">
        <v>72</v>
      </c>
      <c r="P62" s="11">
        <v>0</v>
      </c>
      <c r="Q62" s="39">
        <f t="shared" si="6"/>
        <v>72</v>
      </c>
    </row>
    <row r="63" spans="1:17">
      <c r="A63" s="10" t="s">
        <v>87</v>
      </c>
      <c r="B63" s="11"/>
      <c r="C63" s="11">
        <v>108</v>
      </c>
      <c r="D63" s="11">
        <f t="shared" si="0"/>
        <v>0</v>
      </c>
      <c r="E63" s="11">
        <f t="shared" si="1"/>
        <v>108</v>
      </c>
      <c r="F63" s="11">
        <v>30</v>
      </c>
      <c r="G63" s="13">
        <f t="shared" si="2"/>
        <v>3.6</v>
      </c>
      <c r="H63" s="136">
        <f t="shared" si="3"/>
        <v>216</v>
      </c>
      <c r="I63" s="23">
        <f t="shared" si="4"/>
        <v>5184</v>
      </c>
      <c r="J63" s="11">
        <v>13</v>
      </c>
      <c r="K63" s="13">
        <v>0.43333333333333335</v>
      </c>
      <c r="L63" s="15">
        <v>26</v>
      </c>
      <c r="M63" s="14">
        <v>624</v>
      </c>
      <c r="N63" s="11">
        <v>72</v>
      </c>
      <c r="O63" s="11">
        <v>72</v>
      </c>
      <c r="P63" s="11">
        <v>0</v>
      </c>
      <c r="Q63" s="39">
        <f t="shared" si="6"/>
        <v>72</v>
      </c>
    </row>
    <row r="64" spans="1:17">
      <c r="A64" s="10" t="s">
        <v>91</v>
      </c>
      <c r="B64" s="11"/>
      <c r="C64" s="11">
        <v>255</v>
      </c>
      <c r="D64" s="11">
        <f t="shared" si="0"/>
        <v>7.2</v>
      </c>
      <c r="E64" s="11">
        <f t="shared" si="1"/>
        <v>247.8</v>
      </c>
      <c r="F64" s="11">
        <v>60</v>
      </c>
      <c r="G64" s="13">
        <f t="shared" si="2"/>
        <v>4.13</v>
      </c>
      <c r="H64" s="136">
        <f t="shared" si="3"/>
        <v>247.79999999999998</v>
      </c>
      <c r="I64" s="23">
        <f t="shared" si="4"/>
        <v>5947.2</v>
      </c>
      <c r="J64" s="11">
        <v>31</v>
      </c>
      <c r="K64" s="13">
        <v>0.51666666666666672</v>
      </c>
      <c r="L64" s="15">
        <v>31.000000000000004</v>
      </c>
      <c r="M64" s="14">
        <v>744.00000000000011</v>
      </c>
      <c r="N64" s="11">
        <f t="shared" ref="N64:N65" si="14">C64*10</f>
        <v>2550</v>
      </c>
      <c r="O64" s="11">
        <v>140</v>
      </c>
      <c r="P64" s="39">
        <v>72</v>
      </c>
      <c r="Q64" s="39">
        <f t="shared" si="6"/>
        <v>68</v>
      </c>
    </row>
    <row r="65" spans="1:17">
      <c r="A65" s="10" t="s">
        <v>51</v>
      </c>
      <c r="B65" s="11"/>
      <c r="C65" s="11">
        <v>226</v>
      </c>
      <c r="D65" s="11">
        <f t="shared" si="0"/>
        <v>8.4</v>
      </c>
      <c r="E65" s="11">
        <f t="shared" si="1"/>
        <v>217.6</v>
      </c>
      <c r="F65" s="11">
        <v>45</v>
      </c>
      <c r="G65" s="13">
        <f t="shared" si="2"/>
        <v>4.8355555555555556</v>
      </c>
      <c r="H65" s="136">
        <f t="shared" si="3"/>
        <v>290.13333333333333</v>
      </c>
      <c r="I65" s="23">
        <f t="shared" si="4"/>
        <v>6963.2</v>
      </c>
      <c r="J65" s="11">
        <v>27</v>
      </c>
      <c r="K65" s="13">
        <v>0.6</v>
      </c>
      <c r="L65" s="15">
        <v>36</v>
      </c>
      <c r="M65" s="14">
        <v>864</v>
      </c>
      <c r="N65" s="11">
        <f t="shared" si="14"/>
        <v>2260</v>
      </c>
      <c r="O65" s="11">
        <v>140</v>
      </c>
      <c r="P65" s="11">
        <v>84</v>
      </c>
      <c r="Q65" s="39">
        <f t="shared" si="6"/>
        <v>56</v>
      </c>
    </row>
    <row r="66" spans="1:17">
      <c r="A66" s="10" t="s">
        <v>112</v>
      </c>
      <c r="B66" s="11"/>
      <c r="C66" s="11">
        <v>241</v>
      </c>
      <c r="D66" s="11">
        <f t="shared" si="0"/>
        <v>9.6</v>
      </c>
      <c r="E66" s="11">
        <f t="shared" si="1"/>
        <v>231.4</v>
      </c>
      <c r="F66" s="11">
        <v>45</v>
      </c>
      <c r="G66" s="13">
        <f t="shared" si="2"/>
        <v>5.1422222222222222</v>
      </c>
      <c r="H66" s="136">
        <f t="shared" si="3"/>
        <v>308.53333333333336</v>
      </c>
      <c r="I66" s="23">
        <f t="shared" si="4"/>
        <v>7404.8000000000011</v>
      </c>
      <c r="J66" s="11">
        <v>29</v>
      </c>
      <c r="K66" s="13">
        <v>0.64400000000000002</v>
      </c>
      <c r="L66" s="15">
        <v>38.64</v>
      </c>
      <c r="M66" s="14">
        <v>927.36</v>
      </c>
      <c r="N66" s="18">
        <v>144</v>
      </c>
      <c r="O66" s="11">
        <v>144</v>
      </c>
      <c r="P66" s="18">
        <v>96</v>
      </c>
      <c r="Q66" s="39">
        <f t="shared" si="6"/>
        <v>48</v>
      </c>
    </row>
    <row r="67" spans="1:17">
      <c r="A67" s="10" t="s">
        <v>15</v>
      </c>
      <c r="B67" s="11" t="s">
        <v>1</v>
      </c>
      <c r="C67" s="12">
        <v>72</v>
      </c>
      <c r="D67" s="12">
        <v>0</v>
      </c>
      <c r="E67" s="11">
        <f t="shared" si="1"/>
        <v>72</v>
      </c>
      <c r="F67" s="11">
        <v>5</v>
      </c>
      <c r="G67" s="13">
        <f t="shared" si="2"/>
        <v>14.4</v>
      </c>
      <c r="H67" s="136">
        <f t="shared" si="3"/>
        <v>864</v>
      </c>
      <c r="I67" s="23">
        <f t="shared" si="4"/>
        <v>20736</v>
      </c>
      <c r="J67" s="11">
        <v>1</v>
      </c>
      <c r="K67" s="13">
        <v>0.2</v>
      </c>
      <c r="L67" s="15">
        <v>12</v>
      </c>
      <c r="M67" s="14">
        <v>288</v>
      </c>
      <c r="N67" s="11">
        <v>36</v>
      </c>
      <c r="O67" s="11">
        <v>36</v>
      </c>
      <c r="P67" s="11">
        <v>0</v>
      </c>
      <c r="Q67" s="39">
        <f t="shared" si="6"/>
        <v>36</v>
      </c>
    </row>
    <row r="68" spans="1:17">
      <c r="A68" s="10" t="s">
        <v>174</v>
      </c>
      <c r="B68" s="11" t="s">
        <v>170</v>
      </c>
      <c r="C68" s="11">
        <v>54</v>
      </c>
      <c r="D68" s="11">
        <f>P68/10</f>
        <v>4.8</v>
      </c>
      <c r="E68" s="11">
        <f t="shared" si="1"/>
        <v>49.2</v>
      </c>
      <c r="F68" s="11"/>
      <c r="G68" s="13" t="e">
        <f t="shared" si="2"/>
        <v>#DIV/0!</v>
      </c>
      <c r="H68" s="136" t="e">
        <f t="shared" si="3"/>
        <v>#DIV/0!</v>
      </c>
      <c r="I68" s="23" t="e">
        <f t="shared" si="4"/>
        <v>#DIV/0!</v>
      </c>
      <c r="J68" s="11"/>
      <c r="K68" s="13"/>
      <c r="L68" s="15"/>
      <c r="M68" s="14"/>
      <c r="N68" s="11">
        <f>C68*10</f>
        <v>540</v>
      </c>
      <c r="O68" s="11">
        <v>70</v>
      </c>
      <c r="P68" s="11">
        <v>48</v>
      </c>
      <c r="Q68" s="39">
        <f t="shared" si="6"/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Oğuz Öztekin</dc:creator>
  <cp:lastModifiedBy>Mehmet Oğuz Öztekin</cp:lastModifiedBy>
  <dcterms:created xsi:type="dcterms:W3CDTF">2025-05-05T21:16:00Z</dcterms:created>
  <dcterms:modified xsi:type="dcterms:W3CDTF">2025-05-05T21:20:01Z</dcterms:modified>
</cp:coreProperties>
</file>