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19200" windowHeight="11196" activeTab="1"/>
  </bookViews>
  <sheets>
    <sheet name="MUESTRA" sheetId="1" r:id="rId1"/>
    <sheet name="NORTE" sheetId="3" r:id="rId2"/>
    <sheet name="CENTRO" sheetId="5" r:id="rId3"/>
    <sheet name="LITORAL" sheetId="4" r:id="rId4"/>
    <sheet name="SUR" sheetId="13" r:id="rId5"/>
    <sheet name="RESUMEN ZONAL" sheetId="12" r:id="rId6"/>
  </sheets>
  <externalReferences>
    <externalReference r:id="rId7"/>
  </externalReferences>
  <definedNames>
    <definedName name="_xlnm._FilterDatabase" localSheetId="0" hidden="1">MUESTRA!$A$1:$E$35</definedName>
    <definedName name="_xlnm._FilterDatabase" localSheetId="4" hidden="1">SUR!$A$1:$B$7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5" l="1"/>
  <c r="P23" i="5"/>
  <c r="B21" i="5"/>
  <c r="C15" i="5"/>
  <c r="C16" i="5"/>
  <c r="C17" i="5"/>
  <c r="C18" i="5"/>
  <c r="C19" i="5"/>
  <c r="C20" i="5"/>
  <c r="C14" i="5"/>
  <c r="H8" i="12"/>
  <c r="G9" i="12"/>
  <c r="F8" i="12"/>
  <c r="B8" i="12"/>
  <c r="B23" i="13" l="1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B21" i="13"/>
  <c r="Q20" i="13"/>
  <c r="R20" i="13" s="1"/>
  <c r="T20" i="13" s="1"/>
  <c r="C20" i="13"/>
  <c r="Q19" i="13"/>
  <c r="R19" i="13" s="1"/>
  <c r="T19" i="13" s="1"/>
  <c r="C19" i="13"/>
  <c r="T18" i="13"/>
  <c r="R18" i="13"/>
  <c r="Q18" i="13"/>
  <c r="C18" i="13"/>
  <c r="Q17" i="13"/>
  <c r="R17" i="13" s="1"/>
  <c r="T17" i="13" s="1"/>
  <c r="C17" i="13"/>
  <c r="Q16" i="13"/>
  <c r="R16" i="13" s="1"/>
  <c r="T16" i="13" s="1"/>
  <c r="C16" i="13"/>
  <c r="Q15" i="13"/>
  <c r="R15" i="13" s="1"/>
  <c r="C15" i="13"/>
  <c r="B10" i="13"/>
  <c r="D8" i="13"/>
  <c r="T7" i="13"/>
  <c r="Q7" i="13"/>
  <c r="B7" i="13"/>
  <c r="C7" i="13" s="1"/>
  <c r="Q6" i="13"/>
  <c r="T6" i="13" s="1"/>
  <c r="B6" i="13"/>
  <c r="R6" i="13" s="1"/>
  <c r="Q5" i="13"/>
  <c r="T5" i="13" s="1"/>
  <c r="B5" i="13"/>
  <c r="R5" i="13" s="1"/>
  <c r="Q4" i="13"/>
  <c r="T4" i="13" s="1"/>
  <c r="B4" i="13"/>
  <c r="C4" i="13" s="1"/>
  <c r="Q3" i="13"/>
  <c r="T3" i="13" s="1"/>
  <c r="B3" i="13"/>
  <c r="R3" i="13" s="1"/>
  <c r="E2" i="13"/>
  <c r="F2" i="13" s="1"/>
  <c r="G2" i="13" s="1"/>
  <c r="G8" i="13" s="1"/>
  <c r="B2" i="13"/>
  <c r="R7" i="13" l="1"/>
  <c r="E8" i="13"/>
  <c r="C5" i="13"/>
  <c r="T15" i="13"/>
  <c r="R21" i="13"/>
  <c r="R4" i="13"/>
  <c r="C6" i="13"/>
  <c r="C3" i="13"/>
  <c r="B8" i="13"/>
  <c r="Q21" i="13"/>
  <c r="Q23" i="13" s="1"/>
  <c r="R23" i="13" s="1"/>
  <c r="H2" i="13"/>
  <c r="F8" i="13"/>
  <c r="B22" i="13"/>
  <c r="B24" i="13" s="1"/>
  <c r="C24" i="13" s="1"/>
  <c r="C2" i="13"/>
  <c r="H8" i="13" l="1"/>
  <c r="I2" i="13"/>
  <c r="B9" i="13"/>
  <c r="B11" i="13" s="1"/>
  <c r="C11" i="13" s="1"/>
  <c r="J2" i="13" l="1"/>
  <c r="I8" i="13"/>
  <c r="K2" i="13" l="1"/>
  <c r="J8" i="13"/>
  <c r="K8" i="13" l="1"/>
  <c r="L2" i="13"/>
  <c r="L8" i="13" l="1"/>
  <c r="M2" i="13"/>
  <c r="M8" i="13" l="1"/>
  <c r="N2" i="13"/>
  <c r="O2" i="13" l="1"/>
  <c r="N8" i="13"/>
  <c r="O8" i="13" l="1"/>
  <c r="P2" i="13"/>
  <c r="Q2" i="13" s="1"/>
  <c r="Q8" i="13" l="1"/>
  <c r="T2" i="13"/>
  <c r="T8" i="13" s="1"/>
  <c r="R2" i="13"/>
  <c r="R8" i="13" s="1"/>
  <c r="I6" i="12" l="1"/>
  <c r="H6" i="12"/>
  <c r="G6" i="12"/>
  <c r="C6" i="12"/>
  <c r="R19" i="4"/>
  <c r="Q19" i="4"/>
  <c r="E17" i="4"/>
  <c r="F17" i="4"/>
  <c r="G17" i="4"/>
  <c r="H17" i="4"/>
  <c r="I17" i="4"/>
  <c r="J17" i="4"/>
  <c r="K17" i="4"/>
  <c r="L17" i="4"/>
  <c r="M17" i="4"/>
  <c r="N17" i="4"/>
  <c r="O17" i="4"/>
  <c r="P17" i="4"/>
  <c r="D17" i="4"/>
  <c r="Q13" i="4"/>
  <c r="Q14" i="4"/>
  <c r="Q15" i="4"/>
  <c r="Q16" i="4"/>
  <c r="Q12" i="4"/>
  <c r="B17" i="4"/>
  <c r="Q7" i="4"/>
  <c r="Q3" i="4"/>
  <c r="Q4" i="4"/>
  <c r="Q5" i="4"/>
  <c r="Q6" i="4"/>
  <c r="Q2" i="4"/>
  <c r="E7" i="4"/>
  <c r="F7" i="4"/>
  <c r="G7" i="4"/>
  <c r="H7" i="4"/>
  <c r="I7" i="4"/>
  <c r="J7" i="4"/>
  <c r="K7" i="4"/>
  <c r="L7" i="4"/>
  <c r="M7" i="4"/>
  <c r="N7" i="4"/>
  <c r="O7" i="4"/>
  <c r="P7" i="4"/>
  <c r="D7" i="4"/>
  <c r="B6" i="4"/>
  <c r="R6" i="4" s="1"/>
  <c r="B5" i="4"/>
  <c r="C5" i="4" s="1"/>
  <c r="B4" i="4"/>
  <c r="R4" i="4" s="1"/>
  <c r="B3" i="4"/>
  <c r="R3" i="4" s="1"/>
  <c r="B2" i="4"/>
  <c r="R2" i="4" s="1"/>
  <c r="R5" i="4" l="1"/>
  <c r="R15" i="4" s="1"/>
  <c r="C6" i="4"/>
  <c r="C4" i="4"/>
  <c r="R14" i="4"/>
  <c r="C3" i="4"/>
  <c r="B7" i="4"/>
  <c r="B8" i="4" s="1"/>
  <c r="R12" i="4"/>
  <c r="R13" i="4"/>
  <c r="C2" i="4"/>
  <c r="R16" i="4"/>
  <c r="Q17" i="4"/>
  <c r="C3" i="12" l="1"/>
  <c r="D3" i="12" s="1"/>
  <c r="C4" i="12"/>
  <c r="D4" i="12" s="1"/>
  <c r="E21" i="5"/>
  <c r="F21" i="5"/>
  <c r="G21" i="5"/>
  <c r="H21" i="5"/>
  <c r="I21" i="5"/>
  <c r="J21" i="5"/>
  <c r="K21" i="5"/>
  <c r="L21" i="5"/>
  <c r="M21" i="5"/>
  <c r="N21" i="5"/>
  <c r="O21" i="5"/>
  <c r="P21" i="5"/>
  <c r="D21" i="5"/>
  <c r="Q15" i="5"/>
  <c r="R15" i="5" s="1"/>
  <c r="Q16" i="5"/>
  <c r="Q17" i="5"/>
  <c r="Q18" i="5"/>
  <c r="R18" i="5" s="1"/>
  <c r="Q19" i="5"/>
  <c r="Q20" i="5"/>
  <c r="Q14" i="5"/>
  <c r="Q9" i="5"/>
  <c r="Q3" i="5"/>
  <c r="Q4" i="5"/>
  <c r="U4" i="5" s="1"/>
  <c r="Q5" i="5"/>
  <c r="U5" i="5" s="1"/>
  <c r="Q6" i="5"/>
  <c r="Q7" i="5"/>
  <c r="Q8" i="5"/>
  <c r="Q2" i="5"/>
  <c r="U2" i="5" s="1"/>
  <c r="U3" i="5"/>
  <c r="U6" i="5"/>
  <c r="U7" i="5"/>
  <c r="U8" i="5"/>
  <c r="T3" i="5"/>
  <c r="T4" i="5"/>
  <c r="T5" i="5"/>
  <c r="T6" i="5"/>
  <c r="T7" i="5"/>
  <c r="T8" i="5"/>
  <c r="T2" i="5"/>
  <c r="B8" i="5"/>
  <c r="B7" i="5"/>
  <c r="B6" i="5"/>
  <c r="B5" i="5"/>
  <c r="B4" i="5"/>
  <c r="B3" i="5"/>
  <c r="B2" i="5"/>
  <c r="B9" i="5" l="1"/>
  <c r="B10" i="5" s="1"/>
  <c r="B11" i="5" s="1"/>
  <c r="C11" i="5" s="1"/>
  <c r="R19" i="5"/>
  <c r="R17" i="5"/>
  <c r="R16" i="5"/>
  <c r="Q21" i="5"/>
  <c r="R14" i="5"/>
  <c r="R20" i="5"/>
  <c r="G3" i="12"/>
  <c r="H3" i="12" s="1"/>
  <c r="I3" i="12" s="1"/>
  <c r="G5" i="12" l="1"/>
  <c r="R20" i="3"/>
  <c r="Q20" i="3"/>
  <c r="S7" i="3"/>
  <c r="D9" i="3"/>
  <c r="E9" i="3"/>
  <c r="G19" i="1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Q17" i="3"/>
  <c r="C17" i="3"/>
  <c r="Q16" i="3"/>
  <c r="C16" i="3"/>
  <c r="Q15" i="3"/>
  <c r="C15" i="3"/>
  <c r="Q14" i="3"/>
  <c r="B18" i="3"/>
  <c r="Q13" i="3"/>
  <c r="C13" i="3"/>
  <c r="Q18" i="3" l="1"/>
  <c r="H5" i="12"/>
  <c r="I5" i="12" s="1"/>
  <c r="D6" i="12"/>
  <c r="C5" i="12"/>
  <c r="D5" i="12" s="1"/>
  <c r="C14" i="3"/>
  <c r="R18" i="3" l="1"/>
  <c r="B9" i="3" l="1"/>
  <c r="P7" i="3"/>
  <c r="Q3" i="3"/>
  <c r="Q4" i="3"/>
  <c r="Q5" i="3"/>
  <c r="Q6" i="3"/>
  <c r="Q2" i="3"/>
  <c r="B6" i="3"/>
  <c r="C6" i="3" s="1"/>
  <c r="B5" i="3"/>
  <c r="C5" i="3" s="1"/>
  <c r="B4" i="3"/>
  <c r="C4" i="3" s="1"/>
  <c r="B3" i="3"/>
  <c r="C3" i="3" s="1"/>
  <c r="B2" i="3"/>
  <c r="C2" i="3" s="1"/>
  <c r="R5" i="3" l="1"/>
  <c r="T5" i="3" s="1"/>
  <c r="U5" i="3" s="1"/>
  <c r="R16" i="3" s="1"/>
  <c r="R4" i="3"/>
  <c r="T4" i="3" s="1"/>
  <c r="U4" i="3" s="1"/>
  <c r="R15" i="3" s="1"/>
  <c r="R3" i="3"/>
  <c r="T3" i="3" s="1"/>
  <c r="U3" i="3" s="1"/>
  <c r="R14" i="3" s="1"/>
  <c r="R6" i="3"/>
  <c r="T6" i="3" s="1"/>
  <c r="U6" i="3" s="1"/>
  <c r="R17" i="3" s="1"/>
  <c r="R2" i="3"/>
  <c r="T2" i="3" s="1"/>
  <c r="U2" i="3" s="1"/>
  <c r="R13" i="3" s="1"/>
  <c r="Q7" i="3"/>
  <c r="G4" i="12" l="1"/>
  <c r="G8" i="12" s="1"/>
  <c r="H4" i="12" l="1"/>
  <c r="I4" i="12" s="1"/>
  <c r="B7" i="3"/>
  <c r="B8" i="3" l="1"/>
  <c r="R7" i="3"/>
  <c r="K7" i="3"/>
  <c r="F7" i="3"/>
  <c r="O7" i="3"/>
  <c r="B35" i="1"/>
  <c r="M7" i="3" l="1"/>
  <c r="G7" i="3"/>
  <c r="I7" i="3"/>
  <c r="E7" i="3"/>
  <c r="D7" i="3"/>
  <c r="H7" i="3"/>
  <c r="J7" i="3" l="1"/>
  <c r="N7" i="3" l="1"/>
  <c r="L7" i="3"/>
</calcChain>
</file>

<file path=xl/sharedStrings.xml><?xml version="1.0" encoding="utf-8"?>
<sst xmlns="http://schemas.openxmlformats.org/spreadsheetml/2006/main" count="254" uniqueCount="88">
  <si>
    <t>dominio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</si>
  <si>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</si>
  <si>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</si>
  <si>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</si>
  <si>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</si>
  <si>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</si>
  <si>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</si>
  <si>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</si>
  <si>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</si>
  <si>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</si>
  <si>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</si>
  <si>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</si>
  <si>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</si>
  <si>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</si>
  <si>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</si>
  <si>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</si>
  <si>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</si>
  <si>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</si>
  <si>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</si>
  <si>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</si>
  <si>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</si>
  <si>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</si>
  <si>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</si>
  <si>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</si>
  <si>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</si>
  <si>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</si>
  <si>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</si>
  <si>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</si>
  <si>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</si>
  <si>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</si>
  <si>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</si>
  <si>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</si>
  <si>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</si>
  <si>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</si>
  <si>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</si>
  <si>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TAMAÑO FINAL</t>
  </si>
  <si>
    <t>DIVISION</t>
  </si>
  <si>
    <t>MES1</t>
  </si>
  <si>
    <t>MES2</t>
  </si>
  <si>
    <t>MES3</t>
  </si>
  <si>
    <t>MES4</t>
  </si>
  <si>
    <t>MES5</t>
  </si>
  <si>
    <t>MES6</t>
  </si>
  <si>
    <t>MES7</t>
  </si>
  <si>
    <t>MES8</t>
  </si>
  <si>
    <t>MES9</t>
  </si>
  <si>
    <t>MES10</t>
  </si>
  <si>
    <t>MES11</t>
  </si>
  <si>
    <t>MES12</t>
  </si>
  <si>
    <t>ZONAL</t>
  </si>
  <si>
    <t>NORTE</t>
  </si>
  <si>
    <t>CENTRO</t>
  </si>
  <si>
    <t>LITORAL</t>
  </si>
  <si>
    <t>SUR</t>
  </si>
  <si>
    <t>GALÁPAGOS</t>
  </si>
  <si>
    <t>Etiquetas de fila</t>
  </si>
  <si>
    <t>(en blanco)</t>
  </si>
  <si>
    <t>Total general</t>
  </si>
  <si>
    <t>Cuenta de ZONAL</t>
  </si>
  <si>
    <t>Suma de TAMAÑO FINAL</t>
  </si>
  <si>
    <t>MES13</t>
  </si>
  <si>
    <t>DIFERENCIA</t>
  </si>
  <si>
    <t>AUMENTO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</si>
  <si>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</si>
  <si>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</si>
  <si>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</si>
  <si>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</si>
  <si>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</si>
  <si>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</si>
  <si>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</si>
  <si>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</si>
  <si>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</si>
  <si>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</si>
  <si>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</si>
  <si>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</si>
  <si>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</si>
  <si>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Diferencia</t>
  </si>
  <si>
    <t>Aumento</t>
  </si>
  <si>
    <t>Total</t>
  </si>
  <si>
    <t>Muestra</t>
  </si>
  <si>
    <t>Viviendas</t>
  </si>
  <si>
    <t>Encuestadores</t>
  </si>
  <si>
    <t>Nueva muestra</t>
  </si>
  <si>
    <t>ESCENARIO 1</t>
  </si>
  <si>
    <t>ESCENARIO 2</t>
  </si>
  <si>
    <t>Múltiplo de 3</t>
  </si>
  <si>
    <t>Aumento final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</si>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</sst>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5" borderId="1" xfId="0" applyFont="1" applyFill="1" applyBorder="1"/>
    <xf numFmtId="0" fontId="0" fillId="6" borderId="0" xfId="0" applyFill="1"/>
    <xf numFmtId="0" fontId="0" fillId="2" borderId="0" xfId="0" applyFill="1"/>
    <xf numFmtId="0" fontId="0" fillId="3" borderId="0" xfId="0" applyFill="1"/>
    <xf numFmtId="0" fontId="1" fillId="8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0" fillId="0" borderId="0" xfId="0"/>
    <xf numFmtId="0" fontId="1" fillId="5" borderId="2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5" borderId="4" xfId="0" applyFill="1" applyBorder="1"/>
    <xf numFmtId="0" fontId="0" fillId="3" borderId="0" xfId="0" applyFill="1" applyAlignment="1">
      <alignment horizontal="center" vertical="center"/>
    </xf>
    <xf numFmtId="0" fontId="3" fillId="0" borderId="1" xfId="0" applyFont="1" applyBorder="1"/>
    <xf numFmtId="0" fontId="3" fillId="11" borderId="1" xfId="0" applyFont="1" applyFill="1" applyBorder="1"/>
    <xf numFmtId="0" fontId="0" fillId="9" borderId="0" xfId="0" applyFill="1"/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/>
    <xf numFmtId="0" fontId="2" fillId="14" borderId="1" xfId="0" applyFont="1" applyFill="1" applyBorder="1"/>
    <xf numFmtId="0" fontId="3" fillId="10" borderId="0" xfId="0" applyFont="1" applyFill="1"/>
    <xf numFmtId="0" fontId="3" fillId="13" borderId="0" xfId="0" applyFont="1" applyFill="1"/>
    <xf numFmtId="0" fontId="3" fillId="11" borderId="0" xfId="0" applyFont="1" applyFill="1"/>
    <xf numFmtId="0" fontId="2" fillId="0" borderId="0" xfId="0" applyFont="1"/>
    <xf numFmtId="0" fontId="3" fillId="11" borderId="0" xfId="0" applyFont="1" applyFill="1" applyAlignment="1">
      <alignment horizontal="center" vertical="center"/>
    </xf>
    <xf numFmtId="0" fontId="3" fillId="0" borderId="0" xfId="0" applyFont="1"/>
    <xf numFmtId="0" fontId="3" fillId="15" borderId="1" xfId="0" applyFont="1" applyFill="1" applyBorder="1"/>
    <xf numFmtId="0" fontId="2" fillId="0" borderId="1" xfId="0" applyFont="1" applyBorder="1"/>
    <xf numFmtId="0" fontId="3" fillId="16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18" borderId="0" xfId="0" applyFont="1" applyFill="1"/>
    <xf numFmtId="0" fontId="3" fillId="16" borderId="0" xfId="0" applyFont="1" applyFill="1"/>
    <xf numFmtId="0" fontId="2" fillId="12" borderId="2" xfId="0" applyFont="1" applyFill="1" applyBorder="1"/>
    <xf numFmtId="0" fontId="1" fillId="6" borderId="0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4" borderId="2" xfId="0" applyFill="1" applyBorder="1"/>
    <xf numFmtId="0" fontId="0" fillId="0" borderId="0" xfId="0" applyFill="1" applyBorder="1"/>
    <xf numFmtId="0" fontId="5" fillId="19" borderId="1" xfId="0" applyFont="1" applyFill="1" applyBorder="1"/>
    <xf numFmtId="0" fontId="5" fillId="20" borderId="1" xfId="0" applyFont="1" applyFill="1" applyBorder="1"/>
    <xf numFmtId="0" fontId="5" fillId="0" borderId="1" xfId="0" applyFont="1" applyFill="1" applyBorder="1"/>
    <xf numFmtId="0" fontId="0" fillId="0" borderId="0" xfId="0" applyFill="1"/>
    <xf numFmtId="0" fontId="0" fillId="22" borderId="1" xfId="0" applyFill="1" applyBorder="1"/>
    <xf numFmtId="0" fontId="1" fillId="0" borderId="6" xfId="0" applyFont="1" applyBorder="1"/>
    <xf numFmtId="0" fontId="1" fillId="22" borderId="1" xfId="0" applyFont="1" applyFill="1" applyBorder="1"/>
    <xf numFmtId="0" fontId="1" fillId="20" borderId="1" xfId="0" applyFont="1" applyFill="1" applyBorder="1"/>
    <xf numFmtId="0" fontId="0" fillId="23" borderId="7" xfId="0" applyFill="1" applyBorder="1"/>
    <xf numFmtId="0" fontId="1" fillId="21" borderId="3" xfId="0" applyFont="1" applyFill="1" applyBorder="1"/>
    <xf numFmtId="0" fontId="0" fillId="20" borderId="4" xfId="0" applyFill="1" applyBorder="1"/>
    <xf numFmtId="0" fontId="0" fillId="24" borderId="1" xfId="0" applyFill="1" applyBorder="1"/>
    <xf numFmtId="4" fontId="0" fillId="0" borderId="0" xfId="0" applyNumberFormat="1"/>
    <xf numFmtId="0" fontId="4" fillId="9" borderId="0" xfId="0" applyFont="1" applyFill="1"/>
    <xf numFmtId="0" fontId="4" fillId="9" borderId="1" xfId="0" applyFont="1" applyFill="1" applyBorder="1"/>
    <xf numFmtId="2" fontId="0" fillId="22" borderId="1" xfId="0" applyNumberFormat="1" applyFill="1" applyBorder="1"/>
    <xf numFmtId="0" fontId="3" fillId="0" borderId="0" xfId="0" applyFont="1"/>
    <xf numFmtId="0" fontId="3" fillId="0" borderId="0" xfId="0" applyFont="1" applyFill="1"/>
    <xf numFmtId="0" fontId="3" fillId="0" borderId="5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9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estra%20don%20P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A"/>
      <sheetName val="NORTE"/>
      <sheetName val="CENTRO"/>
      <sheetName val="LITORAL"/>
      <sheetName val="SUR"/>
      <sheetName val="RESUMEN ZONAL"/>
    </sheetNames>
    <sheetDataSet>
      <sheetData sheetId="0">
        <row r="2">
          <cell r="B2">
            <v>67</v>
          </cell>
        </row>
        <row r="4">
          <cell r="B4">
            <v>86</v>
          </cell>
        </row>
        <row r="8">
          <cell r="B8">
            <v>63</v>
          </cell>
        </row>
        <row r="12">
          <cell r="B12">
            <v>72</v>
          </cell>
        </row>
        <row r="15">
          <cell r="B15">
            <v>92</v>
          </cell>
        </row>
        <row r="20">
          <cell r="B20">
            <v>88</v>
          </cell>
        </row>
        <row r="28">
          <cell r="B28">
            <v>128</v>
          </cell>
        </row>
        <row r="29">
          <cell r="B29">
            <v>121</v>
          </cell>
        </row>
        <row r="34">
          <cell r="B34">
            <v>134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161.422985879632" createdVersion="5" refreshedVersion="5" minRefreshableVersion="3" recordCount="34">
  <cacheSource type="worksheet">
    <worksheetSource ref="A1:C35" sheet="MUESTRA"/>
  </cacheSource>
  <cacheFields count="3">
    <cacheField name="dominio" numFmtId="0">
      <sharedItems/>
    </cacheField>
    <cacheField name="TAMAÑO FINAL" numFmtId="0">
      <sharedItems containsSemiMixedTypes="0" containsString="0" containsNumber="1" containsInteger="1" minValue="27" maxValue="3314"/>
    </cacheField>
    <cacheField name="ZONAL" numFmtId="0">
      <sharedItems containsString="0" containsBlank="1" containsNumber="1" containsInteger="1" minValue="0" maxValue="4" count="6">
        <n v="4"/>
        <n v="2"/>
        <n v="1"/>
        <n v="3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Azuay"/>
    <n v="66"/>
    <x v="0"/>
  </r>
  <r>
    <s v="Bolívar"/>
    <n v="96"/>
    <x v="1"/>
  </r>
  <r>
    <s v="Cañar"/>
    <n v="84"/>
    <x v="0"/>
  </r>
  <r>
    <s v="Carchi"/>
    <n v="78"/>
    <x v="2"/>
  </r>
  <r>
    <s v="Cotopaxi"/>
    <n v="96"/>
    <x v="1"/>
  </r>
  <r>
    <s v="Chimborazo"/>
    <n v="105"/>
    <x v="1"/>
  </r>
  <r>
    <s v="El Oro"/>
    <n v="63"/>
    <x v="0"/>
  </r>
  <r>
    <s v="Esmeraldas"/>
    <n v="75"/>
    <x v="2"/>
  </r>
  <r>
    <s v="Guayas"/>
    <n v="126"/>
    <x v="3"/>
  </r>
  <r>
    <s v="Imbabura"/>
    <n v="90"/>
    <x v="2"/>
  </r>
  <r>
    <s v="Loja"/>
    <n v="72"/>
    <x v="0"/>
  </r>
  <r>
    <s v="Los Rios"/>
    <n v="111"/>
    <x v="3"/>
  </r>
  <r>
    <s v="Manabí"/>
    <n v="150"/>
    <x v="3"/>
  </r>
  <r>
    <s v="Morona Santiago"/>
    <n v="90"/>
    <x v="0"/>
  </r>
  <r>
    <s v="Napo"/>
    <n v="66"/>
    <x v="1"/>
  </r>
  <r>
    <s v="Pastaza"/>
    <n v="84"/>
    <x v="1"/>
  </r>
  <r>
    <s v="Pichincha"/>
    <n v="90"/>
    <x v="2"/>
  </r>
  <r>
    <s v="Tungurahua"/>
    <n v="81"/>
    <x v="1"/>
  </r>
  <r>
    <s v="Zamora Chinchipe"/>
    <n v="87"/>
    <x v="0"/>
  </r>
  <r>
    <s v="Galápagos"/>
    <n v="104"/>
    <x v="4"/>
  </r>
  <r>
    <s v="Sucumbíos"/>
    <n v="72"/>
    <x v="2"/>
  </r>
  <r>
    <s v="Orellana"/>
    <n v="66"/>
    <x v="1"/>
  </r>
  <r>
    <s v="Santo Domingo de los Tsachilas"/>
    <n v="27"/>
    <x v="3"/>
  </r>
  <r>
    <s v="Santa Elena"/>
    <n v="60"/>
    <x v="3"/>
  </r>
  <r>
    <s v="Quito"/>
    <n v="162"/>
    <x v="2"/>
  </r>
  <r>
    <s v="Guayaquil"/>
    <n v="210"/>
    <x v="3"/>
  </r>
  <r>
    <s v="Cuenca"/>
    <n v="126"/>
    <x v="0"/>
  </r>
  <r>
    <s v="Machala"/>
    <n v="120"/>
    <x v="0"/>
  </r>
  <r>
    <s v="Ambato"/>
    <n v="135"/>
    <x v="1"/>
  </r>
  <r>
    <s v="Esmeraldas Ciudad"/>
    <n v="138"/>
    <x v="2"/>
  </r>
  <r>
    <s v="Santo Domingo"/>
    <n v="120"/>
    <x v="3"/>
  </r>
  <r>
    <s v="Manta"/>
    <n v="132"/>
    <x v="3"/>
  </r>
  <r>
    <s v="Loja Ciudad"/>
    <n v="132"/>
    <x v="0"/>
  </r>
  <r>
    <s v="TOTAL"/>
    <n v="33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2:I9" firstHeaderRow="0" firstDataRow="1" firstDataCol="1"/>
  <pivotFields count="3">
    <pivotField showAll="0"/>
    <pivotField dataField="1" showAll="0"/>
    <pivotField axis="axisRow" dataField="1" showAll="0">
      <items count="7">
        <item x="2"/>
        <item x="1"/>
        <item x="3"/>
        <item x="0"/>
        <item x="5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ZONAL" fld="2" subtotal="count" baseField="0" baseItem="0"/>
    <dataField name="Suma de TAMAÑO FIN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10" zoomScaleNormal="110" workbookViewId="0">
      <selection activeCell="B2" sqref="B2"/>
    </sheetView>
  </sheetViews>
  <sheetFormatPr baseColWidth="10" defaultRowHeight="14.4" x14ac:dyDescent="0.3"/>
  <cols>
    <col min="1" max="1" width="27.6640625" bestFit="1" customWidth="1"/>
    <col min="2" max="2" width="16.44140625" bestFit="1" customWidth="1"/>
    <col min="7" max="7" width="16.5546875" bestFit="1" customWidth="1"/>
    <col min="8" max="8" width="15.77734375" bestFit="1" customWidth="1"/>
    <col min="9" max="9" width="22.21875" bestFit="1" customWidth="1"/>
  </cols>
  <sheetData>
    <row r="1" spans="1:9" x14ac:dyDescent="0.3">
      <c r="A1" s="1" t="s">
        <v>0</v>
      </c>
      <c r="B1" s="5" t="s">
        <v>35</v>
      </c>
      <c r="C1" t="s">
        <v>49</v>
      </c>
    </row>
    <row r="2" spans="1:9" x14ac:dyDescent="0.3">
      <c r="A2" s="2" t="s">
        <v>1</v>
      </c>
      <c r="B2" s="3">
        <v>67</v>
      </c>
      <c r="C2">
        <v>4</v>
      </c>
      <c r="D2">
        <v>1</v>
      </c>
      <c r="E2" t="s">
        <v>50</v>
      </c>
      <c r="G2" s="22" t="s">
        <v>55</v>
      </c>
      <c r="H2" s="19" t="s">
        <v>58</v>
      </c>
      <c r="I2" s="19" t="s">
        <v>59</v>
      </c>
    </row>
    <row r="3" spans="1:9" x14ac:dyDescent="0.3">
      <c r="A3" s="2" t="s">
        <v>2</v>
      </c>
      <c r="B3" s="3">
        <v>96</v>
      </c>
      <c r="C3">
        <v>2</v>
      </c>
      <c r="D3">
        <v>2</v>
      </c>
      <c r="E3" t="s">
        <v>51</v>
      </c>
      <c r="G3" s="23">
        <v>1</v>
      </c>
      <c r="H3" s="24">
        <v>7</v>
      </c>
      <c r="I3" s="24">
        <v>705</v>
      </c>
    </row>
    <row r="4" spans="1:9" x14ac:dyDescent="0.3">
      <c r="A4" s="2" t="s">
        <v>3</v>
      </c>
      <c r="B4" s="3">
        <v>86</v>
      </c>
      <c r="C4">
        <v>4</v>
      </c>
      <c r="D4">
        <v>3</v>
      </c>
      <c r="E4" t="s">
        <v>52</v>
      </c>
      <c r="G4" s="23">
        <v>2</v>
      </c>
      <c r="H4" s="24">
        <v>8</v>
      </c>
      <c r="I4" s="24">
        <v>729</v>
      </c>
    </row>
    <row r="5" spans="1:9" x14ac:dyDescent="0.3">
      <c r="A5" s="2" t="s">
        <v>4</v>
      </c>
      <c r="B5" s="3">
        <v>79</v>
      </c>
      <c r="C5">
        <v>1</v>
      </c>
      <c r="D5">
        <v>4</v>
      </c>
      <c r="E5" t="s">
        <v>53</v>
      </c>
      <c r="G5" s="23">
        <v>3</v>
      </c>
      <c r="H5" s="24">
        <v>8</v>
      </c>
      <c r="I5" s="24">
        <v>936</v>
      </c>
    </row>
    <row r="6" spans="1:9" x14ac:dyDescent="0.3">
      <c r="A6" s="2" t="s">
        <v>5</v>
      </c>
      <c r="B6" s="3">
        <v>96</v>
      </c>
      <c r="C6">
        <v>2</v>
      </c>
      <c r="G6" s="23">
        <v>4</v>
      </c>
      <c r="H6" s="24">
        <v>9</v>
      </c>
      <c r="I6" s="24">
        <v>840</v>
      </c>
    </row>
    <row r="7" spans="1:9" x14ac:dyDescent="0.3">
      <c r="A7" s="2" t="s">
        <v>6</v>
      </c>
      <c r="B7" s="3">
        <v>105</v>
      </c>
      <c r="C7">
        <v>2</v>
      </c>
      <c r="G7" s="23" t="s">
        <v>56</v>
      </c>
      <c r="H7" s="24"/>
      <c r="I7" s="24">
        <v>3314</v>
      </c>
    </row>
    <row r="8" spans="1:9" x14ac:dyDescent="0.3">
      <c r="A8" s="2" t="s">
        <v>7</v>
      </c>
      <c r="B8" s="3">
        <v>63</v>
      </c>
      <c r="C8">
        <v>4</v>
      </c>
      <c r="G8" s="23">
        <v>0</v>
      </c>
      <c r="H8" s="24">
        <v>1</v>
      </c>
      <c r="I8" s="24">
        <v>104</v>
      </c>
    </row>
    <row r="9" spans="1:9" x14ac:dyDescent="0.3">
      <c r="A9" s="2" t="s">
        <v>8</v>
      </c>
      <c r="B9" s="3">
        <v>76</v>
      </c>
      <c r="C9">
        <v>1</v>
      </c>
      <c r="G9" s="23" t="s">
        <v>57</v>
      </c>
      <c r="H9" s="24">
        <v>33</v>
      </c>
      <c r="I9" s="24">
        <v>6628</v>
      </c>
    </row>
    <row r="10" spans="1:9" x14ac:dyDescent="0.3">
      <c r="A10" s="2" t="s">
        <v>9</v>
      </c>
      <c r="B10" s="3">
        <v>126</v>
      </c>
      <c r="C10">
        <v>3</v>
      </c>
    </row>
    <row r="11" spans="1:9" x14ac:dyDescent="0.3">
      <c r="A11" s="2" t="s">
        <v>10</v>
      </c>
      <c r="B11" s="3">
        <v>91</v>
      </c>
      <c r="C11">
        <v>1</v>
      </c>
    </row>
    <row r="12" spans="1:9" x14ac:dyDescent="0.3">
      <c r="A12" s="2" t="s">
        <v>11</v>
      </c>
      <c r="B12" s="3">
        <v>72</v>
      </c>
      <c r="C12">
        <v>4</v>
      </c>
    </row>
    <row r="13" spans="1:9" x14ac:dyDescent="0.3">
      <c r="A13" s="2" t="s">
        <v>12</v>
      </c>
      <c r="B13" s="3">
        <v>111</v>
      </c>
      <c r="C13">
        <v>3</v>
      </c>
    </row>
    <row r="14" spans="1:9" x14ac:dyDescent="0.3">
      <c r="A14" s="2" t="s">
        <v>13</v>
      </c>
      <c r="B14" s="3">
        <v>150</v>
      </c>
      <c r="C14">
        <v>3</v>
      </c>
    </row>
    <row r="15" spans="1:9" x14ac:dyDescent="0.3">
      <c r="A15" s="2" t="s">
        <v>14</v>
      </c>
      <c r="B15" s="3">
        <v>92</v>
      </c>
      <c r="C15">
        <v>4</v>
      </c>
    </row>
    <row r="16" spans="1:9" x14ac:dyDescent="0.3">
      <c r="A16" s="2" t="s">
        <v>15</v>
      </c>
      <c r="B16" s="3">
        <v>66</v>
      </c>
      <c r="C16">
        <v>2</v>
      </c>
    </row>
    <row r="17" spans="1:7" x14ac:dyDescent="0.3">
      <c r="A17" s="2" t="s">
        <v>16</v>
      </c>
      <c r="B17" s="3">
        <v>84</v>
      </c>
      <c r="C17">
        <v>2</v>
      </c>
    </row>
    <row r="18" spans="1:7" x14ac:dyDescent="0.3">
      <c r="A18" s="2" t="s">
        <v>17</v>
      </c>
      <c r="B18" s="3">
        <v>91</v>
      </c>
      <c r="C18">
        <v>1</v>
      </c>
    </row>
    <row r="19" spans="1:7" x14ac:dyDescent="0.3">
      <c r="A19" s="2" t="s">
        <v>18</v>
      </c>
      <c r="B19" s="3">
        <v>81</v>
      </c>
      <c r="C19">
        <v>2</v>
      </c>
      <c r="G19">
        <f>66/13</f>
        <v>5.0769230769230766</v>
      </c>
    </row>
    <row r="20" spans="1:7" x14ac:dyDescent="0.3">
      <c r="A20" s="2" t="s">
        <v>19</v>
      </c>
      <c r="B20" s="3">
        <v>88</v>
      </c>
      <c r="C20">
        <v>4</v>
      </c>
    </row>
    <row r="21" spans="1:7" x14ac:dyDescent="0.3">
      <c r="A21" s="2" t="s">
        <v>20</v>
      </c>
      <c r="B21" s="4">
        <v>104</v>
      </c>
      <c r="C21">
        <v>0</v>
      </c>
    </row>
    <row r="22" spans="1:7" x14ac:dyDescent="0.3">
      <c r="A22" s="2" t="s">
        <v>21</v>
      </c>
      <c r="B22" s="3">
        <v>72</v>
      </c>
      <c r="C22">
        <v>1</v>
      </c>
    </row>
    <row r="23" spans="1:7" x14ac:dyDescent="0.3">
      <c r="A23" s="2" t="s">
        <v>22</v>
      </c>
      <c r="B23" s="3">
        <v>66</v>
      </c>
      <c r="C23">
        <v>2</v>
      </c>
    </row>
    <row r="24" spans="1:7" x14ac:dyDescent="0.3">
      <c r="A24" s="2" t="s">
        <v>23</v>
      </c>
      <c r="B24" s="3">
        <v>27</v>
      </c>
      <c r="C24">
        <v>3</v>
      </c>
    </row>
    <row r="25" spans="1:7" x14ac:dyDescent="0.3">
      <c r="A25" s="2" t="s">
        <v>24</v>
      </c>
      <c r="B25" s="3">
        <v>60</v>
      </c>
      <c r="C25">
        <v>3</v>
      </c>
    </row>
    <row r="26" spans="1:7" x14ac:dyDescent="0.3">
      <c r="A26" s="2" t="s">
        <v>25</v>
      </c>
      <c r="B26" s="3">
        <v>162</v>
      </c>
      <c r="C26">
        <v>1</v>
      </c>
    </row>
    <row r="27" spans="1:7" x14ac:dyDescent="0.3">
      <c r="A27" s="2" t="s">
        <v>26</v>
      </c>
      <c r="B27" s="3">
        <v>210</v>
      </c>
      <c r="C27">
        <v>3</v>
      </c>
    </row>
    <row r="28" spans="1:7" x14ac:dyDescent="0.3">
      <c r="A28" s="2" t="s">
        <v>27</v>
      </c>
      <c r="B28" s="3">
        <v>128</v>
      </c>
      <c r="C28">
        <v>4</v>
      </c>
    </row>
    <row r="29" spans="1:7" x14ac:dyDescent="0.3">
      <c r="A29" s="2" t="s">
        <v>28</v>
      </c>
      <c r="B29" s="3">
        <v>121</v>
      </c>
      <c r="C29">
        <v>4</v>
      </c>
    </row>
    <row r="30" spans="1:7" x14ac:dyDescent="0.3">
      <c r="A30" s="2" t="s">
        <v>29</v>
      </c>
      <c r="B30" s="3">
        <v>135</v>
      </c>
      <c r="C30">
        <v>2</v>
      </c>
    </row>
    <row r="31" spans="1:7" x14ac:dyDescent="0.3">
      <c r="A31" s="2" t="s">
        <v>30</v>
      </c>
      <c r="B31" s="3">
        <v>139</v>
      </c>
      <c r="C31">
        <v>1</v>
      </c>
    </row>
    <row r="32" spans="1:7" x14ac:dyDescent="0.3">
      <c r="A32" s="2" t="s">
        <v>31</v>
      </c>
      <c r="B32" s="3">
        <v>120</v>
      </c>
      <c r="C32">
        <v>3</v>
      </c>
    </row>
    <row r="33" spans="1:3" x14ac:dyDescent="0.3">
      <c r="A33" s="2" t="s">
        <v>32</v>
      </c>
      <c r="B33" s="3">
        <v>132</v>
      </c>
      <c r="C33">
        <v>3</v>
      </c>
    </row>
    <row r="34" spans="1:3" x14ac:dyDescent="0.3">
      <c r="A34" s="2" t="s">
        <v>33</v>
      </c>
      <c r="B34" s="3">
        <v>134</v>
      </c>
      <c r="C34">
        <v>4</v>
      </c>
    </row>
    <row r="35" spans="1:3" x14ac:dyDescent="0.3">
      <c r="A35" s="1" t="s">
        <v>34</v>
      </c>
      <c r="B35" s="1">
        <f>SUM(B2:B34)</f>
        <v>3330</v>
      </c>
    </row>
  </sheetData>
  <autoFilter ref="A1:E35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120" zoomScaleNormal="120" workbookViewId="0">
      <selection activeCell="O13" sqref="O13"/>
    </sheetView>
  </sheetViews>
  <sheetFormatPr baseColWidth="10" defaultRowHeight="14.4" x14ac:dyDescent="0.3"/>
  <cols>
    <col min="1" max="1" width="14.21875" bestFit="1" customWidth="1"/>
    <col min="2" max="2" width="8.88671875" bestFit="1" customWidth="1"/>
    <col min="3" max="3" width="8.5546875" bestFit="1" customWidth="1"/>
    <col min="4" max="4" width="6.44140625" bestFit="1" customWidth="1"/>
    <col min="5" max="12" width="5.5546875" bestFit="1" customWidth="1"/>
    <col min="13" max="15" width="6.5546875" bestFit="1" customWidth="1"/>
    <col min="16" max="16" width="6.5546875" style="19" customWidth="1"/>
    <col min="18" max="18" width="10.88671875" bestFit="1" customWidth="1"/>
    <col min="19" max="19" width="9.88671875" customWidth="1"/>
  </cols>
  <sheetData>
    <row r="1" spans="1:21" ht="37.799999999999997" customHeight="1" x14ac:dyDescent="0.3">
      <c r="A1" s="10" t="s">
        <v>0</v>
      </c>
      <c r="B1" s="20" t="s">
        <v>35</v>
      </c>
      <c r="C1" s="25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60</v>
      </c>
      <c r="Q1" s="16" t="s">
        <v>34</v>
      </c>
      <c r="R1" s="27" t="s">
        <v>61</v>
      </c>
      <c r="S1" s="27" t="s">
        <v>62</v>
      </c>
    </row>
    <row r="2" spans="1:21" x14ac:dyDescent="0.3">
      <c r="A2" s="12" t="s">
        <v>4</v>
      </c>
      <c r="B2" s="13">
        <f>MUESTRA!B5</f>
        <v>79</v>
      </c>
      <c r="C2" s="12">
        <f>B2/13</f>
        <v>6.0769230769230766</v>
      </c>
      <c r="D2" s="13">
        <v>6</v>
      </c>
      <c r="E2" s="13">
        <v>6</v>
      </c>
      <c r="F2" s="13">
        <v>6</v>
      </c>
      <c r="G2" s="13">
        <v>6</v>
      </c>
      <c r="H2" s="13">
        <v>6</v>
      </c>
      <c r="I2" s="13">
        <v>6</v>
      </c>
      <c r="J2" s="13">
        <v>6</v>
      </c>
      <c r="K2" s="13">
        <v>6</v>
      </c>
      <c r="L2" s="13">
        <v>6</v>
      </c>
      <c r="M2" s="13">
        <v>6</v>
      </c>
      <c r="N2" s="13">
        <v>6</v>
      </c>
      <c r="O2" s="13">
        <v>6</v>
      </c>
      <c r="P2" s="13">
        <v>6</v>
      </c>
      <c r="Q2" s="15">
        <f>SUM(D2:P2)</f>
        <v>78</v>
      </c>
      <c r="R2" s="21">
        <f>Q2-B2</f>
        <v>-1</v>
      </c>
      <c r="S2">
        <v>4</v>
      </c>
      <c r="T2">
        <f>S2-R2</f>
        <v>5</v>
      </c>
      <c r="U2">
        <f>T2+Q2</f>
        <v>83</v>
      </c>
    </row>
    <row r="3" spans="1:21" x14ac:dyDescent="0.3">
      <c r="A3" s="12" t="s">
        <v>8</v>
      </c>
      <c r="B3" s="12">
        <f>MUESTRA!B9+MUESTRA!B31</f>
        <v>215</v>
      </c>
      <c r="C3" s="12">
        <f t="shared" ref="C3:C6" si="0">B3/13</f>
        <v>16.53846153846154</v>
      </c>
      <c r="D3" s="13">
        <v>16</v>
      </c>
      <c r="E3" s="13">
        <v>16</v>
      </c>
      <c r="F3" s="13">
        <v>16</v>
      </c>
      <c r="G3" s="13">
        <v>16</v>
      </c>
      <c r="H3" s="13">
        <v>16</v>
      </c>
      <c r="I3" s="13">
        <v>16</v>
      </c>
      <c r="J3" s="13">
        <v>16</v>
      </c>
      <c r="K3" s="13">
        <v>16</v>
      </c>
      <c r="L3" s="13">
        <v>16</v>
      </c>
      <c r="M3" s="13">
        <v>16</v>
      </c>
      <c r="N3" s="13">
        <v>16</v>
      </c>
      <c r="O3" s="13">
        <v>16</v>
      </c>
      <c r="P3" s="13">
        <v>16</v>
      </c>
      <c r="Q3" s="15">
        <f t="shared" ref="Q3:Q6" si="1">SUM(D3:P3)</f>
        <v>208</v>
      </c>
      <c r="R3" s="21">
        <f t="shared" ref="R3:R7" si="2">Q3-B3</f>
        <v>-7</v>
      </c>
      <c r="S3">
        <v>3</v>
      </c>
      <c r="T3" s="19">
        <f t="shared" ref="T3:T6" si="3">S3-R3</f>
        <v>10</v>
      </c>
      <c r="U3" s="19">
        <f t="shared" ref="U3:U6" si="4">T3+Q3</f>
        <v>218</v>
      </c>
    </row>
    <row r="4" spans="1:21" x14ac:dyDescent="0.3">
      <c r="A4" s="12" t="s">
        <v>10</v>
      </c>
      <c r="B4" s="13">
        <f>MUESTRA!B11</f>
        <v>91</v>
      </c>
      <c r="C4" s="12">
        <f t="shared" si="0"/>
        <v>7</v>
      </c>
      <c r="D4" s="13">
        <v>7</v>
      </c>
      <c r="E4" s="13">
        <v>7</v>
      </c>
      <c r="F4" s="13">
        <v>7</v>
      </c>
      <c r="G4" s="13">
        <v>7</v>
      </c>
      <c r="H4" s="13">
        <v>7</v>
      </c>
      <c r="I4" s="13">
        <v>7</v>
      </c>
      <c r="J4" s="13">
        <v>7</v>
      </c>
      <c r="K4" s="13">
        <v>7</v>
      </c>
      <c r="L4" s="13">
        <v>7</v>
      </c>
      <c r="M4" s="13">
        <v>7</v>
      </c>
      <c r="N4" s="13">
        <v>7</v>
      </c>
      <c r="O4" s="13">
        <v>7</v>
      </c>
      <c r="P4" s="13">
        <v>7</v>
      </c>
      <c r="Q4" s="15">
        <f t="shared" si="1"/>
        <v>91</v>
      </c>
      <c r="R4" s="21">
        <f t="shared" si="2"/>
        <v>0</v>
      </c>
      <c r="S4">
        <v>4</v>
      </c>
      <c r="T4" s="19">
        <f t="shared" si="3"/>
        <v>4</v>
      </c>
      <c r="U4" s="19">
        <f t="shared" si="4"/>
        <v>95</v>
      </c>
    </row>
    <row r="5" spans="1:21" x14ac:dyDescent="0.3">
      <c r="A5" s="12" t="s">
        <v>17</v>
      </c>
      <c r="B5" s="12">
        <f>MUESTRA!B18+MUESTRA!B26</f>
        <v>253</v>
      </c>
      <c r="C5" s="12">
        <f t="shared" si="0"/>
        <v>19.46153846153846</v>
      </c>
      <c r="D5" s="13">
        <v>19</v>
      </c>
      <c r="E5" s="13">
        <v>19</v>
      </c>
      <c r="F5" s="13">
        <v>19</v>
      </c>
      <c r="G5" s="13">
        <v>19</v>
      </c>
      <c r="H5" s="13">
        <v>19</v>
      </c>
      <c r="I5" s="13">
        <v>19</v>
      </c>
      <c r="J5" s="13">
        <v>19</v>
      </c>
      <c r="K5" s="13">
        <v>19</v>
      </c>
      <c r="L5" s="13">
        <v>19</v>
      </c>
      <c r="M5" s="13">
        <v>19</v>
      </c>
      <c r="N5" s="13">
        <v>19</v>
      </c>
      <c r="O5" s="13">
        <v>19</v>
      </c>
      <c r="P5" s="13">
        <v>19</v>
      </c>
      <c r="Q5" s="15">
        <f t="shared" si="1"/>
        <v>247</v>
      </c>
      <c r="R5" s="21">
        <f t="shared" si="2"/>
        <v>-6</v>
      </c>
      <c r="S5">
        <v>3</v>
      </c>
      <c r="T5" s="19">
        <f t="shared" si="3"/>
        <v>9</v>
      </c>
      <c r="U5" s="19">
        <f t="shared" si="4"/>
        <v>256</v>
      </c>
    </row>
    <row r="6" spans="1:21" x14ac:dyDescent="0.3">
      <c r="A6" s="12" t="s">
        <v>21</v>
      </c>
      <c r="B6" s="13">
        <f>MUESTRA!B22</f>
        <v>72</v>
      </c>
      <c r="C6" s="12">
        <f t="shared" si="0"/>
        <v>5.5384615384615383</v>
      </c>
      <c r="D6" s="13">
        <v>5</v>
      </c>
      <c r="E6" s="13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5">
        <f t="shared" si="1"/>
        <v>65</v>
      </c>
      <c r="R6" s="21">
        <f t="shared" si="2"/>
        <v>-7</v>
      </c>
      <c r="S6">
        <v>4</v>
      </c>
      <c r="T6" s="19">
        <f t="shared" si="3"/>
        <v>11</v>
      </c>
      <c r="U6" s="19">
        <f t="shared" si="4"/>
        <v>76</v>
      </c>
    </row>
    <row r="7" spans="1:21" x14ac:dyDescent="0.3">
      <c r="B7">
        <f>SUM(B2:B6)</f>
        <v>710</v>
      </c>
      <c r="D7">
        <f>SUM(D2:D6)</f>
        <v>53</v>
      </c>
      <c r="E7">
        <f t="shared" ref="E7:P7" si="5">SUM(E2:E6)</f>
        <v>53</v>
      </c>
      <c r="F7">
        <f t="shared" si="5"/>
        <v>53</v>
      </c>
      <c r="G7">
        <f t="shared" si="5"/>
        <v>53</v>
      </c>
      <c r="H7">
        <f t="shared" si="5"/>
        <v>53</v>
      </c>
      <c r="I7">
        <f t="shared" si="5"/>
        <v>53</v>
      </c>
      <c r="J7">
        <f t="shared" si="5"/>
        <v>53</v>
      </c>
      <c r="K7">
        <f t="shared" si="5"/>
        <v>53</v>
      </c>
      <c r="L7">
        <f t="shared" si="5"/>
        <v>53</v>
      </c>
      <c r="M7">
        <f t="shared" si="5"/>
        <v>53</v>
      </c>
      <c r="N7">
        <f t="shared" si="5"/>
        <v>53</v>
      </c>
      <c r="O7">
        <f t="shared" si="5"/>
        <v>53</v>
      </c>
      <c r="P7" s="19">
        <f t="shared" si="5"/>
        <v>53</v>
      </c>
      <c r="Q7" s="16">
        <f>SUM(Q2:Q6)</f>
        <v>689</v>
      </c>
      <c r="R7" s="26">
        <f t="shared" si="2"/>
        <v>-21</v>
      </c>
      <c r="S7" s="26">
        <f>SUM(S2:S6)</f>
        <v>18</v>
      </c>
    </row>
    <row r="8" spans="1:21" x14ac:dyDescent="0.3">
      <c r="B8" s="72">
        <f>13-MOD(B7,13)</f>
        <v>5</v>
      </c>
    </row>
    <row r="9" spans="1:21" x14ac:dyDescent="0.3">
      <c r="B9">
        <f>715/13</f>
        <v>55</v>
      </c>
      <c r="D9" s="71">
        <f>715*12/(52*4)</f>
        <v>41.25</v>
      </c>
      <c r="E9" s="72">
        <f>0.75*52*4/12</f>
        <v>13</v>
      </c>
    </row>
    <row r="12" spans="1:21" ht="28.8" x14ac:dyDescent="0.3">
      <c r="A12" s="10" t="s">
        <v>0</v>
      </c>
      <c r="B12" s="20" t="s">
        <v>35</v>
      </c>
      <c r="C12" s="25" t="s">
        <v>36</v>
      </c>
      <c r="D12" s="6" t="s">
        <v>37</v>
      </c>
      <c r="E12" s="6" t="s">
        <v>38</v>
      </c>
      <c r="F12" s="6" t="s">
        <v>39</v>
      </c>
      <c r="G12" s="6" t="s">
        <v>40</v>
      </c>
      <c r="H12" s="7" t="s">
        <v>41</v>
      </c>
      <c r="I12" s="7" t="s">
        <v>42</v>
      </c>
      <c r="J12" s="7" t="s">
        <v>43</v>
      </c>
      <c r="K12" s="7" t="s">
        <v>44</v>
      </c>
      <c r="L12" s="8" t="s">
        <v>45</v>
      </c>
      <c r="M12" s="8" t="s">
        <v>46</v>
      </c>
      <c r="N12" s="8" t="s">
        <v>47</v>
      </c>
      <c r="O12" s="8" t="s">
        <v>48</v>
      </c>
      <c r="P12" s="8" t="s">
        <v>60</v>
      </c>
      <c r="Q12" s="16" t="s">
        <v>34</v>
      </c>
      <c r="R12" s="27" t="s">
        <v>61</v>
      </c>
      <c r="S12" s="27"/>
    </row>
    <row r="13" spans="1:21" x14ac:dyDescent="0.3">
      <c r="A13" s="12" t="s">
        <v>4</v>
      </c>
      <c r="B13" s="13">
        <v>79</v>
      </c>
      <c r="C13" s="12">
        <f>B13/13</f>
        <v>6.0769230769230766</v>
      </c>
      <c r="D13" s="80">
        <v>7</v>
      </c>
      <c r="E13" s="13">
        <v>6</v>
      </c>
      <c r="F13" s="13">
        <v>6</v>
      </c>
      <c r="G13" s="80">
        <v>7</v>
      </c>
      <c r="H13" s="13">
        <v>6</v>
      </c>
      <c r="I13" s="13">
        <v>6</v>
      </c>
      <c r="J13" s="80">
        <v>7</v>
      </c>
      <c r="K13" s="13">
        <v>6</v>
      </c>
      <c r="L13" s="80">
        <v>7</v>
      </c>
      <c r="M13" s="13">
        <v>6</v>
      </c>
      <c r="N13" s="13">
        <v>6</v>
      </c>
      <c r="O13" s="80">
        <v>7</v>
      </c>
      <c r="P13" s="13">
        <v>6</v>
      </c>
      <c r="Q13" s="15">
        <f>SUM(D13:P13)</f>
        <v>83</v>
      </c>
      <c r="R13" s="21">
        <f>U2-Q13</f>
        <v>0</v>
      </c>
      <c r="S13" s="19"/>
    </row>
    <row r="14" spans="1:21" x14ac:dyDescent="0.3">
      <c r="A14" s="12" t="s">
        <v>8</v>
      </c>
      <c r="B14" s="12">
        <v>215</v>
      </c>
      <c r="C14" s="12">
        <f t="shared" ref="C14:C17" si="6">B14/13</f>
        <v>16.53846153846154</v>
      </c>
      <c r="D14" s="13">
        <v>17</v>
      </c>
      <c r="E14" s="13">
        <v>17</v>
      </c>
      <c r="F14" s="13">
        <v>17</v>
      </c>
      <c r="G14" s="13">
        <v>16</v>
      </c>
      <c r="H14" s="13">
        <v>17</v>
      </c>
      <c r="I14" s="13">
        <v>17</v>
      </c>
      <c r="J14" s="13">
        <v>16</v>
      </c>
      <c r="K14" s="13">
        <v>17</v>
      </c>
      <c r="L14" s="13">
        <v>17</v>
      </c>
      <c r="M14" s="13">
        <v>17</v>
      </c>
      <c r="N14" s="13">
        <v>17</v>
      </c>
      <c r="O14" s="13">
        <v>16</v>
      </c>
      <c r="P14" s="13">
        <v>17</v>
      </c>
      <c r="Q14" s="15">
        <f t="shared" ref="Q14:Q17" si="7">SUM(D14:P14)</f>
        <v>218</v>
      </c>
      <c r="R14" s="21">
        <f t="shared" ref="R14:R17" si="8">U3-Q14</f>
        <v>0</v>
      </c>
      <c r="S14" s="19"/>
    </row>
    <row r="15" spans="1:21" x14ac:dyDescent="0.3">
      <c r="A15" s="12" t="s">
        <v>10</v>
      </c>
      <c r="B15" s="13">
        <v>91</v>
      </c>
      <c r="C15" s="12">
        <f t="shared" si="6"/>
        <v>7</v>
      </c>
      <c r="D15" s="13">
        <v>7</v>
      </c>
      <c r="E15" s="13">
        <v>8</v>
      </c>
      <c r="F15" s="13">
        <v>7</v>
      </c>
      <c r="G15" s="13">
        <v>8</v>
      </c>
      <c r="H15" s="13">
        <v>7</v>
      </c>
      <c r="I15" s="13">
        <v>7</v>
      </c>
      <c r="J15" s="13">
        <v>8</v>
      </c>
      <c r="K15" s="13">
        <v>7</v>
      </c>
      <c r="L15" s="13">
        <v>7</v>
      </c>
      <c r="M15" s="13">
        <v>7</v>
      </c>
      <c r="N15" s="13">
        <v>7</v>
      </c>
      <c r="O15" s="13">
        <v>8</v>
      </c>
      <c r="P15" s="13">
        <v>7</v>
      </c>
      <c r="Q15" s="15">
        <f t="shared" si="7"/>
        <v>95</v>
      </c>
      <c r="R15" s="21">
        <f t="shared" si="8"/>
        <v>0</v>
      </c>
      <c r="S15" s="19"/>
    </row>
    <row r="16" spans="1:21" x14ac:dyDescent="0.3">
      <c r="A16" s="12" t="s">
        <v>17</v>
      </c>
      <c r="B16" s="12">
        <v>253</v>
      </c>
      <c r="C16" s="12">
        <f t="shared" si="6"/>
        <v>19.46153846153846</v>
      </c>
      <c r="D16" s="13">
        <v>20</v>
      </c>
      <c r="E16" s="13">
        <v>19</v>
      </c>
      <c r="F16" s="13">
        <v>20</v>
      </c>
      <c r="G16" s="13">
        <v>19</v>
      </c>
      <c r="H16" s="13">
        <v>20</v>
      </c>
      <c r="I16" s="13">
        <v>20</v>
      </c>
      <c r="J16" s="13">
        <v>19</v>
      </c>
      <c r="K16" s="13">
        <v>20</v>
      </c>
      <c r="L16" s="13">
        <v>20</v>
      </c>
      <c r="M16" s="13">
        <v>20</v>
      </c>
      <c r="N16" s="13">
        <v>20</v>
      </c>
      <c r="O16" s="13">
        <v>19</v>
      </c>
      <c r="P16" s="13">
        <v>20</v>
      </c>
      <c r="Q16" s="15">
        <f t="shared" si="7"/>
        <v>256</v>
      </c>
      <c r="R16" s="21">
        <f t="shared" si="8"/>
        <v>0</v>
      </c>
      <c r="S16" s="19"/>
    </row>
    <row r="17" spans="1:19" x14ac:dyDescent="0.3">
      <c r="A17" s="12" t="s">
        <v>21</v>
      </c>
      <c r="B17" s="13">
        <v>72</v>
      </c>
      <c r="C17" s="12">
        <f t="shared" si="6"/>
        <v>5.5384615384615383</v>
      </c>
      <c r="D17" s="13">
        <v>5</v>
      </c>
      <c r="E17" s="13">
        <v>6</v>
      </c>
      <c r="F17" s="13">
        <v>6</v>
      </c>
      <c r="G17" s="13">
        <v>6</v>
      </c>
      <c r="H17" s="13">
        <v>6</v>
      </c>
      <c r="I17" s="13">
        <v>6</v>
      </c>
      <c r="J17" s="13">
        <v>6</v>
      </c>
      <c r="K17" s="13">
        <v>6</v>
      </c>
      <c r="L17" s="13">
        <v>5</v>
      </c>
      <c r="M17" s="13">
        <v>6</v>
      </c>
      <c r="N17" s="13">
        <v>6</v>
      </c>
      <c r="O17" s="13">
        <v>6</v>
      </c>
      <c r="P17" s="13">
        <v>6</v>
      </c>
      <c r="Q17" s="15">
        <f t="shared" si="7"/>
        <v>76</v>
      </c>
      <c r="R17" s="21">
        <f t="shared" si="8"/>
        <v>0</v>
      </c>
      <c r="S17" s="19"/>
    </row>
    <row r="18" spans="1:19" x14ac:dyDescent="0.3">
      <c r="A18" s="19"/>
      <c r="B18" s="19">
        <f>SUM(B13:B17)</f>
        <v>710</v>
      </c>
      <c r="C18" s="19"/>
      <c r="D18" s="19">
        <f>SUM(D13:D17)</f>
        <v>56</v>
      </c>
      <c r="E18" s="19">
        <f t="shared" ref="E18:P18" si="9">SUM(E13:E17)</f>
        <v>56</v>
      </c>
      <c r="F18" s="19">
        <f t="shared" si="9"/>
        <v>56</v>
      </c>
      <c r="G18" s="19">
        <f t="shared" si="9"/>
        <v>56</v>
      </c>
      <c r="H18" s="19">
        <f t="shared" si="9"/>
        <v>56</v>
      </c>
      <c r="I18" s="19">
        <f t="shared" si="9"/>
        <v>56</v>
      </c>
      <c r="J18" s="19">
        <f t="shared" si="9"/>
        <v>56</v>
      </c>
      <c r="K18" s="19">
        <f t="shared" si="9"/>
        <v>56</v>
      </c>
      <c r="L18" s="19">
        <f t="shared" si="9"/>
        <v>56</v>
      </c>
      <c r="M18" s="19">
        <f t="shared" si="9"/>
        <v>56</v>
      </c>
      <c r="N18" s="19">
        <f t="shared" si="9"/>
        <v>56</v>
      </c>
      <c r="O18" s="19">
        <f t="shared" si="9"/>
        <v>56</v>
      </c>
      <c r="P18" s="19">
        <f t="shared" si="9"/>
        <v>56</v>
      </c>
      <c r="Q18" s="16">
        <f>SUM(Q13:Q17)</f>
        <v>728</v>
      </c>
      <c r="R18" s="26">
        <f t="shared" ref="R18" si="10">Q18-B18</f>
        <v>18</v>
      </c>
      <c r="S18" s="19"/>
    </row>
    <row r="20" spans="1:19" x14ac:dyDescent="0.3">
      <c r="Q20">
        <f>Q18*12</f>
        <v>8736</v>
      </c>
      <c r="R20" s="30">
        <f>Q20/(4*52)</f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zoomScale="130" zoomScaleNormal="130" workbookViewId="0">
      <selection activeCell="E7" sqref="E7"/>
    </sheetView>
  </sheetViews>
  <sheetFormatPr baseColWidth="10" defaultRowHeight="14.4" x14ac:dyDescent="0.3"/>
  <cols>
    <col min="4" max="12" width="5.5546875" bestFit="1" customWidth="1"/>
    <col min="13" max="15" width="6.5546875" bestFit="1" customWidth="1"/>
    <col min="16" max="16" width="6.33203125" bestFit="1" customWidth="1"/>
    <col min="20" max="20" width="2" bestFit="1" customWidth="1"/>
  </cols>
  <sheetData>
    <row r="1" spans="1:21" x14ac:dyDescent="0.3">
      <c r="A1" s="31" t="s">
        <v>0</v>
      </c>
      <c r="B1" s="32" t="s">
        <v>35</v>
      </c>
      <c r="C1" s="33" t="s">
        <v>36</v>
      </c>
      <c r="D1" s="34" t="s">
        <v>37</v>
      </c>
      <c r="E1" s="34" t="s">
        <v>38</v>
      </c>
      <c r="F1" s="34" t="s">
        <v>39</v>
      </c>
      <c r="G1" s="34" t="s">
        <v>40</v>
      </c>
      <c r="H1" s="35" t="s">
        <v>41</v>
      </c>
      <c r="I1" s="35" t="s">
        <v>42</v>
      </c>
      <c r="J1" s="35" t="s">
        <v>43</v>
      </c>
      <c r="K1" s="35" t="s">
        <v>44</v>
      </c>
      <c r="L1" s="36" t="s">
        <v>45</v>
      </c>
      <c r="M1" s="36" t="s">
        <v>46</v>
      </c>
      <c r="N1" s="36" t="s">
        <v>47</v>
      </c>
      <c r="O1" s="36" t="s">
        <v>48</v>
      </c>
      <c r="P1" s="36" t="s">
        <v>60</v>
      </c>
      <c r="Q1" s="37" t="s">
        <v>34</v>
      </c>
      <c r="R1" s="38" t="s">
        <v>61</v>
      </c>
      <c r="S1" s="38" t="s">
        <v>62</v>
      </c>
      <c r="T1" s="39"/>
    </row>
    <row r="2" spans="1:21" x14ac:dyDescent="0.3">
      <c r="A2" s="40" t="s">
        <v>2</v>
      </c>
      <c r="B2" s="28">
        <f>+MUESTRA!B3</f>
        <v>96</v>
      </c>
      <c r="C2" s="28">
        <v>7.384615385</v>
      </c>
      <c r="D2" s="28">
        <v>7</v>
      </c>
      <c r="E2" s="28">
        <v>7</v>
      </c>
      <c r="F2" s="28">
        <v>7</v>
      </c>
      <c r="G2" s="28">
        <v>7</v>
      </c>
      <c r="H2" s="28">
        <v>7</v>
      </c>
      <c r="I2" s="28">
        <v>7</v>
      </c>
      <c r="J2" s="28">
        <v>7</v>
      </c>
      <c r="K2" s="28">
        <v>7</v>
      </c>
      <c r="L2" s="28">
        <v>7</v>
      </c>
      <c r="M2" s="28">
        <v>7</v>
      </c>
      <c r="N2" s="28">
        <v>7</v>
      </c>
      <c r="O2" s="28">
        <v>7</v>
      </c>
      <c r="P2" s="28">
        <v>7</v>
      </c>
      <c r="Q2" s="41">
        <f>SUM(D2:P2)</f>
        <v>91</v>
      </c>
      <c r="R2" s="42">
        <v>-5</v>
      </c>
      <c r="S2" s="43">
        <v>-1</v>
      </c>
      <c r="T2" s="39">
        <f>+S2-R2</f>
        <v>4</v>
      </c>
      <c r="U2">
        <f>Q2+T2</f>
        <v>95</v>
      </c>
    </row>
    <row r="3" spans="1:21" x14ac:dyDescent="0.3">
      <c r="A3" s="40" t="s">
        <v>5</v>
      </c>
      <c r="B3" s="28">
        <f>+MUESTRA!B6</f>
        <v>96</v>
      </c>
      <c r="C3" s="28">
        <v>7.538461538</v>
      </c>
      <c r="D3" s="28">
        <v>7</v>
      </c>
      <c r="E3" s="28">
        <v>7</v>
      </c>
      <c r="F3" s="28">
        <v>7</v>
      </c>
      <c r="G3" s="28">
        <v>7</v>
      </c>
      <c r="H3" s="28">
        <v>7</v>
      </c>
      <c r="I3" s="28">
        <v>7</v>
      </c>
      <c r="J3" s="28">
        <v>7</v>
      </c>
      <c r="K3" s="28">
        <v>7</v>
      </c>
      <c r="L3" s="28">
        <v>7</v>
      </c>
      <c r="M3" s="28">
        <v>7</v>
      </c>
      <c r="N3" s="28">
        <v>7</v>
      </c>
      <c r="O3" s="28">
        <v>7</v>
      </c>
      <c r="P3" s="28">
        <v>7</v>
      </c>
      <c r="Q3" s="41">
        <f t="shared" ref="Q3:Q8" si="0">SUM(D3:P3)</f>
        <v>91</v>
      </c>
      <c r="R3" s="44">
        <v>-7</v>
      </c>
      <c r="S3" s="43">
        <v>-1</v>
      </c>
      <c r="T3" s="39">
        <f t="shared" ref="T3:T8" si="1">+S3-R3</f>
        <v>6</v>
      </c>
      <c r="U3" s="19">
        <f t="shared" ref="U3:U8" si="2">Q3+T3</f>
        <v>97</v>
      </c>
    </row>
    <row r="4" spans="1:21" x14ac:dyDescent="0.3">
      <c r="A4" s="40" t="s">
        <v>6</v>
      </c>
      <c r="B4" s="28">
        <f>+MUESTRA!B7</f>
        <v>105</v>
      </c>
      <c r="C4" s="28">
        <v>8.076923077</v>
      </c>
      <c r="D4" s="28">
        <v>8</v>
      </c>
      <c r="E4" s="28">
        <v>8</v>
      </c>
      <c r="F4" s="28">
        <v>8</v>
      </c>
      <c r="G4" s="28">
        <v>8</v>
      </c>
      <c r="H4" s="28">
        <v>8</v>
      </c>
      <c r="I4" s="28">
        <v>8</v>
      </c>
      <c r="J4" s="28">
        <v>8</v>
      </c>
      <c r="K4" s="28">
        <v>8</v>
      </c>
      <c r="L4" s="28">
        <v>8</v>
      </c>
      <c r="M4" s="28">
        <v>8</v>
      </c>
      <c r="N4" s="28">
        <v>8</v>
      </c>
      <c r="O4" s="28">
        <v>8</v>
      </c>
      <c r="P4" s="28">
        <v>8</v>
      </c>
      <c r="Q4" s="41">
        <f t="shared" si="0"/>
        <v>104</v>
      </c>
      <c r="R4" s="45">
        <v>-1</v>
      </c>
      <c r="S4" s="43">
        <v>-1</v>
      </c>
      <c r="T4" s="39">
        <f t="shared" si="1"/>
        <v>0</v>
      </c>
      <c r="U4" s="19">
        <f t="shared" si="2"/>
        <v>104</v>
      </c>
    </row>
    <row r="5" spans="1:21" x14ac:dyDescent="0.3">
      <c r="A5" s="40" t="s">
        <v>15</v>
      </c>
      <c r="B5" s="28">
        <f>+MUESTRA!B16</f>
        <v>66</v>
      </c>
      <c r="C5" s="28">
        <v>5.153846154</v>
      </c>
      <c r="D5" s="28">
        <v>5</v>
      </c>
      <c r="E5" s="28">
        <v>5</v>
      </c>
      <c r="F5" s="28">
        <v>5</v>
      </c>
      <c r="G5" s="28">
        <v>5</v>
      </c>
      <c r="H5" s="28">
        <v>5</v>
      </c>
      <c r="I5" s="28">
        <v>5</v>
      </c>
      <c r="J5" s="28">
        <v>5</v>
      </c>
      <c r="K5" s="28">
        <v>5</v>
      </c>
      <c r="L5" s="28">
        <v>5</v>
      </c>
      <c r="M5" s="28">
        <v>5</v>
      </c>
      <c r="N5" s="28">
        <v>5</v>
      </c>
      <c r="O5" s="28">
        <v>5</v>
      </c>
      <c r="P5" s="28">
        <v>5</v>
      </c>
      <c r="Q5" s="41">
        <f t="shared" si="0"/>
        <v>65</v>
      </c>
      <c r="R5" s="42">
        <v>-2</v>
      </c>
      <c r="S5" s="43">
        <v>-1</v>
      </c>
      <c r="T5" s="39">
        <f t="shared" si="1"/>
        <v>1</v>
      </c>
      <c r="U5" s="19">
        <f t="shared" si="2"/>
        <v>66</v>
      </c>
    </row>
    <row r="6" spans="1:21" x14ac:dyDescent="0.3">
      <c r="A6" s="40" t="s">
        <v>16</v>
      </c>
      <c r="B6" s="28">
        <f>+MUESTRA!B17</f>
        <v>84</v>
      </c>
      <c r="C6" s="28">
        <v>6.461538462</v>
      </c>
      <c r="D6" s="28">
        <v>6</v>
      </c>
      <c r="E6" s="28">
        <v>6</v>
      </c>
      <c r="F6" s="28">
        <v>6</v>
      </c>
      <c r="G6" s="28">
        <v>6</v>
      </c>
      <c r="H6" s="28">
        <v>6</v>
      </c>
      <c r="I6" s="28">
        <v>6</v>
      </c>
      <c r="J6" s="28">
        <v>6</v>
      </c>
      <c r="K6" s="28">
        <v>6</v>
      </c>
      <c r="L6" s="28">
        <v>6</v>
      </c>
      <c r="M6" s="28">
        <v>6</v>
      </c>
      <c r="N6" s="28">
        <v>6</v>
      </c>
      <c r="O6" s="28">
        <v>6</v>
      </c>
      <c r="P6" s="28">
        <v>6</v>
      </c>
      <c r="Q6" s="41">
        <f t="shared" si="0"/>
        <v>78</v>
      </c>
      <c r="R6" s="42">
        <v>-6</v>
      </c>
      <c r="S6" s="43">
        <v>-1</v>
      </c>
      <c r="T6" s="39">
        <f t="shared" si="1"/>
        <v>5</v>
      </c>
      <c r="U6" s="19">
        <f t="shared" si="2"/>
        <v>83</v>
      </c>
    </row>
    <row r="7" spans="1:21" x14ac:dyDescent="0.3">
      <c r="A7" s="40" t="s">
        <v>18</v>
      </c>
      <c r="B7" s="28">
        <f>+MUESTRA!B19+MUESTRA!B30</f>
        <v>216</v>
      </c>
      <c r="C7" s="28">
        <v>16.69230769</v>
      </c>
      <c r="D7" s="28">
        <v>16</v>
      </c>
      <c r="E7" s="28">
        <v>16</v>
      </c>
      <c r="F7" s="28">
        <v>16</v>
      </c>
      <c r="G7" s="28">
        <v>16</v>
      </c>
      <c r="H7" s="28">
        <v>16</v>
      </c>
      <c r="I7" s="28">
        <v>16</v>
      </c>
      <c r="J7" s="28">
        <v>16</v>
      </c>
      <c r="K7" s="28">
        <v>16</v>
      </c>
      <c r="L7" s="28">
        <v>16</v>
      </c>
      <c r="M7" s="28">
        <v>16</v>
      </c>
      <c r="N7" s="28">
        <v>16</v>
      </c>
      <c r="O7" s="28">
        <v>16</v>
      </c>
      <c r="P7" s="28">
        <v>16</v>
      </c>
      <c r="Q7" s="41">
        <f t="shared" si="0"/>
        <v>208</v>
      </c>
      <c r="R7" s="45">
        <v>-9</v>
      </c>
      <c r="S7" s="43">
        <v>-1</v>
      </c>
      <c r="T7" s="39">
        <f t="shared" si="1"/>
        <v>8</v>
      </c>
      <c r="U7" s="19">
        <f t="shared" si="2"/>
        <v>216</v>
      </c>
    </row>
    <row r="8" spans="1:21" x14ac:dyDescent="0.3">
      <c r="A8" s="40" t="s">
        <v>22</v>
      </c>
      <c r="B8" s="28">
        <f>+MUESTRA!B23</f>
        <v>66</v>
      </c>
      <c r="C8" s="28">
        <v>5.230769231</v>
      </c>
      <c r="D8" s="28">
        <v>5</v>
      </c>
      <c r="E8" s="28">
        <v>5</v>
      </c>
      <c r="F8" s="28">
        <v>5</v>
      </c>
      <c r="G8" s="28">
        <v>5</v>
      </c>
      <c r="H8" s="28">
        <v>5</v>
      </c>
      <c r="I8" s="28">
        <v>5</v>
      </c>
      <c r="J8" s="28">
        <v>5</v>
      </c>
      <c r="K8" s="28">
        <v>5</v>
      </c>
      <c r="L8" s="28">
        <v>5</v>
      </c>
      <c r="M8" s="28">
        <v>5</v>
      </c>
      <c r="N8" s="28">
        <v>5</v>
      </c>
      <c r="O8" s="28">
        <v>5</v>
      </c>
      <c r="P8" s="28">
        <v>5</v>
      </c>
      <c r="Q8" s="41">
        <f t="shared" si="0"/>
        <v>65</v>
      </c>
      <c r="R8" s="45">
        <v>-3</v>
      </c>
      <c r="S8" s="43">
        <v>-1</v>
      </c>
      <c r="T8" s="39">
        <f t="shared" si="1"/>
        <v>2</v>
      </c>
      <c r="U8" s="19">
        <f t="shared" si="2"/>
        <v>67</v>
      </c>
    </row>
    <row r="9" spans="1:21" x14ac:dyDescent="0.3">
      <c r="A9" s="39"/>
      <c r="B9" s="28">
        <f>+SUM(B2:B8)</f>
        <v>729</v>
      </c>
      <c r="C9" s="39"/>
      <c r="D9" s="28">
        <v>54</v>
      </c>
      <c r="E9" s="28">
        <v>54</v>
      </c>
      <c r="F9" s="28">
        <v>54</v>
      </c>
      <c r="G9" s="28">
        <v>54</v>
      </c>
      <c r="H9" s="28">
        <v>54</v>
      </c>
      <c r="I9" s="28">
        <v>54</v>
      </c>
      <c r="J9" s="28">
        <v>54</v>
      </c>
      <c r="K9" s="28">
        <v>54</v>
      </c>
      <c r="L9" s="28">
        <v>54</v>
      </c>
      <c r="M9" s="28">
        <v>54</v>
      </c>
      <c r="N9" s="28">
        <v>54</v>
      </c>
      <c r="O9" s="28">
        <v>54</v>
      </c>
      <c r="P9" s="28">
        <v>54</v>
      </c>
      <c r="Q9" s="41">
        <f>SUM(D9:P9)</f>
        <v>702</v>
      </c>
      <c r="R9" s="46">
        <v>-33</v>
      </c>
      <c r="S9" s="39"/>
      <c r="T9" s="39"/>
    </row>
    <row r="10" spans="1:21" x14ac:dyDescent="0.3">
      <c r="A10" s="39"/>
      <c r="B10" s="47">
        <f>13-MOD(B9,13)</f>
        <v>12</v>
      </c>
      <c r="C10" s="3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39"/>
      <c r="S10" s="39"/>
      <c r="T10" s="39"/>
    </row>
    <row r="11" spans="1:21" x14ac:dyDescent="0.3">
      <c r="A11" s="39"/>
      <c r="B11" s="39">
        <f>+B9+B10</f>
        <v>741</v>
      </c>
      <c r="C11" s="39">
        <f>+B11*12/(52*4)</f>
        <v>42.75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39"/>
      <c r="S11" s="39"/>
      <c r="T11" s="39"/>
    </row>
    <row r="12" spans="1:21" x14ac:dyDescent="0.3">
      <c r="A12" s="39"/>
      <c r="B12" s="39"/>
      <c r="C12" s="39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39"/>
      <c r="S12" s="39"/>
      <c r="T12" s="39"/>
    </row>
    <row r="13" spans="1:21" x14ac:dyDescent="0.3">
      <c r="A13" s="31" t="s">
        <v>0</v>
      </c>
      <c r="B13" s="32" t="s">
        <v>35</v>
      </c>
      <c r="C13" s="33" t="s">
        <v>36</v>
      </c>
      <c r="D13" s="34" t="s">
        <v>37</v>
      </c>
      <c r="E13" s="34" t="s">
        <v>38</v>
      </c>
      <c r="F13" s="34" t="s">
        <v>39</v>
      </c>
      <c r="G13" s="34" t="s">
        <v>40</v>
      </c>
      <c r="H13" s="35" t="s">
        <v>41</v>
      </c>
      <c r="I13" s="35" t="s">
        <v>42</v>
      </c>
      <c r="J13" s="35" t="s">
        <v>43</v>
      </c>
      <c r="K13" s="35" t="s">
        <v>44</v>
      </c>
      <c r="L13" s="36" t="s">
        <v>45</v>
      </c>
      <c r="M13" s="36" t="s">
        <v>46</v>
      </c>
      <c r="N13" s="36" t="s">
        <v>47</v>
      </c>
      <c r="O13" s="36" t="s">
        <v>48</v>
      </c>
      <c r="P13" s="36" t="s">
        <v>60</v>
      </c>
      <c r="Q13" s="37" t="s">
        <v>34</v>
      </c>
      <c r="R13" s="39"/>
      <c r="S13" s="39"/>
      <c r="T13" s="39"/>
    </row>
    <row r="14" spans="1:21" x14ac:dyDescent="0.3">
      <c r="A14" s="40" t="s">
        <v>2</v>
      </c>
      <c r="B14" s="28">
        <v>96</v>
      </c>
      <c r="C14" s="28">
        <f>+B14/13</f>
        <v>7.384615384615385</v>
      </c>
      <c r="D14" s="28">
        <v>8</v>
      </c>
      <c r="E14" s="28">
        <v>7</v>
      </c>
      <c r="F14" s="28">
        <v>7</v>
      </c>
      <c r="G14" s="28">
        <v>8</v>
      </c>
      <c r="H14" s="28">
        <v>7</v>
      </c>
      <c r="I14" s="28">
        <v>7</v>
      </c>
      <c r="J14" s="28">
        <v>7</v>
      </c>
      <c r="K14" s="28">
        <v>7</v>
      </c>
      <c r="L14" s="28">
        <v>8</v>
      </c>
      <c r="M14" s="28">
        <v>7</v>
      </c>
      <c r="N14" s="28">
        <v>7</v>
      </c>
      <c r="O14" s="28">
        <v>8</v>
      </c>
      <c r="P14" s="28">
        <v>7</v>
      </c>
      <c r="Q14" s="41">
        <f>SUM(D14:P14)</f>
        <v>95</v>
      </c>
      <c r="R14" s="39">
        <f>Q14-U2</f>
        <v>0</v>
      </c>
      <c r="S14" s="39"/>
      <c r="T14" s="39"/>
    </row>
    <row r="15" spans="1:21" x14ac:dyDescent="0.3">
      <c r="A15" s="40" t="s">
        <v>5</v>
      </c>
      <c r="B15" s="28">
        <v>96</v>
      </c>
      <c r="C15" s="28">
        <f t="shared" ref="C15:C20" si="3">+B15/13</f>
        <v>7.384615384615385</v>
      </c>
      <c r="D15" s="28">
        <v>7</v>
      </c>
      <c r="E15" s="28">
        <v>8</v>
      </c>
      <c r="F15" s="28">
        <v>7</v>
      </c>
      <c r="G15" s="28">
        <v>7</v>
      </c>
      <c r="H15" s="28">
        <v>8</v>
      </c>
      <c r="I15" s="28">
        <v>7</v>
      </c>
      <c r="J15" s="28">
        <v>8</v>
      </c>
      <c r="K15" s="28">
        <v>8</v>
      </c>
      <c r="L15" s="28">
        <v>7</v>
      </c>
      <c r="M15" s="28">
        <v>8</v>
      </c>
      <c r="N15" s="28">
        <v>7</v>
      </c>
      <c r="O15" s="28">
        <v>7</v>
      </c>
      <c r="P15" s="28">
        <v>8</v>
      </c>
      <c r="Q15" s="41">
        <f t="shared" ref="Q15:Q20" si="4">SUM(D15:P15)</f>
        <v>97</v>
      </c>
      <c r="R15" s="39">
        <f t="shared" ref="R15:R20" si="5">Q15-U3</f>
        <v>0</v>
      </c>
      <c r="S15" s="39"/>
      <c r="T15" s="39"/>
    </row>
    <row r="16" spans="1:21" x14ac:dyDescent="0.3">
      <c r="A16" s="40" t="s">
        <v>6</v>
      </c>
      <c r="B16" s="28">
        <v>105</v>
      </c>
      <c r="C16" s="28">
        <f t="shared" si="3"/>
        <v>8.0769230769230766</v>
      </c>
      <c r="D16" s="28">
        <v>8</v>
      </c>
      <c r="E16" s="28">
        <v>8</v>
      </c>
      <c r="F16" s="28">
        <v>8</v>
      </c>
      <c r="G16" s="28">
        <v>8</v>
      </c>
      <c r="H16" s="28">
        <v>8</v>
      </c>
      <c r="I16" s="28">
        <v>8</v>
      </c>
      <c r="J16" s="28">
        <v>8</v>
      </c>
      <c r="K16" s="28">
        <v>8</v>
      </c>
      <c r="L16" s="28">
        <v>8</v>
      </c>
      <c r="M16" s="28">
        <v>8</v>
      </c>
      <c r="N16" s="28">
        <v>8</v>
      </c>
      <c r="O16" s="28">
        <v>8</v>
      </c>
      <c r="P16" s="28">
        <v>8</v>
      </c>
      <c r="Q16" s="41">
        <f t="shared" si="4"/>
        <v>104</v>
      </c>
      <c r="R16" s="39">
        <f t="shared" si="5"/>
        <v>0</v>
      </c>
      <c r="S16" s="39"/>
      <c r="T16" s="39"/>
    </row>
    <row r="17" spans="1:20" x14ac:dyDescent="0.3">
      <c r="A17" s="40" t="s">
        <v>15</v>
      </c>
      <c r="B17" s="28">
        <v>66</v>
      </c>
      <c r="C17" s="28">
        <f t="shared" si="3"/>
        <v>5.0769230769230766</v>
      </c>
      <c r="D17" s="28">
        <v>5</v>
      </c>
      <c r="E17" s="28">
        <v>5</v>
      </c>
      <c r="F17" s="28">
        <v>6</v>
      </c>
      <c r="G17" s="28">
        <v>5</v>
      </c>
      <c r="H17" s="28">
        <v>5</v>
      </c>
      <c r="I17" s="28">
        <v>5</v>
      </c>
      <c r="J17" s="28">
        <v>5</v>
      </c>
      <c r="K17" s="28">
        <v>5</v>
      </c>
      <c r="L17" s="28">
        <v>5</v>
      </c>
      <c r="M17" s="28">
        <v>5</v>
      </c>
      <c r="N17" s="28">
        <v>5</v>
      </c>
      <c r="O17" s="28">
        <v>5</v>
      </c>
      <c r="P17" s="28">
        <v>5</v>
      </c>
      <c r="Q17" s="41">
        <f t="shared" si="4"/>
        <v>66</v>
      </c>
      <c r="R17" s="39">
        <f t="shared" si="5"/>
        <v>0</v>
      </c>
      <c r="S17" s="39"/>
      <c r="T17" s="39"/>
    </row>
    <row r="18" spans="1:20" x14ac:dyDescent="0.3">
      <c r="A18" s="40" t="s">
        <v>16</v>
      </c>
      <c r="B18" s="28">
        <v>84</v>
      </c>
      <c r="C18" s="28">
        <f t="shared" si="3"/>
        <v>6.4615384615384617</v>
      </c>
      <c r="D18" s="28">
        <v>7</v>
      </c>
      <c r="E18" s="28">
        <v>6</v>
      </c>
      <c r="F18" s="28">
        <v>6</v>
      </c>
      <c r="G18" s="28">
        <v>7</v>
      </c>
      <c r="H18" s="28">
        <v>6</v>
      </c>
      <c r="I18" s="28">
        <v>7</v>
      </c>
      <c r="J18" s="28">
        <v>6</v>
      </c>
      <c r="K18" s="28">
        <v>6</v>
      </c>
      <c r="L18" s="28">
        <v>7</v>
      </c>
      <c r="M18" s="28">
        <v>6</v>
      </c>
      <c r="N18" s="28">
        <v>7</v>
      </c>
      <c r="O18" s="28">
        <v>6</v>
      </c>
      <c r="P18" s="28">
        <v>6</v>
      </c>
      <c r="Q18" s="41">
        <f t="shared" si="4"/>
        <v>83</v>
      </c>
      <c r="R18" s="39">
        <f t="shared" si="5"/>
        <v>0</v>
      </c>
      <c r="S18" s="39"/>
      <c r="T18" s="39"/>
    </row>
    <row r="19" spans="1:20" x14ac:dyDescent="0.3">
      <c r="A19" s="40" t="s">
        <v>18</v>
      </c>
      <c r="B19" s="28">
        <v>216</v>
      </c>
      <c r="C19" s="28">
        <f t="shared" si="3"/>
        <v>16.615384615384617</v>
      </c>
      <c r="D19" s="28">
        <v>16</v>
      </c>
      <c r="E19" s="28">
        <v>17</v>
      </c>
      <c r="F19" s="28">
        <v>17</v>
      </c>
      <c r="G19" s="28">
        <v>16</v>
      </c>
      <c r="H19" s="28">
        <v>17</v>
      </c>
      <c r="I19" s="28">
        <v>16</v>
      </c>
      <c r="J19" s="28">
        <v>17</v>
      </c>
      <c r="K19" s="28">
        <v>17</v>
      </c>
      <c r="L19" s="28">
        <v>16</v>
      </c>
      <c r="M19" s="28">
        <v>17</v>
      </c>
      <c r="N19" s="28">
        <v>16</v>
      </c>
      <c r="O19" s="28">
        <v>17</v>
      </c>
      <c r="P19" s="28">
        <v>17</v>
      </c>
      <c r="Q19" s="41">
        <f t="shared" si="4"/>
        <v>216</v>
      </c>
      <c r="R19" s="39">
        <f t="shared" si="5"/>
        <v>0</v>
      </c>
      <c r="S19" s="39"/>
      <c r="T19" s="39"/>
    </row>
    <row r="20" spans="1:20" x14ac:dyDescent="0.3">
      <c r="A20" s="40" t="s">
        <v>22</v>
      </c>
      <c r="B20" s="28">
        <v>66</v>
      </c>
      <c r="C20" s="28">
        <f t="shared" si="3"/>
        <v>5.0769230769230766</v>
      </c>
      <c r="D20" s="28">
        <v>5</v>
      </c>
      <c r="E20" s="28">
        <v>5</v>
      </c>
      <c r="F20" s="28">
        <v>5</v>
      </c>
      <c r="G20" s="28">
        <v>5</v>
      </c>
      <c r="H20" s="28">
        <v>5</v>
      </c>
      <c r="I20" s="28">
        <v>6</v>
      </c>
      <c r="J20" s="28">
        <v>5</v>
      </c>
      <c r="K20" s="28">
        <v>5</v>
      </c>
      <c r="L20" s="28">
        <v>5</v>
      </c>
      <c r="M20" s="28">
        <v>5</v>
      </c>
      <c r="N20" s="28">
        <v>6</v>
      </c>
      <c r="O20" s="28">
        <v>5</v>
      </c>
      <c r="P20" s="28">
        <v>5</v>
      </c>
      <c r="Q20" s="41">
        <f t="shared" si="4"/>
        <v>67</v>
      </c>
      <c r="R20" s="39">
        <f t="shared" si="5"/>
        <v>0</v>
      </c>
      <c r="S20" s="39"/>
      <c r="T20" s="39"/>
    </row>
    <row r="21" spans="1:20" x14ac:dyDescent="0.3">
      <c r="A21" s="39"/>
      <c r="B21" s="28">
        <f>+SUM(B14:B20)</f>
        <v>729</v>
      </c>
      <c r="C21" s="39"/>
      <c r="D21" s="28">
        <f>SUM(D14:D20)</f>
        <v>56</v>
      </c>
      <c r="E21" s="28">
        <f t="shared" ref="E21:P21" si="6">SUM(E14:E20)</f>
        <v>56</v>
      </c>
      <c r="F21" s="28">
        <f t="shared" si="6"/>
        <v>56</v>
      </c>
      <c r="G21" s="28">
        <f t="shared" si="6"/>
        <v>56</v>
      </c>
      <c r="H21" s="28">
        <f t="shared" si="6"/>
        <v>56</v>
      </c>
      <c r="I21" s="28">
        <f t="shared" si="6"/>
        <v>56</v>
      </c>
      <c r="J21" s="28">
        <f t="shared" si="6"/>
        <v>56</v>
      </c>
      <c r="K21" s="28">
        <f t="shared" si="6"/>
        <v>56</v>
      </c>
      <c r="L21" s="28">
        <f t="shared" si="6"/>
        <v>56</v>
      </c>
      <c r="M21" s="28">
        <f t="shared" si="6"/>
        <v>56</v>
      </c>
      <c r="N21" s="28">
        <f t="shared" si="6"/>
        <v>56</v>
      </c>
      <c r="O21" s="28">
        <f t="shared" si="6"/>
        <v>56</v>
      </c>
      <c r="P21" s="28">
        <f t="shared" si="6"/>
        <v>56</v>
      </c>
      <c r="Q21" s="41">
        <f>SUM(D21:P21)</f>
        <v>728</v>
      </c>
      <c r="R21" s="39"/>
      <c r="S21" s="39"/>
      <c r="T21" s="39"/>
    </row>
    <row r="22" spans="1:20" x14ac:dyDescent="0.3">
      <c r="A22" s="39"/>
      <c r="B22" s="39"/>
      <c r="C22" s="3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39"/>
      <c r="S22" s="39"/>
      <c r="T22" s="39"/>
    </row>
    <row r="23" spans="1:20" x14ac:dyDescent="0.3">
      <c r="A23" s="39"/>
      <c r="B23" s="39"/>
      <c r="C23" s="39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>
        <f>+Q21*12</f>
        <v>8736</v>
      </c>
      <c r="Q23" s="78"/>
      <c r="R23" s="76">
        <f>+P23/(52*4)</f>
        <v>42</v>
      </c>
      <c r="S23" s="76"/>
      <c r="T23" s="39"/>
    </row>
    <row r="24" spans="1:20" x14ac:dyDescent="0.3">
      <c r="R24" s="62"/>
      <c r="S24" s="62"/>
    </row>
  </sheetData>
  <mergeCells count="35">
    <mergeCell ref="P23:Q23"/>
    <mergeCell ref="D23:E23"/>
    <mergeCell ref="F23:G23"/>
    <mergeCell ref="H23:I23"/>
    <mergeCell ref="J23:K23"/>
    <mergeCell ref="L23:M23"/>
    <mergeCell ref="N23:O23"/>
    <mergeCell ref="P12:Q12"/>
    <mergeCell ref="D22:E22"/>
    <mergeCell ref="F22:G22"/>
    <mergeCell ref="H22:I22"/>
    <mergeCell ref="J22:K22"/>
    <mergeCell ref="L22:M22"/>
    <mergeCell ref="N22:O22"/>
    <mergeCell ref="P22:Q22"/>
    <mergeCell ref="D12:E12"/>
    <mergeCell ref="F12:G12"/>
    <mergeCell ref="H12:I12"/>
    <mergeCell ref="J12:K12"/>
    <mergeCell ref="L12:M12"/>
    <mergeCell ref="N12:O12"/>
    <mergeCell ref="P10:Q10"/>
    <mergeCell ref="D11:E11"/>
    <mergeCell ref="F11:G11"/>
    <mergeCell ref="H11:I11"/>
    <mergeCell ref="J11:K11"/>
    <mergeCell ref="L11:M11"/>
    <mergeCell ref="N11:O11"/>
    <mergeCell ref="P11:Q11"/>
    <mergeCell ref="D10:E10"/>
    <mergeCell ref="F10:G10"/>
    <mergeCell ref="H10:I10"/>
    <mergeCell ref="J10:K10"/>
    <mergeCell ref="L10:M10"/>
    <mergeCell ref="N10:O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130" zoomScaleNormal="130" workbookViewId="0">
      <selection activeCell="R19" sqref="R19"/>
    </sheetView>
  </sheetViews>
  <sheetFormatPr baseColWidth="10" defaultRowHeight="14.4" x14ac:dyDescent="0.3"/>
  <cols>
    <col min="4" max="12" width="5.5546875" bestFit="1" customWidth="1"/>
    <col min="13" max="16" width="6.5546875" bestFit="1" customWidth="1"/>
  </cols>
  <sheetData>
    <row r="1" spans="1:19" x14ac:dyDescent="0.3">
      <c r="A1" s="31" t="s">
        <v>0</v>
      </c>
      <c r="B1" s="49" t="s">
        <v>35</v>
      </c>
      <c r="C1" s="39"/>
      <c r="D1" s="34" t="s">
        <v>37</v>
      </c>
      <c r="E1" s="34" t="s">
        <v>38</v>
      </c>
      <c r="F1" s="34" t="s">
        <v>39</v>
      </c>
      <c r="G1" s="34" t="s">
        <v>40</v>
      </c>
      <c r="H1" s="35" t="s">
        <v>41</v>
      </c>
      <c r="I1" s="35" t="s">
        <v>42</v>
      </c>
      <c r="J1" s="35" t="s">
        <v>43</v>
      </c>
      <c r="K1" s="35" t="s">
        <v>44</v>
      </c>
      <c r="L1" s="36" t="s">
        <v>45</v>
      </c>
      <c r="M1" s="36" t="s">
        <v>46</v>
      </c>
      <c r="N1" s="36" t="s">
        <v>47</v>
      </c>
      <c r="O1" s="36" t="s">
        <v>48</v>
      </c>
      <c r="P1" s="36" t="s">
        <v>60</v>
      </c>
      <c r="Q1" s="37" t="s">
        <v>34</v>
      </c>
      <c r="R1" s="38" t="s">
        <v>61</v>
      </c>
      <c r="S1" s="38" t="s">
        <v>62</v>
      </c>
    </row>
    <row r="2" spans="1:19" x14ac:dyDescent="0.3">
      <c r="A2" s="29" t="s">
        <v>9</v>
      </c>
      <c r="B2" s="28">
        <f>+MUESTRA!B10+MUESTRA!B27</f>
        <v>336</v>
      </c>
      <c r="C2" s="28">
        <f>+B2/13</f>
        <v>25.846153846153847</v>
      </c>
      <c r="D2" s="28">
        <v>25</v>
      </c>
      <c r="E2" s="28">
        <v>25</v>
      </c>
      <c r="F2" s="28">
        <v>25</v>
      </c>
      <c r="G2" s="28">
        <v>25</v>
      </c>
      <c r="H2" s="28">
        <v>25</v>
      </c>
      <c r="I2" s="28">
        <v>25</v>
      </c>
      <c r="J2" s="28">
        <v>25</v>
      </c>
      <c r="K2" s="28">
        <v>25</v>
      </c>
      <c r="L2" s="28">
        <v>25</v>
      </c>
      <c r="M2" s="28">
        <v>25</v>
      </c>
      <c r="N2" s="28">
        <v>25</v>
      </c>
      <c r="O2" s="28">
        <v>25</v>
      </c>
      <c r="P2" s="28">
        <v>25</v>
      </c>
      <c r="Q2" s="41">
        <f>+SUM(D2:P2)</f>
        <v>325</v>
      </c>
      <c r="R2" s="46">
        <f>+Q2-B2</f>
        <v>-11</v>
      </c>
      <c r="S2" s="43"/>
    </row>
    <row r="3" spans="1:19" x14ac:dyDescent="0.3">
      <c r="A3" s="29" t="s">
        <v>12</v>
      </c>
      <c r="B3" s="28">
        <f>+MUESTRA!B13</f>
        <v>111</v>
      </c>
      <c r="C3" s="28">
        <f t="shared" ref="C3:C6" si="0">+B3/13</f>
        <v>8.5384615384615383</v>
      </c>
      <c r="D3" s="28">
        <v>8</v>
      </c>
      <c r="E3" s="28">
        <v>8</v>
      </c>
      <c r="F3" s="28">
        <v>8</v>
      </c>
      <c r="G3" s="28">
        <v>8</v>
      </c>
      <c r="H3" s="28">
        <v>8</v>
      </c>
      <c r="I3" s="28">
        <v>8</v>
      </c>
      <c r="J3" s="28">
        <v>8</v>
      </c>
      <c r="K3" s="28">
        <v>8</v>
      </c>
      <c r="L3" s="28">
        <v>8</v>
      </c>
      <c r="M3" s="28">
        <v>8</v>
      </c>
      <c r="N3" s="28">
        <v>8</v>
      </c>
      <c r="O3" s="28">
        <v>8</v>
      </c>
      <c r="P3" s="28">
        <v>8</v>
      </c>
      <c r="Q3" s="41">
        <f t="shared" ref="Q3:Q6" si="1">+SUM(D3:P3)</f>
        <v>104</v>
      </c>
      <c r="R3" s="46">
        <f t="shared" ref="R3:R6" si="2">+Q3-B3</f>
        <v>-7</v>
      </c>
      <c r="S3" s="43"/>
    </row>
    <row r="4" spans="1:19" x14ac:dyDescent="0.3">
      <c r="A4" s="29" t="s">
        <v>13</v>
      </c>
      <c r="B4" s="28">
        <f>+MUESTRA!B14+MUESTRA!B33</f>
        <v>282</v>
      </c>
      <c r="C4" s="28">
        <f t="shared" si="0"/>
        <v>21.692307692307693</v>
      </c>
      <c r="D4" s="28">
        <v>21</v>
      </c>
      <c r="E4" s="28">
        <v>21</v>
      </c>
      <c r="F4" s="28">
        <v>21</v>
      </c>
      <c r="G4" s="28">
        <v>21</v>
      </c>
      <c r="H4" s="28">
        <v>21</v>
      </c>
      <c r="I4" s="28">
        <v>21</v>
      </c>
      <c r="J4" s="28">
        <v>21</v>
      </c>
      <c r="K4" s="28">
        <v>21</v>
      </c>
      <c r="L4" s="28">
        <v>21</v>
      </c>
      <c r="M4" s="28">
        <v>21</v>
      </c>
      <c r="N4" s="28">
        <v>21</v>
      </c>
      <c r="O4" s="28">
        <v>21</v>
      </c>
      <c r="P4" s="28">
        <v>21</v>
      </c>
      <c r="Q4" s="41">
        <f t="shared" si="1"/>
        <v>273</v>
      </c>
      <c r="R4" s="46">
        <f t="shared" si="2"/>
        <v>-9</v>
      </c>
      <c r="S4" s="43"/>
    </row>
    <row r="5" spans="1:19" x14ac:dyDescent="0.3">
      <c r="A5" s="29" t="s">
        <v>23</v>
      </c>
      <c r="B5" s="28">
        <f>+MUESTRA!B24+MUESTRA!B32</f>
        <v>147</v>
      </c>
      <c r="C5" s="28">
        <f t="shared" si="0"/>
        <v>11.307692307692308</v>
      </c>
      <c r="D5" s="28">
        <v>11</v>
      </c>
      <c r="E5" s="28">
        <v>11</v>
      </c>
      <c r="F5" s="28">
        <v>11</v>
      </c>
      <c r="G5" s="28">
        <v>11</v>
      </c>
      <c r="H5" s="28">
        <v>11</v>
      </c>
      <c r="I5" s="28">
        <v>11</v>
      </c>
      <c r="J5" s="28">
        <v>11</v>
      </c>
      <c r="K5" s="28">
        <v>11</v>
      </c>
      <c r="L5" s="28">
        <v>11</v>
      </c>
      <c r="M5" s="28">
        <v>11</v>
      </c>
      <c r="N5" s="28">
        <v>11</v>
      </c>
      <c r="O5" s="28">
        <v>11</v>
      </c>
      <c r="P5" s="28">
        <v>11</v>
      </c>
      <c r="Q5" s="41">
        <f t="shared" si="1"/>
        <v>143</v>
      </c>
      <c r="R5" s="46">
        <f t="shared" si="2"/>
        <v>-4</v>
      </c>
      <c r="S5" s="43"/>
    </row>
    <row r="6" spans="1:19" x14ac:dyDescent="0.3">
      <c r="A6" s="29" t="s">
        <v>24</v>
      </c>
      <c r="B6" s="28">
        <f>+MUESTRA!B25</f>
        <v>60</v>
      </c>
      <c r="C6" s="28">
        <f t="shared" si="0"/>
        <v>4.615384615384615</v>
      </c>
      <c r="D6" s="28">
        <v>4</v>
      </c>
      <c r="E6" s="28">
        <v>4</v>
      </c>
      <c r="F6" s="28">
        <v>4</v>
      </c>
      <c r="G6" s="28">
        <v>4</v>
      </c>
      <c r="H6" s="28">
        <v>4</v>
      </c>
      <c r="I6" s="28">
        <v>4</v>
      </c>
      <c r="J6" s="28">
        <v>4</v>
      </c>
      <c r="K6" s="28">
        <v>4</v>
      </c>
      <c r="L6" s="28">
        <v>4</v>
      </c>
      <c r="M6" s="28">
        <v>4</v>
      </c>
      <c r="N6" s="28">
        <v>4</v>
      </c>
      <c r="O6" s="28">
        <v>4</v>
      </c>
      <c r="P6" s="28">
        <v>4</v>
      </c>
      <c r="Q6" s="41">
        <f t="shared" si="1"/>
        <v>52</v>
      </c>
      <c r="R6" s="46">
        <f t="shared" si="2"/>
        <v>-8</v>
      </c>
      <c r="S6" s="43"/>
    </row>
    <row r="7" spans="1:19" x14ac:dyDescent="0.3">
      <c r="A7" s="39"/>
      <c r="B7" s="39">
        <f>+SUM(B2:B6)</f>
        <v>936</v>
      </c>
      <c r="C7" s="39"/>
      <c r="D7" s="28">
        <f>+SUM(D2:D6)</f>
        <v>69</v>
      </c>
      <c r="E7" s="28">
        <f t="shared" ref="E7:P7" si="3">+SUM(E2:E6)</f>
        <v>69</v>
      </c>
      <c r="F7" s="28">
        <f t="shared" si="3"/>
        <v>69</v>
      </c>
      <c r="G7" s="28">
        <f t="shared" si="3"/>
        <v>69</v>
      </c>
      <c r="H7" s="28">
        <f t="shared" si="3"/>
        <v>69</v>
      </c>
      <c r="I7" s="28">
        <f t="shared" si="3"/>
        <v>69</v>
      </c>
      <c r="J7" s="28">
        <f t="shared" si="3"/>
        <v>69</v>
      </c>
      <c r="K7" s="28">
        <f t="shared" si="3"/>
        <v>69</v>
      </c>
      <c r="L7" s="28">
        <f t="shared" si="3"/>
        <v>69</v>
      </c>
      <c r="M7" s="28">
        <f t="shared" si="3"/>
        <v>69</v>
      </c>
      <c r="N7" s="28">
        <f t="shared" si="3"/>
        <v>69</v>
      </c>
      <c r="O7" s="28">
        <f t="shared" si="3"/>
        <v>69</v>
      </c>
      <c r="P7" s="28">
        <f t="shared" si="3"/>
        <v>69</v>
      </c>
      <c r="Q7" s="41">
        <f>+SUM(Q2:Q6)</f>
        <v>897</v>
      </c>
      <c r="R7" s="46"/>
      <c r="S7" s="39"/>
    </row>
    <row r="8" spans="1:19" x14ac:dyDescent="0.3">
      <c r="A8" s="39"/>
      <c r="B8" s="75">
        <f>13-MOD(B7,13)</f>
        <v>13</v>
      </c>
      <c r="C8" s="39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39"/>
      <c r="S8" s="39"/>
    </row>
    <row r="9" spans="1:19" x14ac:dyDescent="0.3">
      <c r="A9" s="39"/>
      <c r="B9" s="39"/>
      <c r="C9" s="39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39"/>
      <c r="S9" s="39"/>
    </row>
    <row r="10" spans="1:19" x14ac:dyDescent="0.3">
      <c r="A10" s="39"/>
      <c r="B10" s="39"/>
      <c r="C10" s="39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39"/>
      <c r="S10" s="39"/>
    </row>
    <row r="11" spans="1:19" x14ac:dyDescent="0.3">
      <c r="A11" s="31" t="s">
        <v>0</v>
      </c>
      <c r="B11" s="49" t="s">
        <v>35</v>
      </c>
      <c r="C11" s="39"/>
      <c r="D11" s="34" t="s">
        <v>37</v>
      </c>
      <c r="E11" s="34" t="s">
        <v>38</v>
      </c>
      <c r="F11" s="34" t="s">
        <v>39</v>
      </c>
      <c r="G11" s="34" t="s">
        <v>40</v>
      </c>
      <c r="H11" s="35" t="s">
        <v>41</v>
      </c>
      <c r="I11" s="35" t="s">
        <v>42</v>
      </c>
      <c r="J11" s="35" t="s">
        <v>43</v>
      </c>
      <c r="K11" s="35" t="s">
        <v>44</v>
      </c>
      <c r="L11" s="36" t="s">
        <v>45</v>
      </c>
      <c r="M11" s="36" t="s">
        <v>46</v>
      </c>
      <c r="N11" s="36" t="s">
        <v>47</v>
      </c>
      <c r="O11" s="36" t="s">
        <v>48</v>
      </c>
      <c r="P11" s="36" t="s">
        <v>60</v>
      </c>
      <c r="Q11" s="37" t="s">
        <v>34</v>
      </c>
      <c r="R11" s="39"/>
      <c r="S11" s="39"/>
    </row>
    <row r="12" spans="1:19" x14ac:dyDescent="0.3">
      <c r="A12" s="29" t="s">
        <v>9</v>
      </c>
      <c r="B12" s="28">
        <v>336</v>
      </c>
      <c r="C12" s="28">
        <v>25.846153846153847</v>
      </c>
      <c r="D12" s="28">
        <v>26</v>
      </c>
      <c r="E12" s="28">
        <v>26</v>
      </c>
      <c r="F12" s="28">
        <v>26</v>
      </c>
      <c r="G12" s="28">
        <v>26</v>
      </c>
      <c r="H12" s="28">
        <v>26</v>
      </c>
      <c r="I12" s="28">
        <v>25</v>
      </c>
      <c r="J12" s="28">
        <v>26</v>
      </c>
      <c r="K12" s="28">
        <v>26</v>
      </c>
      <c r="L12" s="28">
        <v>26</v>
      </c>
      <c r="M12" s="28">
        <v>26</v>
      </c>
      <c r="N12" s="28">
        <v>25</v>
      </c>
      <c r="O12" s="28">
        <v>26</v>
      </c>
      <c r="P12" s="28">
        <v>26</v>
      </c>
      <c r="Q12" s="41">
        <f>+SUM(D12:P12)</f>
        <v>336</v>
      </c>
      <c r="R12" s="39">
        <f>+Q12-Q2+R2</f>
        <v>0</v>
      </c>
      <c r="S12" s="39"/>
    </row>
    <row r="13" spans="1:19" x14ac:dyDescent="0.3">
      <c r="A13" s="29" t="s">
        <v>12</v>
      </c>
      <c r="B13" s="28">
        <v>111</v>
      </c>
      <c r="C13" s="28">
        <v>8.5384615384615383</v>
      </c>
      <c r="D13" s="28">
        <v>9</v>
      </c>
      <c r="E13" s="28">
        <v>8</v>
      </c>
      <c r="F13" s="28">
        <v>8</v>
      </c>
      <c r="G13" s="28">
        <v>9</v>
      </c>
      <c r="H13" s="28">
        <v>8</v>
      </c>
      <c r="I13" s="28">
        <v>9</v>
      </c>
      <c r="J13" s="28">
        <v>9</v>
      </c>
      <c r="K13" s="28">
        <v>8</v>
      </c>
      <c r="L13" s="28">
        <v>9</v>
      </c>
      <c r="M13" s="28">
        <v>8</v>
      </c>
      <c r="N13" s="28">
        <v>9</v>
      </c>
      <c r="O13" s="28">
        <v>9</v>
      </c>
      <c r="P13" s="28">
        <v>8</v>
      </c>
      <c r="Q13" s="41">
        <f t="shared" ref="Q13:Q16" si="4">+SUM(D13:P13)</f>
        <v>111</v>
      </c>
      <c r="R13" s="75">
        <f t="shared" ref="R13:R16" si="5">+Q13-Q3+R3</f>
        <v>0</v>
      </c>
      <c r="S13" s="39"/>
    </row>
    <row r="14" spans="1:19" x14ac:dyDescent="0.3">
      <c r="A14" s="29" t="s">
        <v>13</v>
      </c>
      <c r="B14" s="28">
        <v>282</v>
      </c>
      <c r="C14" s="28">
        <v>21.692307692307693</v>
      </c>
      <c r="D14" s="28">
        <v>22</v>
      </c>
      <c r="E14" s="28">
        <v>22</v>
      </c>
      <c r="F14" s="28">
        <v>22</v>
      </c>
      <c r="G14" s="28">
        <v>21</v>
      </c>
      <c r="H14" s="28">
        <v>22</v>
      </c>
      <c r="I14" s="28">
        <v>22</v>
      </c>
      <c r="J14" s="28">
        <v>21</v>
      </c>
      <c r="K14" s="28">
        <v>22</v>
      </c>
      <c r="L14" s="28">
        <v>21</v>
      </c>
      <c r="M14" s="28">
        <v>22</v>
      </c>
      <c r="N14" s="28">
        <v>22</v>
      </c>
      <c r="O14" s="28">
        <v>21</v>
      </c>
      <c r="P14" s="28">
        <v>22</v>
      </c>
      <c r="Q14" s="41">
        <f t="shared" si="4"/>
        <v>282</v>
      </c>
      <c r="R14" s="75">
        <f t="shared" si="5"/>
        <v>0</v>
      </c>
      <c r="S14" s="39"/>
    </row>
    <row r="15" spans="1:19" x14ac:dyDescent="0.3">
      <c r="A15" s="29" t="s">
        <v>23</v>
      </c>
      <c r="B15" s="28">
        <v>147</v>
      </c>
      <c r="C15" s="28">
        <v>11.307692307692308</v>
      </c>
      <c r="D15" s="28">
        <v>11</v>
      </c>
      <c r="E15" s="28">
        <v>11</v>
      </c>
      <c r="F15" s="28">
        <v>11</v>
      </c>
      <c r="G15" s="28">
        <v>12</v>
      </c>
      <c r="H15" s="28">
        <v>11</v>
      </c>
      <c r="I15" s="28">
        <v>11</v>
      </c>
      <c r="J15" s="28">
        <v>12</v>
      </c>
      <c r="K15" s="28">
        <v>11</v>
      </c>
      <c r="L15" s="28">
        <v>12</v>
      </c>
      <c r="M15" s="28">
        <v>11</v>
      </c>
      <c r="N15" s="28">
        <v>11</v>
      </c>
      <c r="O15" s="28">
        <v>12</v>
      </c>
      <c r="P15" s="28">
        <v>11</v>
      </c>
      <c r="Q15" s="41">
        <f t="shared" si="4"/>
        <v>147</v>
      </c>
      <c r="R15" s="75">
        <f t="shared" si="5"/>
        <v>0</v>
      </c>
      <c r="S15" s="39"/>
    </row>
    <row r="16" spans="1:19" x14ac:dyDescent="0.3">
      <c r="A16" s="29" t="s">
        <v>24</v>
      </c>
      <c r="B16" s="28">
        <v>60</v>
      </c>
      <c r="C16" s="28">
        <v>4.615384615384615</v>
      </c>
      <c r="D16" s="28">
        <v>4</v>
      </c>
      <c r="E16" s="28">
        <v>5</v>
      </c>
      <c r="F16" s="28">
        <v>5</v>
      </c>
      <c r="G16" s="28">
        <v>4</v>
      </c>
      <c r="H16" s="28">
        <v>5</v>
      </c>
      <c r="I16" s="28">
        <v>5</v>
      </c>
      <c r="J16" s="28">
        <v>4</v>
      </c>
      <c r="K16" s="28">
        <v>5</v>
      </c>
      <c r="L16" s="28">
        <v>4</v>
      </c>
      <c r="M16" s="28">
        <v>5</v>
      </c>
      <c r="N16" s="28">
        <v>5</v>
      </c>
      <c r="O16" s="28">
        <v>4</v>
      </c>
      <c r="P16" s="28">
        <v>5</v>
      </c>
      <c r="Q16" s="41">
        <f t="shared" si="4"/>
        <v>60</v>
      </c>
      <c r="R16" s="75">
        <f t="shared" si="5"/>
        <v>0</v>
      </c>
      <c r="S16" s="39"/>
    </row>
    <row r="17" spans="1:19" x14ac:dyDescent="0.3">
      <c r="A17" s="39"/>
      <c r="B17" s="39">
        <f>+SUM(B12:B16)</f>
        <v>936</v>
      </c>
      <c r="C17" s="39"/>
      <c r="D17" s="28">
        <f>+SUM(D12:D16)</f>
        <v>72</v>
      </c>
      <c r="E17" s="28">
        <f t="shared" ref="E17:P17" si="6">+SUM(E12:E16)</f>
        <v>72</v>
      </c>
      <c r="F17" s="28">
        <f t="shared" si="6"/>
        <v>72</v>
      </c>
      <c r="G17" s="28">
        <f t="shared" si="6"/>
        <v>72</v>
      </c>
      <c r="H17" s="28">
        <f t="shared" si="6"/>
        <v>72</v>
      </c>
      <c r="I17" s="28">
        <f t="shared" si="6"/>
        <v>72</v>
      </c>
      <c r="J17" s="28">
        <f t="shared" si="6"/>
        <v>72</v>
      </c>
      <c r="K17" s="28">
        <f t="shared" si="6"/>
        <v>72</v>
      </c>
      <c r="L17" s="28">
        <f t="shared" si="6"/>
        <v>72</v>
      </c>
      <c r="M17" s="28">
        <f t="shared" si="6"/>
        <v>72</v>
      </c>
      <c r="N17" s="28">
        <f t="shared" si="6"/>
        <v>72</v>
      </c>
      <c r="O17" s="28">
        <f t="shared" si="6"/>
        <v>72</v>
      </c>
      <c r="P17" s="28">
        <f t="shared" si="6"/>
        <v>72</v>
      </c>
      <c r="Q17" s="41">
        <f>+SUM(Q12:Q16)</f>
        <v>936</v>
      </c>
      <c r="R17" s="39"/>
      <c r="S17" s="39"/>
    </row>
    <row r="18" spans="1:19" x14ac:dyDescent="0.3">
      <c r="A18" s="39"/>
      <c r="B18" s="39"/>
      <c r="C18" s="3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39"/>
      <c r="S18" s="39"/>
    </row>
    <row r="19" spans="1:19" x14ac:dyDescent="0.3">
      <c r="A19" s="39"/>
      <c r="B19" s="39"/>
      <c r="C19" s="39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39"/>
      <c r="Q19" s="39">
        <f>+Q17*12</f>
        <v>11232</v>
      </c>
      <c r="R19" s="48">
        <f>+Q19/(52*4)</f>
        <v>54</v>
      </c>
      <c r="S19" s="39"/>
    </row>
  </sheetData>
  <mergeCells count="34">
    <mergeCell ref="F19:G19"/>
    <mergeCell ref="H19:I19"/>
    <mergeCell ref="J19:K19"/>
    <mergeCell ref="L19:M19"/>
    <mergeCell ref="N19:O19"/>
    <mergeCell ref="N18:O18"/>
    <mergeCell ref="P18:Q18"/>
    <mergeCell ref="D10:E10"/>
    <mergeCell ref="F10:G10"/>
    <mergeCell ref="H10:I10"/>
    <mergeCell ref="J10:K10"/>
    <mergeCell ref="L10:M10"/>
    <mergeCell ref="N10:O10"/>
    <mergeCell ref="D18:E18"/>
    <mergeCell ref="F18:G18"/>
    <mergeCell ref="H18:I18"/>
    <mergeCell ref="J18:K18"/>
    <mergeCell ref="L18:M18"/>
    <mergeCell ref="D19:E19"/>
    <mergeCell ref="P8:Q8"/>
    <mergeCell ref="D9:E9"/>
    <mergeCell ref="F9:G9"/>
    <mergeCell ref="H9:I9"/>
    <mergeCell ref="J9:K9"/>
    <mergeCell ref="L9:M9"/>
    <mergeCell ref="N9:O9"/>
    <mergeCell ref="P9:Q9"/>
    <mergeCell ref="D8:E8"/>
    <mergeCell ref="F8:G8"/>
    <mergeCell ref="H8:I8"/>
    <mergeCell ref="J8:K8"/>
    <mergeCell ref="L8:M8"/>
    <mergeCell ref="N8:O8"/>
    <mergeCell ref="P10:Q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R23" sqref="R23"/>
    </sheetView>
  </sheetViews>
  <sheetFormatPr baseColWidth="10" defaultRowHeight="14.4" x14ac:dyDescent="0.3"/>
  <cols>
    <col min="1" max="1" width="15.5546875" style="19" bestFit="1" customWidth="1"/>
    <col min="2" max="2" width="14.21875" style="19" bestFit="1" customWidth="1"/>
    <col min="3" max="3" width="8.77734375" style="19" bestFit="1" customWidth="1"/>
    <col min="4" max="12" width="6" style="19" bestFit="1" customWidth="1"/>
    <col min="13" max="15" width="7.109375" style="19" bestFit="1" customWidth="1"/>
    <col min="16" max="16" width="7.109375" style="19" customWidth="1"/>
    <col min="17" max="17" width="11.5546875" style="19"/>
    <col min="18" max="18" width="10.109375" style="19" customWidth="1"/>
    <col min="19" max="16384" width="11.5546875" style="19"/>
  </cols>
  <sheetData>
    <row r="1" spans="1:20" x14ac:dyDescent="0.3">
      <c r="A1" s="10" t="s">
        <v>0</v>
      </c>
      <c r="B1" s="11" t="s">
        <v>35</v>
      </c>
      <c r="C1" s="18" t="s">
        <v>36</v>
      </c>
      <c r="D1" s="17" t="s">
        <v>63</v>
      </c>
      <c r="E1" s="17" t="s">
        <v>64</v>
      </c>
      <c r="F1" s="17" t="s">
        <v>65</v>
      </c>
      <c r="G1" s="17" t="s">
        <v>66</v>
      </c>
      <c r="H1" s="17" t="s">
        <v>67</v>
      </c>
      <c r="I1" s="17" t="s">
        <v>68</v>
      </c>
      <c r="J1" s="17" t="s">
        <v>69</v>
      </c>
      <c r="K1" s="17" t="s">
        <v>70</v>
      </c>
      <c r="L1" s="17" t="s">
        <v>71</v>
      </c>
      <c r="M1" s="17" t="s">
        <v>72</v>
      </c>
      <c r="N1" s="17" t="s">
        <v>73</v>
      </c>
      <c r="O1" s="17" t="s">
        <v>74</v>
      </c>
      <c r="P1" s="17" t="s">
        <v>75</v>
      </c>
      <c r="Q1" s="9" t="s">
        <v>34</v>
      </c>
      <c r="R1" s="50" t="s">
        <v>76</v>
      </c>
      <c r="S1" s="50" t="s">
        <v>77</v>
      </c>
      <c r="T1" s="50" t="s">
        <v>78</v>
      </c>
    </row>
    <row r="2" spans="1:20" x14ac:dyDescent="0.3">
      <c r="A2" s="12" t="s">
        <v>1</v>
      </c>
      <c r="B2" s="12">
        <f>+[1]MUESTRA!B2+[1]MUESTRA!B28</f>
        <v>195</v>
      </c>
      <c r="C2" s="12">
        <f>B2/13</f>
        <v>15</v>
      </c>
      <c r="D2" s="12">
        <v>14</v>
      </c>
      <c r="E2" s="12">
        <f t="shared" ref="E2:P2" si="0">D2</f>
        <v>14</v>
      </c>
      <c r="F2" s="12">
        <f t="shared" si="0"/>
        <v>14</v>
      </c>
      <c r="G2" s="12">
        <f t="shared" si="0"/>
        <v>14</v>
      </c>
      <c r="H2" s="12">
        <f t="shared" si="0"/>
        <v>14</v>
      </c>
      <c r="I2" s="12">
        <f t="shared" si="0"/>
        <v>14</v>
      </c>
      <c r="J2" s="12">
        <f t="shared" si="0"/>
        <v>14</v>
      </c>
      <c r="K2" s="12">
        <f t="shared" si="0"/>
        <v>14</v>
      </c>
      <c r="L2" s="12">
        <f t="shared" si="0"/>
        <v>14</v>
      </c>
      <c r="M2" s="12">
        <f t="shared" si="0"/>
        <v>14</v>
      </c>
      <c r="N2" s="12">
        <f t="shared" si="0"/>
        <v>14</v>
      </c>
      <c r="O2" s="12">
        <f t="shared" si="0"/>
        <v>14</v>
      </c>
      <c r="P2" s="12">
        <f t="shared" si="0"/>
        <v>14</v>
      </c>
      <c r="Q2" s="15">
        <f>SUM(D2:P2)</f>
        <v>182</v>
      </c>
      <c r="R2" s="51">
        <f>B2-Q2</f>
        <v>13</v>
      </c>
      <c r="T2" s="19">
        <f>Q2+S2</f>
        <v>182</v>
      </c>
    </row>
    <row r="3" spans="1:20" x14ac:dyDescent="0.3">
      <c r="A3" s="12" t="s">
        <v>3</v>
      </c>
      <c r="B3" s="12">
        <f>+[1]MUESTRA!B4</f>
        <v>86</v>
      </c>
      <c r="C3" s="12">
        <f t="shared" ref="C3:C7" si="1">B3/13</f>
        <v>6.615384615384615</v>
      </c>
      <c r="D3" s="12">
        <v>6</v>
      </c>
      <c r="E3" s="12">
        <v>6</v>
      </c>
      <c r="F3" s="12">
        <v>6</v>
      </c>
      <c r="G3" s="12">
        <v>6</v>
      </c>
      <c r="H3" s="12">
        <v>6</v>
      </c>
      <c r="I3" s="12">
        <v>6</v>
      </c>
      <c r="J3" s="12">
        <v>6</v>
      </c>
      <c r="K3" s="12">
        <v>6</v>
      </c>
      <c r="L3" s="12">
        <v>6</v>
      </c>
      <c r="M3" s="12">
        <v>6</v>
      </c>
      <c r="N3" s="12">
        <v>6</v>
      </c>
      <c r="O3" s="12">
        <v>6</v>
      </c>
      <c r="P3" s="12">
        <v>6</v>
      </c>
      <c r="Q3" s="15">
        <f t="shared" ref="Q3:Q7" si="2">SUM(D3:P3)</f>
        <v>78</v>
      </c>
      <c r="R3" s="51">
        <f t="shared" ref="R3:R7" si="3">B3-Q3</f>
        <v>8</v>
      </c>
      <c r="T3" s="19">
        <f t="shared" ref="T3:T7" si="4">Q3+S3</f>
        <v>78</v>
      </c>
    </row>
    <row r="4" spans="1:20" x14ac:dyDescent="0.3">
      <c r="A4" s="12" t="s">
        <v>11</v>
      </c>
      <c r="B4" s="12">
        <f>+[1]MUESTRA!B12+[1]MUESTRA!B34</f>
        <v>206</v>
      </c>
      <c r="C4" s="12">
        <f t="shared" si="1"/>
        <v>15.846153846153847</v>
      </c>
      <c r="D4" s="12">
        <v>15</v>
      </c>
      <c r="E4" s="12">
        <v>15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>
        <v>15</v>
      </c>
      <c r="M4" s="12">
        <v>15</v>
      </c>
      <c r="N4" s="12">
        <v>15</v>
      </c>
      <c r="O4" s="12">
        <v>15</v>
      </c>
      <c r="P4" s="12">
        <v>15</v>
      </c>
      <c r="Q4" s="15">
        <f t="shared" si="2"/>
        <v>195</v>
      </c>
      <c r="R4" s="51">
        <f t="shared" si="3"/>
        <v>11</v>
      </c>
      <c r="T4" s="19">
        <f t="shared" si="4"/>
        <v>195</v>
      </c>
    </row>
    <row r="5" spans="1:20" x14ac:dyDescent="0.3">
      <c r="A5" s="12" t="s">
        <v>7</v>
      </c>
      <c r="B5" s="12">
        <f>+[1]MUESTRA!B8+[1]MUESTRA!B29</f>
        <v>184</v>
      </c>
      <c r="C5" s="12">
        <f t="shared" si="1"/>
        <v>14.153846153846153</v>
      </c>
      <c r="D5" s="12">
        <v>14</v>
      </c>
      <c r="E5" s="12">
        <v>14</v>
      </c>
      <c r="F5" s="12">
        <v>14</v>
      </c>
      <c r="G5" s="12">
        <v>14</v>
      </c>
      <c r="H5" s="12">
        <v>14</v>
      </c>
      <c r="I5" s="12">
        <v>14</v>
      </c>
      <c r="J5" s="12">
        <v>14</v>
      </c>
      <c r="K5" s="12">
        <v>14</v>
      </c>
      <c r="L5" s="12">
        <v>14</v>
      </c>
      <c r="M5" s="12">
        <v>14</v>
      </c>
      <c r="N5" s="12">
        <v>14</v>
      </c>
      <c r="O5" s="12">
        <v>14</v>
      </c>
      <c r="P5" s="12">
        <v>14</v>
      </c>
      <c r="Q5" s="15">
        <f t="shared" si="2"/>
        <v>182</v>
      </c>
      <c r="R5" s="51">
        <f t="shared" si="3"/>
        <v>2</v>
      </c>
      <c r="T5" s="19">
        <f t="shared" si="4"/>
        <v>182</v>
      </c>
    </row>
    <row r="6" spans="1:20" x14ac:dyDescent="0.3">
      <c r="A6" s="12" t="s">
        <v>14</v>
      </c>
      <c r="B6" s="12">
        <f>+[1]MUESTRA!B15</f>
        <v>92</v>
      </c>
      <c r="C6" s="12">
        <f t="shared" si="1"/>
        <v>7.0769230769230766</v>
      </c>
      <c r="D6" s="12">
        <v>7</v>
      </c>
      <c r="E6" s="12">
        <v>7</v>
      </c>
      <c r="F6" s="12">
        <v>7</v>
      </c>
      <c r="G6" s="12">
        <v>7</v>
      </c>
      <c r="H6" s="12">
        <v>7</v>
      </c>
      <c r="I6" s="12">
        <v>7</v>
      </c>
      <c r="J6" s="12">
        <v>7</v>
      </c>
      <c r="K6" s="12">
        <v>7</v>
      </c>
      <c r="L6" s="12">
        <v>7</v>
      </c>
      <c r="M6" s="12">
        <v>7</v>
      </c>
      <c r="N6" s="12">
        <v>7</v>
      </c>
      <c r="O6" s="12">
        <v>7</v>
      </c>
      <c r="P6" s="12">
        <v>7</v>
      </c>
      <c r="Q6" s="15">
        <f t="shared" si="2"/>
        <v>91</v>
      </c>
      <c r="R6" s="51">
        <f t="shared" si="3"/>
        <v>1</v>
      </c>
      <c r="T6" s="19">
        <f t="shared" si="4"/>
        <v>91</v>
      </c>
    </row>
    <row r="7" spans="1:20" x14ac:dyDescent="0.3">
      <c r="A7" s="12" t="s">
        <v>19</v>
      </c>
      <c r="B7" s="12">
        <f>+[1]MUESTRA!B20</f>
        <v>88</v>
      </c>
      <c r="C7" s="12">
        <f t="shared" si="1"/>
        <v>6.7692307692307692</v>
      </c>
      <c r="D7" s="52">
        <v>6</v>
      </c>
      <c r="E7" s="52">
        <v>6</v>
      </c>
      <c r="F7" s="52">
        <v>6</v>
      </c>
      <c r="G7" s="52">
        <v>6</v>
      </c>
      <c r="H7" s="52">
        <v>6</v>
      </c>
      <c r="I7" s="52">
        <v>6</v>
      </c>
      <c r="J7" s="52">
        <v>6</v>
      </c>
      <c r="K7" s="52">
        <v>6</v>
      </c>
      <c r="L7" s="52">
        <v>6</v>
      </c>
      <c r="M7" s="52">
        <v>6</v>
      </c>
      <c r="N7" s="52">
        <v>6</v>
      </c>
      <c r="O7" s="52">
        <v>6</v>
      </c>
      <c r="P7" s="52">
        <v>6</v>
      </c>
      <c r="Q7" s="15">
        <f t="shared" si="2"/>
        <v>78</v>
      </c>
      <c r="R7" s="51">
        <f t="shared" si="3"/>
        <v>10</v>
      </c>
      <c r="S7" s="21"/>
      <c r="T7" s="19">
        <f t="shared" si="4"/>
        <v>78</v>
      </c>
    </row>
    <row r="8" spans="1:20" x14ac:dyDescent="0.3">
      <c r="B8" s="12">
        <f>SUM(B2:B7)</f>
        <v>851</v>
      </c>
      <c r="D8" s="12">
        <f>SUM(D2:D7)</f>
        <v>62</v>
      </c>
      <c r="E8" s="12">
        <f t="shared" ref="E8:O8" si="5">SUM(E2:E7)</f>
        <v>62</v>
      </c>
      <c r="F8" s="12">
        <f t="shared" si="5"/>
        <v>62</v>
      </c>
      <c r="G8" s="12">
        <f t="shared" si="5"/>
        <v>62</v>
      </c>
      <c r="H8" s="12">
        <f t="shared" si="5"/>
        <v>62</v>
      </c>
      <c r="I8" s="12">
        <f t="shared" si="5"/>
        <v>62</v>
      </c>
      <c r="J8" s="12">
        <f t="shared" si="5"/>
        <v>62</v>
      </c>
      <c r="K8" s="12">
        <f t="shared" si="5"/>
        <v>62</v>
      </c>
      <c r="L8" s="12">
        <f t="shared" si="5"/>
        <v>62</v>
      </c>
      <c r="M8" s="12">
        <f t="shared" si="5"/>
        <v>62</v>
      </c>
      <c r="N8" s="12">
        <f t="shared" si="5"/>
        <v>62</v>
      </c>
      <c r="O8" s="12">
        <f t="shared" si="5"/>
        <v>62</v>
      </c>
      <c r="P8" s="12">
        <v>63</v>
      </c>
      <c r="Q8" s="15">
        <f>SUM(Q2:Q7)</f>
        <v>806</v>
      </c>
      <c r="R8" s="21">
        <f>SUM(R2:R7)</f>
        <v>45</v>
      </c>
      <c r="S8" s="21"/>
      <c r="T8" s="21">
        <f>SUM(T2:T7)</f>
        <v>806</v>
      </c>
    </row>
    <row r="9" spans="1:20" x14ac:dyDescent="0.3">
      <c r="B9" s="19">
        <f>13-MOD(B8,13)</f>
        <v>7</v>
      </c>
    </row>
    <row r="10" spans="1:20" x14ac:dyDescent="0.3">
      <c r="B10" s="19">
        <f>858/13</f>
        <v>66</v>
      </c>
    </row>
    <row r="11" spans="1:20" x14ac:dyDescent="0.3">
      <c r="B11" s="19">
        <f>+B8+B9+26</f>
        <v>884</v>
      </c>
      <c r="C11" s="19">
        <f>+B11-B8</f>
        <v>33</v>
      </c>
    </row>
    <row r="14" spans="1:20" x14ac:dyDescent="0.3">
      <c r="A14" s="10" t="s">
        <v>0</v>
      </c>
      <c r="B14" s="11" t="s">
        <v>35</v>
      </c>
      <c r="C14" s="18" t="s">
        <v>36</v>
      </c>
      <c r="D14" s="17" t="s">
        <v>63</v>
      </c>
      <c r="E14" s="17" t="s">
        <v>64</v>
      </c>
      <c r="F14" s="17" t="s">
        <v>65</v>
      </c>
      <c r="G14" s="17" t="s">
        <v>66</v>
      </c>
      <c r="H14" s="17" t="s">
        <v>67</v>
      </c>
      <c r="I14" s="17" t="s">
        <v>68</v>
      </c>
      <c r="J14" s="17" t="s">
        <v>69</v>
      </c>
      <c r="K14" s="17" t="s">
        <v>70</v>
      </c>
      <c r="L14" s="17" t="s">
        <v>71</v>
      </c>
      <c r="M14" s="17" t="s">
        <v>72</v>
      </c>
      <c r="N14" s="17" t="s">
        <v>73</v>
      </c>
      <c r="O14" s="17" t="s">
        <v>74</v>
      </c>
      <c r="P14" s="17" t="s">
        <v>75</v>
      </c>
      <c r="Q14" s="9" t="s">
        <v>34</v>
      </c>
      <c r="R14" s="50" t="s">
        <v>61</v>
      </c>
    </row>
    <row r="15" spans="1:20" x14ac:dyDescent="0.3">
      <c r="A15" s="12" t="s">
        <v>1</v>
      </c>
      <c r="B15" s="12">
        <v>195</v>
      </c>
      <c r="C15" s="12">
        <f>B15/13</f>
        <v>15</v>
      </c>
      <c r="D15" s="12">
        <v>16</v>
      </c>
      <c r="E15" s="12">
        <v>15</v>
      </c>
      <c r="F15" s="12">
        <v>15</v>
      </c>
      <c r="G15" s="12">
        <v>16</v>
      </c>
      <c r="H15" s="12">
        <v>15</v>
      </c>
      <c r="I15" s="12">
        <v>15</v>
      </c>
      <c r="J15" s="12">
        <v>16</v>
      </c>
      <c r="K15" s="12">
        <v>15</v>
      </c>
      <c r="L15" s="12">
        <v>16</v>
      </c>
      <c r="M15" s="12">
        <v>15</v>
      </c>
      <c r="N15" s="12">
        <v>15</v>
      </c>
      <c r="O15" s="12">
        <v>16</v>
      </c>
      <c r="P15" s="12">
        <v>15</v>
      </c>
      <c r="Q15" s="15">
        <f>SUM(D15:P15)</f>
        <v>200</v>
      </c>
      <c r="R15" s="21">
        <f>B15-Q15</f>
        <v>-5</v>
      </c>
      <c r="S15" s="53">
        <v>5</v>
      </c>
      <c r="T15" s="53">
        <f>+R15+S15</f>
        <v>0</v>
      </c>
    </row>
    <row r="16" spans="1:20" x14ac:dyDescent="0.3">
      <c r="A16" s="12" t="s">
        <v>3</v>
      </c>
      <c r="B16" s="12">
        <v>86</v>
      </c>
      <c r="C16" s="12">
        <f t="shared" ref="C16:C20" si="6">B16/13</f>
        <v>6.615384615384615</v>
      </c>
      <c r="D16" s="59">
        <v>7</v>
      </c>
      <c r="E16" s="60">
        <v>8</v>
      </c>
      <c r="F16" s="60">
        <v>7</v>
      </c>
      <c r="G16" s="60">
        <v>7</v>
      </c>
      <c r="H16" s="60">
        <v>7</v>
      </c>
      <c r="I16" s="60">
        <v>7</v>
      </c>
      <c r="J16" s="60">
        <v>7</v>
      </c>
      <c r="K16" s="60">
        <v>7</v>
      </c>
      <c r="L16" s="60">
        <v>7</v>
      </c>
      <c r="M16" s="60">
        <v>7</v>
      </c>
      <c r="N16" s="60">
        <v>7</v>
      </c>
      <c r="O16" s="60">
        <v>7</v>
      </c>
      <c r="P16" s="60">
        <v>7</v>
      </c>
      <c r="Q16" s="15">
        <f t="shared" ref="Q16:Q20" si="7">SUM(D16:P16)</f>
        <v>92</v>
      </c>
      <c r="R16" s="21">
        <f t="shared" ref="R16:R20" si="8">B16-Q16</f>
        <v>-6</v>
      </c>
      <c r="S16" s="53">
        <v>6</v>
      </c>
      <c r="T16" s="53">
        <f t="shared" ref="T16:T20" si="9">+R16+S16</f>
        <v>0</v>
      </c>
    </row>
    <row r="17" spans="1:20" x14ac:dyDescent="0.3">
      <c r="A17" s="12" t="s">
        <v>11</v>
      </c>
      <c r="B17" s="12">
        <v>206</v>
      </c>
      <c r="C17" s="12">
        <f t="shared" si="6"/>
        <v>15.846153846153847</v>
      </c>
      <c r="D17" s="54">
        <v>16</v>
      </c>
      <c r="E17" s="54">
        <v>16</v>
      </c>
      <c r="F17" s="54">
        <v>16</v>
      </c>
      <c r="G17" s="54">
        <v>16</v>
      </c>
      <c r="H17" s="54">
        <v>17</v>
      </c>
      <c r="I17" s="54">
        <v>16</v>
      </c>
      <c r="J17" s="54">
        <v>16</v>
      </c>
      <c r="K17" s="54">
        <v>16</v>
      </c>
      <c r="L17" s="54">
        <v>16</v>
      </c>
      <c r="M17" s="54">
        <v>17</v>
      </c>
      <c r="N17" s="54">
        <v>16</v>
      </c>
      <c r="O17" s="54">
        <v>16</v>
      </c>
      <c r="P17" s="54">
        <v>17</v>
      </c>
      <c r="Q17" s="15">
        <f t="shared" si="7"/>
        <v>211</v>
      </c>
      <c r="R17" s="21">
        <f t="shared" si="8"/>
        <v>-5</v>
      </c>
      <c r="S17" s="53">
        <v>5</v>
      </c>
      <c r="T17" s="53">
        <f t="shared" si="9"/>
        <v>0</v>
      </c>
    </row>
    <row r="18" spans="1:20" x14ac:dyDescent="0.3">
      <c r="A18" s="12" t="s">
        <v>7</v>
      </c>
      <c r="B18" s="12">
        <v>184</v>
      </c>
      <c r="C18" s="12">
        <f t="shared" si="6"/>
        <v>14.153846153846153</v>
      </c>
      <c r="D18" s="56">
        <v>15</v>
      </c>
      <c r="E18" s="56">
        <v>14</v>
      </c>
      <c r="F18" s="56">
        <v>15</v>
      </c>
      <c r="G18" s="56">
        <v>15</v>
      </c>
      <c r="H18" s="56">
        <v>14</v>
      </c>
      <c r="I18" s="56">
        <v>15</v>
      </c>
      <c r="J18" s="56">
        <v>14</v>
      </c>
      <c r="K18" s="56">
        <v>15</v>
      </c>
      <c r="L18" s="56">
        <v>15</v>
      </c>
      <c r="M18" s="56">
        <v>14</v>
      </c>
      <c r="N18" s="56">
        <v>15</v>
      </c>
      <c r="O18" s="56">
        <v>14</v>
      </c>
      <c r="P18" s="56">
        <v>14</v>
      </c>
      <c r="Q18" s="15">
        <f t="shared" si="7"/>
        <v>189</v>
      </c>
      <c r="R18" s="21">
        <f t="shared" si="8"/>
        <v>-5</v>
      </c>
      <c r="S18" s="53">
        <v>5</v>
      </c>
      <c r="T18" s="53">
        <f t="shared" si="9"/>
        <v>0</v>
      </c>
    </row>
    <row r="19" spans="1:20" x14ac:dyDescent="0.3">
      <c r="A19" s="12" t="s">
        <v>14</v>
      </c>
      <c r="B19" s="12">
        <v>92</v>
      </c>
      <c r="C19" s="12">
        <f t="shared" si="6"/>
        <v>7.0769230769230766</v>
      </c>
      <c r="D19" s="61">
        <v>7</v>
      </c>
      <c r="E19" s="61">
        <v>8</v>
      </c>
      <c r="F19" s="61">
        <v>7</v>
      </c>
      <c r="G19" s="61">
        <v>7</v>
      </c>
      <c r="H19" s="61">
        <v>8</v>
      </c>
      <c r="I19" s="61">
        <v>7</v>
      </c>
      <c r="J19" s="61">
        <v>8</v>
      </c>
      <c r="K19" s="61">
        <v>8</v>
      </c>
      <c r="L19" s="61">
        <v>7</v>
      </c>
      <c r="M19" s="61">
        <v>8</v>
      </c>
      <c r="N19" s="61">
        <v>7</v>
      </c>
      <c r="O19" s="61">
        <v>8</v>
      </c>
      <c r="P19" s="61">
        <v>8</v>
      </c>
      <c r="Q19" s="15">
        <f t="shared" si="7"/>
        <v>98</v>
      </c>
      <c r="R19" s="21">
        <f t="shared" si="8"/>
        <v>-6</v>
      </c>
      <c r="S19" s="53">
        <v>6</v>
      </c>
      <c r="T19" s="53">
        <f t="shared" si="9"/>
        <v>0</v>
      </c>
    </row>
    <row r="20" spans="1:20" x14ac:dyDescent="0.3">
      <c r="A20" s="12" t="s">
        <v>19</v>
      </c>
      <c r="B20" s="12">
        <v>88</v>
      </c>
      <c r="C20" s="12">
        <f t="shared" si="6"/>
        <v>6.7692307692307692</v>
      </c>
      <c r="D20" s="57">
        <v>7</v>
      </c>
      <c r="E20" s="14">
        <v>7</v>
      </c>
      <c r="F20" s="14">
        <v>8</v>
      </c>
      <c r="G20" s="14">
        <v>7</v>
      </c>
      <c r="H20" s="14">
        <v>7</v>
      </c>
      <c r="I20" s="14">
        <v>8</v>
      </c>
      <c r="J20" s="14">
        <v>7</v>
      </c>
      <c r="K20" s="14">
        <v>7</v>
      </c>
      <c r="L20" s="14">
        <v>7</v>
      </c>
      <c r="M20" s="14">
        <v>7</v>
      </c>
      <c r="N20" s="14">
        <v>8</v>
      </c>
      <c r="O20" s="14">
        <v>7</v>
      </c>
      <c r="P20" s="14">
        <v>7</v>
      </c>
      <c r="Q20" s="15">
        <f t="shared" si="7"/>
        <v>94</v>
      </c>
      <c r="R20" s="21">
        <f t="shared" si="8"/>
        <v>-6</v>
      </c>
      <c r="S20" s="53">
        <v>6</v>
      </c>
      <c r="T20" s="53">
        <f t="shared" si="9"/>
        <v>0</v>
      </c>
    </row>
    <row r="21" spans="1:20" x14ac:dyDescent="0.3">
      <c r="B21" s="12">
        <f>SUM(B15:B20)</f>
        <v>851</v>
      </c>
      <c r="D21" s="12">
        <f>SUM(D15:D20)</f>
        <v>68</v>
      </c>
      <c r="E21" s="12">
        <f t="shared" ref="E21:P21" si="10">SUM(E15:E20)</f>
        <v>68</v>
      </c>
      <c r="F21" s="12">
        <f t="shared" si="10"/>
        <v>68</v>
      </c>
      <c r="G21" s="12">
        <f t="shared" si="10"/>
        <v>68</v>
      </c>
      <c r="H21" s="12">
        <f t="shared" si="10"/>
        <v>68</v>
      </c>
      <c r="I21" s="12">
        <f t="shared" si="10"/>
        <v>68</v>
      </c>
      <c r="J21" s="12">
        <f t="shared" si="10"/>
        <v>68</v>
      </c>
      <c r="K21" s="12">
        <f t="shared" si="10"/>
        <v>68</v>
      </c>
      <c r="L21" s="12">
        <f t="shared" si="10"/>
        <v>68</v>
      </c>
      <c r="M21" s="12">
        <f t="shared" si="10"/>
        <v>68</v>
      </c>
      <c r="N21" s="12">
        <f t="shared" si="10"/>
        <v>68</v>
      </c>
      <c r="O21" s="12">
        <f t="shared" si="10"/>
        <v>68</v>
      </c>
      <c r="P21" s="12">
        <f t="shared" si="10"/>
        <v>68</v>
      </c>
      <c r="Q21" s="15">
        <f>SUM(Q15:Q20)</f>
        <v>884</v>
      </c>
      <c r="R21" s="58">
        <f>SUM(R15:R20)</f>
        <v>-33</v>
      </c>
      <c r="S21" s="58"/>
      <c r="T21" s="53"/>
    </row>
    <row r="22" spans="1:20" x14ac:dyDescent="0.3">
      <c r="B22" s="19">
        <f>13-MOD(B21,13)</f>
        <v>7</v>
      </c>
      <c r="Q22" s="62"/>
      <c r="R22" s="58"/>
    </row>
    <row r="23" spans="1:20" x14ac:dyDescent="0.3">
      <c r="B23" s="19">
        <f>858/13</f>
        <v>66</v>
      </c>
      <c r="Q23" s="19">
        <f>+Q21*12</f>
        <v>10608</v>
      </c>
      <c r="R23" s="19">
        <f>+Q23/(52*4)</f>
        <v>51</v>
      </c>
    </row>
    <row r="24" spans="1:20" x14ac:dyDescent="0.3">
      <c r="B24" s="19">
        <f>+B21+B22+26</f>
        <v>884</v>
      </c>
      <c r="C24" s="19">
        <f>+B24-B21</f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workbookViewId="0">
      <selection activeCell="I12" sqref="I12"/>
    </sheetView>
  </sheetViews>
  <sheetFormatPr baseColWidth="10" defaultRowHeight="14.4" x14ac:dyDescent="0.3"/>
  <cols>
    <col min="3" max="3" width="9.109375" bestFit="1" customWidth="1"/>
    <col min="4" max="4" width="13.33203125" bestFit="1" customWidth="1"/>
    <col min="5" max="5" width="12.109375" bestFit="1" customWidth="1"/>
    <col min="6" max="6" width="12.88671875" style="19" bestFit="1" customWidth="1"/>
    <col min="7" max="7" width="13.88671875" bestFit="1" customWidth="1"/>
    <col min="9" max="9" width="12.88671875" bestFit="1" customWidth="1"/>
  </cols>
  <sheetData>
    <row r="1" spans="1:9" s="19" customFormat="1" x14ac:dyDescent="0.3">
      <c r="B1" s="79" t="s">
        <v>83</v>
      </c>
      <c r="C1" s="79"/>
      <c r="D1" s="79"/>
      <c r="G1" s="79" t="s">
        <v>84</v>
      </c>
      <c r="H1" s="79"/>
      <c r="I1" s="79"/>
    </row>
    <row r="2" spans="1:9" x14ac:dyDescent="0.3">
      <c r="A2" s="15" t="s">
        <v>49</v>
      </c>
      <c r="B2" s="65" t="s">
        <v>79</v>
      </c>
      <c r="C2" s="65" t="s">
        <v>80</v>
      </c>
      <c r="D2" s="65" t="s">
        <v>81</v>
      </c>
      <c r="E2" s="15" t="s">
        <v>85</v>
      </c>
      <c r="F2" s="15" t="s">
        <v>77</v>
      </c>
      <c r="G2" s="66" t="s">
        <v>82</v>
      </c>
      <c r="H2" s="66" t="s">
        <v>80</v>
      </c>
      <c r="I2" s="66" t="s">
        <v>81</v>
      </c>
    </row>
    <row r="3" spans="1:9" s="19" customFormat="1" x14ac:dyDescent="0.3">
      <c r="A3" s="15" t="s">
        <v>50</v>
      </c>
      <c r="B3" s="63">
        <v>715</v>
      </c>
      <c r="C3" s="63">
        <f>B3*12</f>
        <v>8580</v>
      </c>
      <c r="D3" s="63">
        <f>C3/(52*4)</f>
        <v>41.25</v>
      </c>
      <c r="E3" s="12">
        <v>42</v>
      </c>
      <c r="F3" s="12">
        <v>13</v>
      </c>
      <c r="G3" s="55">
        <f>B3+F3</f>
        <v>728</v>
      </c>
      <c r="H3" s="55">
        <f>G3*12</f>
        <v>8736</v>
      </c>
      <c r="I3" s="55">
        <f>H3/(52*4)</f>
        <v>42</v>
      </c>
    </row>
    <row r="4" spans="1:9" x14ac:dyDescent="0.3">
      <c r="A4" s="15" t="s">
        <v>87</v>
      </c>
      <c r="B4" s="63">
        <v>729</v>
      </c>
      <c r="C4" s="63">
        <f>B4*12</f>
        <v>8748</v>
      </c>
      <c r="D4" s="74">
        <f>C4/(52*4)</f>
        <v>42.057692307692307</v>
      </c>
      <c r="E4" s="12">
        <v>0</v>
      </c>
      <c r="F4" s="73">
        <v>-1</v>
      </c>
      <c r="G4" s="55">
        <f>B4+F4</f>
        <v>728</v>
      </c>
      <c r="H4" s="55">
        <f>G4*12</f>
        <v>8736</v>
      </c>
      <c r="I4" s="55">
        <f>H4/(52*4)</f>
        <v>42</v>
      </c>
    </row>
    <row r="5" spans="1:9" x14ac:dyDescent="0.3">
      <c r="A5" s="15" t="s">
        <v>52</v>
      </c>
      <c r="B5" s="63">
        <v>936</v>
      </c>
      <c r="C5" s="63">
        <f t="shared" ref="C5" si="0">B5*12</f>
        <v>11232</v>
      </c>
      <c r="D5" s="63">
        <f t="shared" ref="D5:D6" si="1">C5/(52*4)</f>
        <v>54</v>
      </c>
      <c r="E5" s="12">
        <v>0</v>
      </c>
      <c r="F5" s="70">
        <v>0</v>
      </c>
      <c r="G5" s="55">
        <f>B5+F5</f>
        <v>936</v>
      </c>
      <c r="H5" s="55">
        <f t="shared" ref="H5" si="2">G5*12</f>
        <v>11232</v>
      </c>
      <c r="I5" s="55">
        <f t="shared" ref="I5" si="3">H5/(52*4)</f>
        <v>54</v>
      </c>
    </row>
    <row r="6" spans="1:9" x14ac:dyDescent="0.3">
      <c r="A6" s="15" t="s">
        <v>53</v>
      </c>
      <c r="B6" s="63">
        <v>858</v>
      </c>
      <c r="C6" s="63">
        <f>B6*12</f>
        <v>10296</v>
      </c>
      <c r="D6" s="63">
        <f t="shared" si="1"/>
        <v>49.5</v>
      </c>
      <c r="E6" s="12">
        <v>51</v>
      </c>
      <c r="F6" s="12">
        <v>26</v>
      </c>
      <c r="G6" s="55">
        <f>B6+F6</f>
        <v>884</v>
      </c>
      <c r="H6" s="55">
        <f>G6*12</f>
        <v>10608</v>
      </c>
      <c r="I6" s="55">
        <f>H6/(52*4)</f>
        <v>51</v>
      </c>
    </row>
    <row r="7" spans="1:9" x14ac:dyDescent="0.3">
      <c r="A7" s="64" t="s">
        <v>54</v>
      </c>
      <c r="B7" s="12">
        <v>104</v>
      </c>
      <c r="C7" s="12"/>
      <c r="D7" s="12"/>
      <c r="E7" s="12"/>
      <c r="F7" s="12"/>
      <c r="G7" s="12">
        <v>104</v>
      </c>
      <c r="H7" s="12"/>
      <c r="I7" s="12"/>
    </row>
    <row r="8" spans="1:9" x14ac:dyDescent="0.3">
      <c r="B8" s="68">
        <f>SUM(B3:B7)</f>
        <v>3342</v>
      </c>
      <c r="C8" s="16"/>
      <c r="D8" s="16"/>
      <c r="E8" s="16"/>
      <c r="F8" s="68">
        <f>SUM(F3:F6)</f>
        <v>38</v>
      </c>
      <c r="G8" s="68">
        <f>SUM(G3:G7)</f>
        <v>3380</v>
      </c>
      <c r="H8" s="69">
        <f>G8*12</f>
        <v>40560</v>
      </c>
    </row>
    <row r="9" spans="1:9" x14ac:dyDescent="0.3">
      <c r="F9" s="16" t="s">
        <v>86</v>
      </c>
      <c r="G9" s="67">
        <f>G8-B8</f>
        <v>38</v>
      </c>
    </row>
  </sheetData>
  <mergeCells count="2">
    <mergeCell ref="B1:D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MUESTRA</vt:lpstr>
      <vt:lpstr>NORTE</vt:lpstr>
      <vt:lpstr>CENTRO</vt:lpstr>
      <vt:lpstr>LITORAL</vt:lpstr>
      <vt:lpstr>SUR</vt:lpstr>
      <vt:lpstr>RESUMEN ZONAL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2023-08-21T22:27:18Z</dcterms:created>
  <dcterms:modified xsi:type="dcterms:W3CDTF">2023-10-13T21:29:24Z</dcterms:modified>
</cp:coreProperties>
</file>