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CS513_Knowledge-Discovery-Data-Mining/Exam/Final/"/>
    </mc:Choice>
  </mc:AlternateContent>
  <xr:revisionPtr revIDLastSave="0" documentId="13_ncr:1_{0BD6E212-0BF7-0147-987D-DFA3D426CDB9}" xr6:coauthVersionLast="47" xr6:coauthVersionMax="47" xr10:uidLastSave="{00000000-0000-0000-0000-000000000000}"/>
  <bookViews>
    <workbookView xWindow="2680" yWindow="1500" windowWidth="27640" windowHeight="16940" xr2:uid="{8C6A4B9A-D451-2740-A21D-92EF8014019E}"/>
  </bookViews>
  <sheets>
    <sheet name="C4.5" sheetId="2" r:id="rId1"/>
    <sheet name="Dataset" sheetId="1" r:id="rId2"/>
  </sheets>
  <definedNames>
    <definedName name="_xlnm._FilterDatabase" localSheetId="1" hidden="1">Dataset!$A$1:$C$57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2" l="1"/>
  <c r="J18" i="2"/>
  <c r="K39" i="2"/>
  <c r="K38" i="2"/>
  <c r="J37" i="2"/>
  <c r="J35" i="2"/>
  <c r="J33" i="2"/>
  <c r="J31" i="2"/>
  <c r="H31" i="2"/>
  <c r="F31" i="2"/>
  <c r="G37" i="2"/>
  <c r="G35" i="2"/>
  <c r="G33" i="2"/>
  <c r="G31" i="2"/>
  <c r="E35" i="2"/>
  <c r="E33" i="2"/>
  <c r="E31" i="2"/>
  <c r="C37" i="2"/>
  <c r="C35" i="2"/>
  <c r="C33" i="2"/>
  <c r="C31" i="2"/>
  <c r="D31" i="2" s="1"/>
  <c r="H37" i="2"/>
  <c r="D37" i="2"/>
  <c r="H35" i="2"/>
  <c r="F35" i="2"/>
  <c r="D35" i="2"/>
  <c r="H33" i="2"/>
  <c r="F33" i="2"/>
  <c r="D33" i="2"/>
  <c r="C14" i="2"/>
  <c r="D14" i="2" s="1"/>
  <c r="C13" i="2"/>
  <c r="D13" i="2" s="1"/>
  <c r="C12" i="2"/>
  <c r="D12" i="2" s="1"/>
  <c r="J24" i="2"/>
  <c r="J22" i="2"/>
  <c r="J20" i="2"/>
  <c r="G24" i="2"/>
  <c r="H24" i="2" s="1"/>
  <c r="E24" i="2"/>
  <c r="F24" i="2" s="1"/>
  <c r="C24" i="2"/>
  <c r="D24" i="2" s="1"/>
  <c r="G22" i="2"/>
  <c r="H22" i="2" s="1"/>
  <c r="E22" i="2"/>
  <c r="F22" i="2" s="1"/>
  <c r="C22" i="2"/>
  <c r="D22" i="2" s="1"/>
  <c r="G20" i="2"/>
  <c r="H20" i="2" s="1"/>
  <c r="E20" i="2"/>
  <c r="C20" i="2"/>
  <c r="D20" i="2" s="1"/>
  <c r="I31" i="2" l="1"/>
  <c r="K31" i="2" s="1"/>
  <c r="I35" i="2"/>
  <c r="K35" i="2" s="1"/>
  <c r="I37" i="2"/>
  <c r="K37" i="2" s="1"/>
  <c r="D15" i="2"/>
  <c r="I33" i="2"/>
  <c r="K33" i="2" s="1"/>
  <c r="I20" i="2"/>
  <c r="K20" i="2" s="1"/>
  <c r="I24" i="2"/>
  <c r="K24" i="2" s="1"/>
  <c r="I22" i="2"/>
  <c r="K22" i="2" s="1"/>
  <c r="K25" i="2" l="1"/>
  <c r="K26" i="2" s="1"/>
</calcChain>
</file>

<file path=xl/sharedStrings.xml><?xml version="1.0" encoding="utf-8"?>
<sst xmlns="http://schemas.openxmlformats.org/spreadsheetml/2006/main" count="245" uniqueCount="51">
  <si>
    <t>Dist_to_work</t>
  </si>
  <si>
    <t>Age_cat</t>
  </si>
  <si>
    <t>Abs_cat</t>
  </si>
  <si>
    <t>Dist_Med</t>
  </si>
  <si>
    <t>Age_Young</t>
  </si>
  <si>
    <t>Abs_High</t>
  </si>
  <si>
    <t>Dist_High</t>
  </si>
  <si>
    <t>Age_Very_young</t>
  </si>
  <si>
    <t>Abs_Med</t>
  </si>
  <si>
    <t>Age_higher</t>
  </si>
  <si>
    <t>Abs_low</t>
  </si>
  <si>
    <t>Dist_low</t>
  </si>
  <si>
    <t>Age_Middle_Age</t>
  </si>
  <si>
    <t>Full name: Thanapoom Phatthanaphan</t>
  </si>
  <si>
    <t>CWID: 20011296</t>
  </si>
  <si>
    <t>Section: CS 513-A</t>
  </si>
  <si>
    <t>Date: 08 May 2023</t>
  </si>
  <si>
    <t xml:space="preserve"> </t>
  </si>
  <si>
    <t>Row Total</t>
  </si>
  <si>
    <t>Percent</t>
  </si>
  <si>
    <t>9/13</t>
  </si>
  <si>
    <t>4/13</t>
  </si>
  <si>
    <t>0/13</t>
  </si>
  <si>
    <t>11/26</t>
  </si>
  <si>
    <t>2/26</t>
  </si>
  <si>
    <t>13/26</t>
  </si>
  <si>
    <t>11/17</t>
  </si>
  <si>
    <t>2/17</t>
  </si>
  <si>
    <t>4/17</t>
  </si>
  <si>
    <t>Total number of dataset</t>
  </si>
  <si>
    <t>Pj</t>
  </si>
  <si>
    <t>-(Pj*log(Pj)</t>
  </si>
  <si>
    <t>Abs_low (31/56)</t>
  </si>
  <si>
    <t>Abs_Med (4/56)</t>
  </si>
  <si>
    <t>Abs_High (21/56)</t>
  </si>
  <si>
    <t>5/13</t>
  </si>
  <si>
    <t>2/13</t>
  </si>
  <si>
    <t>6/13</t>
  </si>
  <si>
    <t>5/15</t>
  </si>
  <si>
    <t>1/15</t>
  </si>
  <si>
    <t>9/15</t>
  </si>
  <si>
    <t>13/15</t>
  </si>
  <si>
    <t>8/13</t>
  </si>
  <si>
    <t xml:space="preserve">Percent * Row total </t>
  </si>
  <si>
    <t>H(x)</t>
  </si>
  <si>
    <t>Total (Ha(T))</t>
  </si>
  <si>
    <t>Total (Hd(T))</t>
  </si>
  <si>
    <t>Total Entropy (H(T))</t>
  </si>
  <si>
    <t>Information Gain (H(T) - Hd(T))</t>
  </si>
  <si>
    <t>Information Gain (H(T) - Ha(T))</t>
  </si>
  <si>
    <t>Therefore, C4.5 chooses attribute "Age_cat" as optimal split at root node (The highest Information 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</si>
</sst>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6" fillId="2" borderId="1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center" vertical="center"/>
    </xf>
    <xf numFmtId="0" fontId="8" fillId="4" borderId="15" xfId="0" applyFont="1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168" fontId="0" fillId="5" borderId="2" xfId="0" quotePrefix="1" applyNumberFormat="1" applyFill="1" applyBorder="1" applyAlignment="1">
      <alignment horizontal="center" vertical="center"/>
    </xf>
    <xf numFmtId="168" fontId="0" fillId="5" borderId="4" xfId="0" applyNumberFormat="1" applyFill="1" applyBorder="1" applyAlignment="1">
      <alignment horizontal="center" vertical="center"/>
    </xf>
    <xf numFmtId="168" fontId="0" fillId="5" borderId="3" xfId="0" quotePrefix="1" applyNumberFormat="1" applyFill="1" applyBorder="1" applyAlignment="1">
      <alignment horizontal="center" vertical="center"/>
    </xf>
    <xf numFmtId="168" fontId="0" fillId="5" borderId="3" xfId="0" applyNumberFormat="1" applyFill="1" applyBorder="1" applyAlignment="1">
      <alignment horizontal="center" vertical="center"/>
    </xf>
    <xf numFmtId="168" fontId="0" fillId="5" borderId="2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168" fontId="0" fillId="5" borderId="5" xfId="0" applyNumberFormat="1" applyFill="1" applyBorder="1" applyAlignment="1">
      <alignment horizontal="center" vertical="center"/>
    </xf>
    <xf numFmtId="168" fontId="0" fillId="5" borderId="7" xfId="0" applyNumberFormat="1" applyFill="1" applyBorder="1" applyAlignment="1">
      <alignment horizontal="center" vertical="center"/>
    </xf>
    <xf numFmtId="168" fontId="0" fillId="5" borderId="6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2" xfId="0" quotePrefix="1" applyFill="1" applyBorder="1" applyAlignment="1">
      <alignment vertical="center"/>
    </xf>
    <xf numFmtId="168" fontId="0" fillId="3" borderId="12" xfId="0" applyNumberForma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168" fontId="0" fillId="5" borderId="8" xfId="0" applyNumberFormat="1" applyFill="1" applyBorder="1" applyAlignment="1">
      <alignment horizontal="center" vertical="center"/>
    </xf>
    <xf numFmtId="168" fontId="0" fillId="5" borderId="9" xfId="0" applyNumberForma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1" fillId="4" borderId="0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168" fontId="1" fillId="5" borderId="11" xfId="0" applyNumberFormat="1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168" fontId="1" fillId="3" borderId="1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8</xdr:col>
      <xdr:colOff>355600</xdr:colOff>
      <xdr:row>7</xdr:row>
      <xdr:rowOff>170880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D7084-5AA2-099B-1C76-082E8394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7772400" cy="907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8A2C-704F-9740-BDEC-B6B8CAD7EF5A}">
  <dimension ref="A1:L41"/>
  <sheetViews>
    <sheetView tabSelected="1" workbookViewId="0">
      <selection activeCell="H12" sqref="H12"/>
    </sheetView>
  </sheetViews>
  <sheetFormatPr baseColWidth="10" defaultRowHeight="16" x14ac:dyDescent="0.2"/>
  <cols>
    <col min="1" max="1" width="10.83203125" style="6" customWidth="1"/>
    <col min="2" max="2" width="16.83203125" style="6" customWidth="1"/>
    <col min="3" max="4" width="12.1640625" style="6" bestFit="1" customWidth="1"/>
    <col min="5" max="5" width="10.83203125" style="6"/>
    <col min="6" max="6" width="11.83203125" style="6" bestFit="1" customWidth="1"/>
    <col min="7" max="7" width="10.83203125" style="6"/>
    <col min="8" max="8" width="11.83203125" style="6" bestFit="1" customWidth="1"/>
    <col min="9" max="9" width="10.6640625" style="6" customWidth="1"/>
    <col min="10" max="10" width="10.83203125" style="6"/>
    <col min="11" max="11" width="20.83203125" style="6" customWidth="1"/>
    <col min="12" max="12" width="19" style="6" bestFit="1" customWidth="1"/>
    <col min="13" max="13" width="12.83203125" style="6" bestFit="1" customWidth="1"/>
    <col min="14" max="16384" width="10.83203125" style="6"/>
  </cols>
  <sheetData>
    <row r="1" spans="1:5" x14ac:dyDescent="0.2">
      <c r="A1" s="5" t="s">
        <v>13</v>
      </c>
      <c r="E1" s="7" t="s">
        <v>16</v>
      </c>
    </row>
    <row r="2" spans="1:5" x14ac:dyDescent="0.2">
      <c r="A2" s="5" t="s">
        <v>14</v>
      </c>
    </row>
    <row r="3" spans="1:5" x14ac:dyDescent="0.2">
      <c r="A3" s="5" t="s">
        <v>15</v>
      </c>
    </row>
    <row r="10" spans="1:5" x14ac:dyDescent="0.2">
      <c r="B10" s="9" t="s">
        <v>29</v>
      </c>
      <c r="D10" s="8">
        <v>56</v>
      </c>
    </row>
    <row r="11" spans="1:5" x14ac:dyDescent="0.2">
      <c r="B11" s="9"/>
      <c r="C11" s="6" t="s">
        <v>30</v>
      </c>
      <c r="D11" s="10" t="s">
        <v>31</v>
      </c>
    </row>
    <row r="12" spans="1:5" x14ac:dyDescent="0.2">
      <c r="B12" s="9" t="s">
        <v>32</v>
      </c>
      <c r="C12" s="11">
        <f>31/56</f>
        <v>0.5535714285714286</v>
      </c>
      <c r="D12" s="8">
        <f>-(C12*LOG(C12,2))</f>
        <v>0.47228423146058207</v>
      </c>
    </row>
    <row r="13" spans="1:5" x14ac:dyDescent="0.2">
      <c r="B13" s="9" t="s">
        <v>33</v>
      </c>
      <c r="C13" s="11">
        <f>4/56</f>
        <v>7.1428571428571425E-2</v>
      </c>
      <c r="D13" s="8">
        <f t="shared" ref="D13:D14" si="0">-(C13*LOG(C13,2))</f>
        <v>0.27195392300411458</v>
      </c>
    </row>
    <row r="14" spans="1:5" x14ac:dyDescent="0.2">
      <c r="B14" s="9" t="s">
        <v>34</v>
      </c>
      <c r="C14" s="11">
        <f>21/56</f>
        <v>0.375</v>
      </c>
      <c r="D14" s="8">
        <f t="shared" si="0"/>
        <v>0.53063906222956636</v>
      </c>
    </row>
    <row r="15" spans="1:5" x14ac:dyDescent="0.2">
      <c r="B15" s="12" t="s">
        <v>47</v>
      </c>
      <c r="C15" s="13"/>
      <c r="D15" s="14">
        <f>SUM(D12:D14)</f>
        <v>1.274877216694263</v>
      </c>
    </row>
    <row r="16" spans="1:5" x14ac:dyDescent="0.2">
      <c r="B16" s="12"/>
      <c r="C16" s="13"/>
      <c r="D16" s="15"/>
    </row>
    <row r="17" spans="2:11" x14ac:dyDescent="0.2">
      <c r="B17" s="31"/>
      <c r="C17" s="32"/>
      <c r="D17" s="33" t="s">
        <v>31</v>
      </c>
      <c r="E17" s="34"/>
      <c r="F17" s="35" t="s">
        <v>31</v>
      </c>
      <c r="G17" s="32"/>
      <c r="H17" s="33" t="s">
        <v>31</v>
      </c>
      <c r="I17" s="32" t="s">
        <v>18</v>
      </c>
      <c r="J17" s="34" t="s">
        <v>19</v>
      </c>
      <c r="K17" s="36" t="s">
        <v>43</v>
      </c>
    </row>
    <row r="18" spans="2:11" x14ac:dyDescent="0.2">
      <c r="B18" s="16" t="s">
        <v>0</v>
      </c>
      <c r="C18" s="37" t="s">
        <v>10</v>
      </c>
      <c r="D18" s="38" t="s">
        <v>10</v>
      </c>
      <c r="E18" s="39" t="s">
        <v>8</v>
      </c>
      <c r="F18" s="39" t="s">
        <v>8</v>
      </c>
      <c r="G18" s="40" t="s">
        <v>5</v>
      </c>
      <c r="H18" s="38" t="s">
        <v>5</v>
      </c>
      <c r="I18" s="40" t="s">
        <v>44</v>
      </c>
      <c r="J18" s="45">
        <f>J20+J22+J24</f>
        <v>1</v>
      </c>
      <c r="K18" s="38"/>
    </row>
    <row r="19" spans="2:11" x14ac:dyDescent="0.2">
      <c r="B19" s="17" t="s">
        <v>11</v>
      </c>
      <c r="C19" s="18" t="s">
        <v>20</v>
      </c>
      <c r="D19" s="19"/>
      <c r="E19" s="20" t="s">
        <v>22</v>
      </c>
      <c r="F19" s="21"/>
      <c r="G19" s="18" t="s">
        <v>21</v>
      </c>
      <c r="H19" s="19"/>
      <c r="I19" s="22"/>
      <c r="J19" s="21"/>
      <c r="K19" s="19"/>
    </row>
    <row r="20" spans="2:11" x14ac:dyDescent="0.2">
      <c r="B20" s="23"/>
      <c r="C20" s="24">
        <f>9/13</f>
        <v>0.69230769230769229</v>
      </c>
      <c r="D20" s="25">
        <f>-(C20*LOG(C20,2))</f>
        <v>0.36727941925300145</v>
      </c>
      <c r="E20" s="26">
        <f>0/13</f>
        <v>0</v>
      </c>
      <c r="F20" s="26">
        <v>0</v>
      </c>
      <c r="G20" s="24">
        <f>4/13</f>
        <v>0.30769230769230771</v>
      </c>
      <c r="H20" s="25">
        <f>-(G20*LOG(G20,2))</f>
        <v>0.52321222096648989</v>
      </c>
      <c r="I20" s="24">
        <f>D20+F20+H20</f>
        <v>0.89049164021949134</v>
      </c>
      <c r="J20" s="26">
        <f>13/56</f>
        <v>0.23214285714285715</v>
      </c>
      <c r="K20" s="25">
        <f>I20*J20</f>
        <v>0.20672127362238193</v>
      </c>
    </row>
    <row r="21" spans="2:11" x14ac:dyDescent="0.2">
      <c r="B21" s="17" t="s">
        <v>3</v>
      </c>
      <c r="C21" s="18" t="s">
        <v>23</v>
      </c>
      <c r="D21" s="19"/>
      <c r="E21" s="20" t="s">
        <v>24</v>
      </c>
      <c r="F21" s="21"/>
      <c r="G21" s="18" t="s">
        <v>25</v>
      </c>
      <c r="H21" s="19"/>
      <c r="I21" s="22"/>
      <c r="J21" s="21"/>
      <c r="K21" s="19"/>
    </row>
    <row r="22" spans="2:11" x14ac:dyDescent="0.2">
      <c r="B22" s="23"/>
      <c r="C22" s="24">
        <f>11/26</f>
        <v>0.42307692307692307</v>
      </c>
      <c r="D22" s="25">
        <f>-(C22*LOG(C22,2))</f>
        <v>0.52504188825160547</v>
      </c>
      <c r="E22" s="26">
        <f>2/26</f>
        <v>7.6923076923076927E-2</v>
      </c>
      <c r="F22" s="25">
        <f>-(E22*LOG(E22,2))</f>
        <v>0.28464920908777636</v>
      </c>
      <c r="G22" s="24">
        <f>13/26</f>
        <v>0.5</v>
      </c>
      <c r="H22" s="25">
        <f>-(G22*LOG(G22,2))</f>
        <v>0.5</v>
      </c>
      <c r="I22" s="24">
        <f>D22+F22+H22</f>
        <v>1.3096910973393818</v>
      </c>
      <c r="J22" s="26">
        <f>26/56</f>
        <v>0.4642857142857143</v>
      </c>
      <c r="K22" s="25">
        <f>I22*J22</f>
        <v>0.60807086662185583</v>
      </c>
    </row>
    <row r="23" spans="2:11" x14ac:dyDescent="0.2">
      <c r="B23" s="17" t="s">
        <v>6</v>
      </c>
      <c r="C23" s="18" t="s">
        <v>26</v>
      </c>
      <c r="D23" s="19"/>
      <c r="E23" s="20" t="s">
        <v>27</v>
      </c>
      <c r="F23" s="21"/>
      <c r="G23" s="18" t="s">
        <v>28</v>
      </c>
      <c r="H23" s="19"/>
      <c r="I23" s="22"/>
      <c r="J23" s="21"/>
      <c r="K23" s="19"/>
    </row>
    <row r="24" spans="2:11" x14ac:dyDescent="0.2">
      <c r="B24" s="23"/>
      <c r="C24" s="24">
        <f>11/17</f>
        <v>0.6470588235294118</v>
      </c>
      <c r="D24" s="25">
        <f>-(C24*LOG(C24,2))</f>
        <v>0.40637314404373315</v>
      </c>
      <c r="E24" s="26">
        <f>2/17</f>
        <v>0.11764705882352941</v>
      </c>
      <c r="F24" s="25">
        <f>-(E24*LOG(E24,2))</f>
        <v>0.36323092250003997</v>
      </c>
      <c r="G24" s="24">
        <f>4/17</f>
        <v>0.23529411764705882</v>
      </c>
      <c r="H24" s="25">
        <f>-(G24*LOG(G24,2))</f>
        <v>0.49116772735302106</v>
      </c>
      <c r="I24" s="24">
        <f>D24+F24+H24</f>
        <v>1.2607717938967942</v>
      </c>
      <c r="J24" s="26">
        <f>17/56</f>
        <v>0.30357142857142855</v>
      </c>
      <c r="K24" s="25">
        <f>I24*J24</f>
        <v>0.38273429457581248</v>
      </c>
    </row>
    <row r="25" spans="2:11" x14ac:dyDescent="0.2">
      <c r="B25" s="46"/>
      <c r="C25" s="47"/>
      <c r="D25" s="47"/>
      <c r="E25" s="47"/>
      <c r="F25" s="47"/>
      <c r="G25" s="47"/>
      <c r="H25" s="47"/>
      <c r="I25" s="47"/>
      <c r="J25" s="48" t="s">
        <v>46</v>
      </c>
      <c r="K25" s="25">
        <f>SUM(K20,K22,K24)</f>
        <v>1.1975264348200503</v>
      </c>
    </row>
    <row r="26" spans="2:11" x14ac:dyDescent="0.2">
      <c r="B26" s="27"/>
      <c r="C26" s="28"/>
      <c r="D26" s="28"/>
      <c r="E26" s="29" t="s">
        <v>17</v>
      </c>
      <c r="F26" s="30"/>
      <c r="G26" s="30"/>
      <c r="H26" s="30"/>
      <c r="I26" s="28"/>
      <c r="J26" s="49" t="s">
        <v>48</v>
      </c>
      <c r="K26" s="50">
        <f>D15-K25</f>
        <v>7.7350781874212737E-2</v>
      </c>
    </row>
    <row r="28" spans="2:11" x14ac:dyDescent="0.2">
      <c r="B28" s="31"/>
      <c r="C28" s="32"/>
      <c r="D28" s="33" t="s">
        <v>31</v>
      </c>
      <c r="E28" s="34"/>
      <c r="F28" s="35" t="s">
        <v>31</v>
      </c>
      <c r="G28" s="32"/>
      <c r="H28" s="33" t="s">
        <v>31</v>
      </c>
      <c r="I28" s="32" t="s">
        <v>18</v>
      </c>
      <c r="J28" s="34" t="s">
        <v>19</v>
      </c>
      <c r="K28" s="36" t="s">
        <v>43</v>
      </c>
    </row>
    <row r="29" spans="2:11" x14ac:dyDescent="0.2">
      <c r="B29" s="16" t="s">
        <v>1</v>
      </c>
      <c r="C29" s="37" t="s">
        <v>10</v>
      </c>
      <c r="D29" s="38" t="s">
        <v>10</v>
      </c>
      <c r="E29" s="39" t="s">
        <v>8</v>
      </c>
      <c r="F29" s="39" t="s">
        <v>8</v>
      </c>
      <c r="G29" s="40" t="s">
        <v>5</v>
      </c>
      <c r="H29" s="38" t="s">
        <v>5</v>
      </c>
      <c r="I29" s="40" t="s">
        <v>44</v>
      </c>
      <c r="J29" s="45">
        <f>J31+J33+J35+J37</f>
        <v>1</v>
      </c>
      <c r="K29" s="38"/>
    </row>
    <row r="30" spans="2:11" x14ac:dyDescent="0.2">
      <c r="B30" s="17" t="s">
        <v>7</v>
      </c>
      <c r="C30" s="18" t="s">
        <v>35</v>
      </c>
      <c r="D30" s="19"/>
      <c r="E30" s="20" t="s">
        <v>36</v>
      </c>
      <c r="F30" s="21"/>
      <c r="G30" s="18" t="s">
        <v>37</v>
      </c>
      <c r="H30" s="19"/>
      <c r="I30" s="22"/>
      <c r="J30" s="21"/>
      <c r="K30" s="19"/>
    </row>
    <row r="31" spans="2:11" x14ac:dyDescent="0.2">
      <c r="B31" s="23"/>
      <c r="C31" s="24">
        <f>5/13</f>
        <v>0.38461538461538464</v>
      </c>
      <c r="D31" s="25">
        <f>-(C31*LOG(C31,2))</f>
        <v>0.5301967781745115</v>
      </c>
      <c r="E31" s="26">
        <f>2/13</f>
        <v>0.15384615384615385</v>
      </c>
      <c r="F31" s="25">
        <f>-(E31*LOG(E31,2))</f>
        <v>0.4154522643293988</v>
      </c>
      <c r="G31" s="24">
        <f>6/13</f>
        <v>0.46153846153846156</v>
      </c>
      <c r="H31" s="25">
        <f>-(G31*LOG(G31,2))</f>
        <v>0.51483563880920125</v>
      </c>
      <c r="I31" s="24">
        <f>D31+F31+H31</f>
        <v>1.4604846813131116</v>
      </c>
      <c r="J31" s="26">
        <f>13/56</f>
        <v>0.23214285714285715</v>
      </c>
      <c r="K31" s="25">
        <f>I31*J31</f>
        <v>0.33904108673340094</v>
      </c>
    </row>
    <row r="32" spans="2:11" x14ac:dyDescent="0.2">
      <c r="B32" s="17" t="s">
        <v>4</v>
      </c>
      <c r="C32" s="18" t="s">
        <v>38</v>
      </c>
      <c r="D32" s="19"/>
      <c r="E32" s="20" t="s">
        <v>39</v>
      </c>
      <c r="F32" s="21"/>
      <c r="G32" s="18" t="s">
        <v>40</v>
      </c>
      <c r="H32" s="19"/>
      <c r="I32" s="22"/>
      <c r="J32" s="21"/>
      <c r="K32" s="19"/>
    </row>
    <row r="33" spans="2:12" x14ac:dyDescent="0.2">
      <c r="B33" s="23"/>
      <c r="C33" s="24">
        <f>5/15</f>
        <v>0.33333333333333331</v>
      </c>
      <c r="D33" s="25">
        <f>-(C33*LOG(C33,2))</f>
        <v>0.52832083357371873</v>
      </c>
      <c r="E33" s="26">
        <f>1/15</f>
        <v>6.6666666666666666E-2</v>
      </c>
      <c r="F33" s="25">
        <f>-(E33*LOG(E33,2))</f>
        <v>0.26045937304056793</v>
      </c>
      <c r="G33" s="24">
        <f>9/15</f>
        <v>0.6</v>
      </c>
      <c r="H33" s="25">
        <f>-(G33*LOG(G33,2))</f>
        <v>0.44217935649972373</v>
      </c>
      <c r="I33" s="24">
        <f>D33+F33+H33</f>
        <v>1.2309595631140104</v>
      </c>
      <c r="J33" s="26">
        <f>15/56</f>
        <v>0.26785714285714285</v>
      </c>
      <c r="K33" s="25">
        <f>I33*J33</f>
        <v>0.32972131154839562</v>
      </c>
    </row>
    <row r="34" spans="2:12" x14ac:dyDescent="0.2">
      <c r="B34" s="17" t="s">
        <v>12</v>
      </c>
      <c r="C34" s="18" t="s">
        <v>41</v>
      </c>
      <c r="D34" s="19"/>
      <c r="E34" s="20" t="s">
        <v>39</v>
      </c>
      <c r="F34" s="21"/>
      <c r="G34" s="18" t="s">
        <v>39</v>
      </c>
      <c r="H34" s="19"/>
      <c r="I34" s="22"/>
      <c r="J34" s="21"/>
      <c r="K34" s="19"/>
    </row>
    <row r="35" spans="2:12" x14ac:dyDescent="0.2">
      <c r="B35" s="41"/>
      <c r="C35" s="42">
        <f>13/15</f>
        <v>0.8666666666666667</v>
      </c>
      <c r="D35" s="43">
        <f>-(C35*LOG(C35,2))</f>
        <v>0.17892409380510282</v>
      </c>
      <c r="E35" s="44">
        <f>1/15</f>
        <v>6.6666666666666666E-2</v>
      </c>
      <c r="F35" s="43">
        <f>-(E35*LOG(E35,2))</f>
        <v>0.26045937304056793</v>
      </c>
      <c r="G35" s="42">
        <f>1/15</f>
        <v>6.6666666666666666E-2</v>
      </c>
      <c r="H35" s="43">
        <f>-(G35*LOG(G35,2))</f>
        <v>0.26045937304056793</v>
      </c>
      <c r="I35" s="42">
        <f>D35+F35+H35</f>
        <v>0.69984283988623863</v>
      </c>
      <c r="J35" s="44">
        <f>15/56</f>
        <v>0.26785714285714285</v>
      </c>
      <c r="K35" s="43">
        <f>I35*J35</f>
        <v>0.18745790354095676</v>
      </c>
    </row>
    <row r="36" spans="2:12" x14ac:dyDescent="0.2">
      <c r="B36" s="17" t="s">
        <v>9</v>
      </c>
      <c r="C36" s="18" t="s">
        <v>42</v>
      </c>
      <c r="D36" s="19"/>
      <c r="E36" s="20" t="s">
        <v>22</v>
      </c>
      <c r="F36" s="21"/>
      <c r="G36" s="18" t="s">
        <v>35</v>
      </c>
      <c r="H36" s="19"/>
      <c r="I36" s="22"/>
      <c r="J36" s="21"/>
      <c r="K36" s="19"/>
    </row>
    <row r="37" spans="2:12" x14ac:dyDescent="0.2">
      <c r="B37" s="41"/>
      <c r="C37" s="42">
        <f>8/13</f>
        <v>0.61538461538461542</v>
      </c>
      <c r="D37" s="43">
        <f>-(C37*LOG(C37,2))</f>
        <v>0.43103982654836442</v>
      </c>
      <c r="E37" s="44">
        <v>0</v>
      </c>
      <c r="F37" s="43">
        <v>0</v>
      </c>
      <c r="G37" s="42">
        <f>5/13</f>
        <v>0.38461538461538464</v>
      </c>
      <c r="H37" s="43">
        <f>-(G37*LOG(G37,2))</f>
        <v>0.5301967781745115</v>
      </c>
      <c r="I37" s="42">
        <f>D37+F37+H37</f>
        <v>0.96123660472287598</v>
      </c>
      <c r="J37" s="44">
        <f>13/56</f>
        <v>0.23214285714285715</v>
      </c>
      <c r="K37" s="25">
        <f>I37*J37</f>
        <v>0.22314421181066765</v>
      </c>
    </row>
    <row r="38" spans="2:12" x14ac:dyDescent="0.2">
      <c r="B38" s="46"/>
      <c r="C38" s="47"/>
      <c r="D38" s="47"/>
      <c r="E38" s="47"/>
      <c r="F38" s="47"/>
      <c r="G38" s="47"/>
      <c r="H38" s="47"/>
      <c r="I38" s="47"/>
      <c r="J38" s="48" t="s">
        <v>45</v>
      </c>
      <c r="K38" s="25">
        <f>SUM(K31,K33,K35,K37)</f>
        <v>1.0793645136334209</v>
      </c>
    </row>
    <row r="39" spans="2:12" x14ac:dyDescent="0.2">
      <c r="B39" s="27"/>
      <c r="C39" s="28"/>
      <c r="D39" s="28"/>
      <c r="E39" s="29" t="s">
        <v>17</v>
      </c>
      <c r="F39" s="30"/>
      <c r="G39" s="30"/>
      <c r="H39" s="30"/>
      <c r="I39" s="28"/>
      <c r="J39" s="49" t="s">
        <v>49</v>
      </c>
      <c r="K39" s="50">
        <f>D15-K38</f>
        <v>0.19551270306084212</v>
      </c>
      <c r="L39" s="9"/>
    </row>
    <row r="41" spans="2:12" x14ac:dyDescent="0.2">
      <c r="B41" s="51" t="s">
        <v>50</v>
      </c>
      <c r="C41" s="52"/>
      <c r="D41" s="52"/>
      <c r="E41" s="52"/>
      <c r="F41" s="52"/>
      <c r="G41" s="52"/>
      <c r="H41" s="5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584E-A10A-5648-82AD-C3FAA8B603E3}">
  <dimension ref="A1:C57"/>
  <sheetViews>
    <sheetView workbookViewId="0">
      <selection activeCell="H12" sqref="H12"/>
    </sheetView>
  </sheetViews>
  <sheetFormatPr baseColWidth="10" defaultRowHeight="16" x14ac:dyDescent="0.2"/>
  <cols>
    <col min="1" max="1" width="14.83203125" style="1" bestFit="1" customWidth="1"/>
    <col min="2" max="2" width="15.1640625" style="1" bestFit="1" customWidth="1"/>
    <col min="3" max="3" width="10.1640625" style="1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3" t="s">
        <v>7</v>
      </c>
      <c r="C3" s="3" t="s">
        <v>8</v>
      </c>
    </row>
    <row r="4" spans="1:3" x14ac:dyDescent="0.2">
      <c r="A4" s="2" t="s">
        <v>3</v>
      </c>
      <c r="B4" s="3" t="s">
        <v>9</v>
      </c>
      <c r="C4" s="3" t="s">
        <v>5</v>
      </c>
    </row>
    <row r="5" spans="1:3" x14ac:dyDescent="0.2">
      <c r="A5" s="2" t="s">
        <v>3</v>
      </c>
      <c r="B5" s="3" t="s">
        <v>7</v>
      </c>
      <c r="C5" s="3" t="s">
        <v>10</v>
      </c>
    </row>
    <row r="6" spans="1:3" x14ac:dyDescent="0.2">
      <c r="A6" s="2" t="s">
        <v>11</v>
      </c>
      <c r="B6" s="3" t="s">
        <v>9</v>
      </c>
      <c r="C6" s="3" t="s">
        <v>10</v>
      </c>
    </row>
    <row r="7" spans="1:3" x14ac:dyDescent="0.2">
      <c r="A7" s="2" t="s">
        <v>3</v>
      </c>
      <c r="B7" s="3" t="s">
        <v>4</v>
      </c>
      <c r="C7" s="3" t="s">
        <v>5</v>
      </c>
    </row>
    <row r="8" spans="1:3" x14ac:dyDescent="0.2">
      <c r="A8" s="2" t="s">
        <v>3</v>
      </c>
      <c r="B8" s="3" t="s">
        <v>7</v>
      </c>
      <c r="C8" s="3" t="s">
        <v>10</v>
      </c>
    </row>
    <row r="9" spans="1:3" x14ac:dyDescent="0.2">
      <c r="A9" s="2" t="s">
        <v>3</v>
      </c>
      <c r="B9" s="3" t="s">
        <v>4</v>
      </c>
      <c r="C9" s="3" t="s">
        <v>5</v>
      </c>
    </row>
    <row r="10" spans="1:3" x14ac:dyDescent="0.2">
      <c r="A10" s="2" t="s">
        <v>11</v>
      </c>
      <c r="B10" s="3" t="s">
        <v>4</v>
      </c>
      <c r="C10" s="3" t="s">
        <v>5</v>
      </c>
    </row>
    <row r="11" spans="1:3" x14ac:dyDescent="0.2">
      <c r="A11" s="2" t="s">
        <v>3</v>
      </c>
      <c r="B11" s="3" t="s">
        <v>7</v>
      </c>
      <c r="C11" s="3" t="s">
        <v>5</v>
      </c>
    </row>
    <row r="12" spans="1:3" x14ac:dyDescent="0.2">
      <c r="A12" s="2" t="s">
        <v>3</v>
      </c>
      <c r="B12" s="3" t="s">
        <v>4</v>
      </c>
      <c r="C12" s="3" t="s">
        <v>10</v>
      </c>
    </row>
    <row r="13" spans="1:3" x14ac:dyDescent="0.2">
      <c r="A13" s="2" t="s">
        <v>3</v>
      </c>
      <c r="B13" s="3" t="s">
        <v>4</v>
      </c>
      <c r="C13" s="3" t="s">
        <v>10</v>
      </c>
    </row>
    <row r="14" spans="1:3" x14ac:dyDescent="0.2">
      <c r="A14" s="2" t="s">
        <v>3</v>
      </c>
      <c r="B14" s="3" t="s">
        <v>4</v>
      </c>
      <c r="C14" s="3" t="s">
        <v>5</v>
      </c>
    </row>
    <row r="15" spans="1:3" x14ac:dyDescent="0.2">
      <c r="A15" s="2" t="s">
        <v>3</v>
      </c>
      <c r="B15" s="3" t="s">
        <v>7</v>
      </c>
      <c r="C15" s="3" t="s">
        <v>10</v>
      </c>
    </row>
    <row r="16" spans="1:3" x14ac:dyDescent="0.2">
      <c r="A16" s="2" t="s">
        <v>3</v>
      </c>
      <c r="B16" s="3" t="s">
        <v>9</v>
      </c>
      <c r="C16" s="3" t="s">
        <v>5</v>
      </c>
    </row>
    <row r="17" spans="1:3" x14ac:dyDescent="0.2">
      <c r="A17" s="2" t="s">
        <v>6</v>
      </c>
      <c r="B17" s="3" t="s">
        <v>12</v>
      </c>
      <c r="C17" s="3" t="s">
        <v>5</v>
      </c>
    </row>
    <row r="18" spans="1:3" x14ac:dyDescent="0.2">
      <c r="A18" s="2" t="s">
        <v>3</v>
      </c>
      <c r="B18" s="3" t="s">
        <v>9</v>
      </c>
      <c r="C18" s="3" t="s">
        <v>5</v>
      </c>
    </row>
    <row r="19" spans="1:3" x14ac:dyDescent="0.2">
      <c r="A19" s="2" t="s">
        <v>6</v>
      </c>
      <c r="B19" s="3" t="s">
        <v>12</v>
      </c>
      <c r="C19" s="3" t="s">
        <v>10</v>
      </c>
    </row>
    <row r="20" spans="1:3" x14ac:dyDescent="0.2">
      <c r="A20" s="2" t="s">
        <v>6</v>
      </c>
      <c r="B20" s="3" t="s">
        <v>7</v>
      </c>
      <c r="C20" s="3" t="s">
        <v>5</v>
      </c>
    </row>
    <row r="21" spans="1:3" x14ac:dyDescent="0.2">
      <c r="A21" s="2" t="s">
        <v>3</v>
      </c>
      <c r="B21" s="3" t="s">
        <v>4</v>
      </c>
      <c r="C21" s="3" t="s">
        <v>8</v>
      </c>
    </row>
    <row r="22" spans="1:3" x14ac:dyDescent="0.2">
      <c r="A22" s="2" t="s">
        <v>3</v>
      </c>
      <c r="B22" s="3" t="s">
        <v>4</v>
      </c>
      <c r="C22" s="3" t="s">
        <v>5</v>
      </c>
    </row>
    <row r="23" spans="1:3" x14ac:dyDescent="0.2">
      <c r="A23" s="2" t="s">
        <v>3</v>
      </c>
      <c r="B23" s="3" t="s">
        <v>9</v>
      </c>
      <c r="C23" s="3" t="s">
        <v>10</v>
      </c>
    </row>
    <row r="24" spans="1:3" x14ac:dyDescent="0.2">
      <c r="A24" s="2" t="s">
        <v>6</v>
      </c>
      <c r="B24" s="3" t="s">
        <v>12</v>
      </c>
      <c r="C24" s="3" t="s">
        <v>10</v>
      </c>
    </row>
    <row r="25" spans="1:3" x14ac:dyDescent="0.2">
      <c r="A25" s="2" t="s">
        <v>3</v>
      </c>
      <c r="B25" s="3" t="s">
        <v>4</v>
      </c>
      <c r="C25" s="3" t="s">
        <v>10</v>
      </c>
    </row>
    <row r="26" spans="1:3" x14ac:dyDescent="0.2">
      <c r="A26" s="2" t="s">
        <v>3</v>
      </c>
      <c r="B26" s="3" t="s">
        <v>9</v>
      </c>
      <c r="C26" s="3" t="s">
        <v>5</v>
      </c>
    </row>
    <row r="27" spans="1:3" x14ac:dyDescent="0.2">
      <c r="A27" s="2" t="s">
        <v>11</v>
      </c>
      <c r="B27" s="3" t="s">
        <v>12</v>
      </c>
      <c r="C27" s="3" t="s">
        <v>10</v>
      </c>
    </row>
    <row r="28" spans="1:3" x14ac:dyDescent="0.2">
      <c r="A28" s="2" t="s">
        <v>11</v>
      </c>
      <c r="B28" s="3" t="s">
        <v>4</v>
      </c>
      <c r="C28" s="3" t="s">
        <v>10</v>
      </c>
    </row>
    <row r="29" spans="1:3" x14ac:dyDescent="0.2">
      <c r="A29" s="2" t="s">
        <v>3</v>
      </c>
      <c r="B29" s="3" t="s">
        <v>4</v>
      </c>
      <c r="C29" s="3" t="s">
        <v>5</v>
      </c>
    </row>
    <row r="30" spans="1:3" x14ac:dyDescent="0.2">
      <c r="A30" s="2" t="s">
        <v>6</v>
      </c>
      <c r="B30" s="3" t="s">
        <v>12</v>
      </c>
      <c r="C30" s="3" t="s">
        <v>10</v>
      </c>
    </row>
    <row r="31" spans="1:3" x14ac:dyDescent="0.2">
      <c r="A31" s="2" t="s">
        <v>6</v>
      </c>
      <c r="B31" s="3" t="s">
        <v>12</v>
      </c>
      <c r="C31" s="3" t="s">
        <v>10</v>
      </c>
    </row>
    <row r="32" spans="1:3" x14ac:dyDescent="0.2">
      <c r="A32" s="2" t="s">
        <v>11</v>
      </c>
      <c r="B32" s="3" t="s">
        <v>9</v>
      </c>
      <c r="C32" s="3" t="s">
        <v>10</v>
      </c>
    </row>
    <row r="33" spans="1:3" x14ac:dyDescent="0.2">
      <c r="A33" s="2" t="s">
        <v>3</v>
      </c>
      <c r="B33" s="3" t="s">
        <v>7</v>
      </c>
      <c r="C33" s="3" t="s">
        <v>8</v>
      </c>
    </row>
    <row r="34" spans="1:3" x14ac:dyDescent="0.2">
      <c r="A34" s="2" t="s">
        <v>3</v>
      </c>
      <c r="B34" s="3" t="s">
        <v>7</v>
      </c>
      <c r="C34" s="3" t="s">
        <v>10</v>
      </c>
    </row>
    <row r="35" spans="1:3" x14ac:dyDescent="0.2">
      <c r="A35" s="2" t="s">
        <v>11</v>
      </c>
      <c r="B35" s="3" t="s">
        <v>4</v>
      </c>
      <c r="C35" s="3" t="s">
        <v>10</v>
      </c>
    </row>
    <row r="36" spans="1:3" x14ac:dyDescent="0.2">
      <c r="A36" s="2" t="s">
        <v>11</v>
      </c>
      <c r="B36" s="3" t="s">
        <v>9</v>
      </c>
      <c r="C36" s="3" t="s">
        <v>10</v>
      </c>
    </row>
    <row r="37" spans="1:3" x14ac:dyDescent="0.2">
      <c r="A37" s="2" t="s">
        <v>11</v>
      </c>
      <c r="B37" s="3" t="s">
        <v>4</v>
      </c>
      <c r="C37" s="3" t="s">
        <v>5</v>
      </c>
    </row>
    <row r="38" spans="1:3" x14ac:dyDescent="0.2">
      <c r="A38" s="2" t="s">
        <v>6</v>
      </c>
      <c r="B38" s="3" t="s">
        <v>12</v>
      </c>
      <c r="C38" s="3" t="s">
        <v>8</v>
      </c>
    </row>
    <row r="39" spans="1:3" x14ac:dyDescent="0.2">
      <c r="A39" s="2" t="s">
        <v>3</v>
      </c>
      <c r="B39" s="3" t="s">
        <v>12</v>
      </c>
      <c r="C39" s="3" t="s">
        <v>10</v>
      </c>
    </row>
    <row r="40" spans="1:3" x14ac:dyDescent="0.2">
      <c r="A40" s="2" t="s">
        <v>6</v>
      </c>
      <c r="B40" s="3" t="s">
        <v>7</v>
      </c>
      <c r="C40" s="3" t="s">
        <v>5</v>
      </c>
    </row>
    <row r="41" spans="1:3" x14ac:dyDescent="0.2">
      <c r="A41" s="2" t="s">
        <v>3</v>
      </c>
      <c r="B41" s="3" t="s">
        <v>7</v>
      </c>
      <c r="C41" s="3" t="s">
        <v>5</v>
      </c>
    </row>
    <row r="42" spans="1:3" x14ac:dyDescent="0.2">
      <c r="A42" s="2" t="s">
        <v>6</v>
      </c>
      <c r="B42" s="3" t="s">
        <v>12</v>
      </c>
      <c r="C42" s="3" t="s">
        <v>10</v>
      </c>
    </row>
    <row r="43" spans="1:3" x14ac:dyDescent="0.2">
      <c r="A43" s="2" t="s">
        <v>11</v>
      </c>
      <c r="B43" s="3" t="s">
        <v>4</v>
      </c>
      <c r="C43" s="3" t="s">
        <v>5</v>
      </c>
    </row>
    <row r="44" spans="1:3" x14ac:dyDescent="0.2">
      <c r="A44" s="2" t="s">
        <v>3</v>
      </c>
      <c r="B44" s="3" t="s">
        <v>7</v>
      </c>
      <c r="C44" s="3" t="s">
        <v>10</v>
      </c>
    </row>
    <row r="45" spans="1:3" x14ac:dyDescent="0.2">
      <c r="A45" s="2" t="s">
        <v>3</v>
      </c>
      <c r="B45" s="3" t="s">
        <v>7</v>
      </c>
      <c r="C45" s="3" t="s">
        <v>5</v>
      </c>
    </row>
    <row r="46" spans="1:3" x14ac:dyDescent="0.2">
      <c r="A46" s="2" t="s">
        <v>6</v>
      </c>
      <c r="B46" s="3" t="s">
        <v>12</v>
      </c>
      <c r="C46" s="3" t="s">
        <v>10</v>
      </c>
    </row>
    <row r="47" spans="1:3" x14ac:dyDescent="0.2">
      <c r="A47" s="2" t="s">
        <v>6</v>
      </c>
      <c r="B47" s="3" t="s">
        <v>12</v>
      </c>
      <c r="C47" s="3" t="s">
        <v>10</v>
      </c>
    </row>
    <row r="48" spans="1:3" x14ac:dyDescent="0.2">
      <c r="A48" s="2" t="s">
        <v>6</v>
      </c>
      <c r="B48" s="3" t="s">
        <v>12</v>
      </c>
      <c r="C48" s="3" t="s">
        <v>10</v>
      </c>
    </row>
    <row r="49" spans="1:3" x14ac:dyDescent="0.2">
      <c r="A49" s="2" t="s">
        <v>6</v>
      </c>
      <c r="B49" s="3" t="s">
        <v>12</v>
      </c>
      <c r="C49" s="3" t="s">
        <v>10</v>
      </c>
    </row>
    <row r="50" spans="1:3" x14ac:dyDescent="0.2">
      <c r="A50" s="2" t="s">
        <v>6</v>
      </c>
      <c r="B50" s="3" t="s">
        <v>12</v>
      </c>
      <c r="C50" s="3" t="s">
        <v>10</v>
      </c>
    </row>
    <row r="51" spans="1:3" x14ac:dyDescent="0.2">
      <c r="A51" s="2" t="s">
        <v>6</v>
      </c>
      <c r="B51" s="3" t="s">
        <v>12</v>
      </c>
      <c r="C51" s="3" t="s">
        <v>10</v>
      </c>
    </row>
    <row r="52" spans="1:3" x14ac:dyDescent="0.2">
      <c r="A52" s="2" t="s">
        <v>11</v>
      </c>
      <c r="B52" s="3" t="s">
        <v>9</v>
      </c>
      <c r="C52" s="3" t="s">
        <v>10</v>
      </c>
    </row>
    <row r="53" spans="1:3" x14ac:dyDescent="0.2">
      <c r="A53" s="2" t="s">
        <v>11</v>
      </c>
      <c r="B53" s="3" t="s">
        <v>9</v>
      </c>
      <c r="C53" s="3" t="s">
        <v>10</v>
      </c>
    </row>
    <row r="54" spans="1:3" x14ac:dyDescent="0.2">
      <c r="A54" s="2" t="s">
        <v>11</v>
      </c>
      <c r="B54" s="3" t="s">
        <v>9</v>
      </c>
      <c r="C54" s="3" t="s">
        <v>10</v>
      </c>
    </row>
    <row r="55" spans="1:3" x14ac:dyDescent="0.2">
      <c r="A55" s="2" t="s">
        <v>6</v>
      </c>
      <c r="B55" s="3" t="s">
        <v>7</v>
      </c>
      <c r="C55" s="3" t="s">
        <v>5</v>
      </c>
    </row>
    <row r="56" spans="1:3" x14ac:dyDescent="0.2">
      <c r="A56" s="2" t="s">
        <v>3</v>
      </c>
      <c r="B56" s="3" t="s">
        <v>9</v>
      </c>
      <c r="C56" s="3" t="s">
        <v>10</v>
      </c>
    </row>
    <row r="57" spans="1:3" x14ac:dyDescent="0.2">
      <c r="A57" s="2" t="s">
        <v>11</v>
      </c>
      <c r="B57" s="3" t="s">
        <v>9</v>
      </c>
      <c r="C57" s="3" t="s">
        <v>5</v>
      </c>
    </row>
  </sheetData>
  <autoFilter ref="A1:C57" xr:uid="{C6D3584E-A10A-5648-82AD-C3FAA8B603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C4.5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2023-05-08T16:11:36Z</dcterms:created>
  <dcterms:modified xsi:type="dcterms:W3CDTF">2023-05-08T18:14:16Z</dcterms:modified>
</cp:coreProperties>
</file>