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-MSI\Documentos\GitHub\spacer-hb-framework\Economic calc\"/>
    </mc:Choice>
  </mc:AlternateContent>
  <xr:revisionPtr revIDLastSave="0" documentId="13_ncr:1_{ACE251C5-1C8E-40DD-BE19-D551D16F2603}" xr6:coauthVersionLast="47" xr6:coauthVersionMax="47" xr10:uidLastSave="{00000000-0000-0000-0000-000000000000}"/>
  <bookViews>
    <workbookView xWindow="-108" yWindow="-108" windowWidth="23256" windowHeight="12576" tabRatio="742" xr2:uid="{00000000-000D-0000-FFFF-FFFF00000000}"/>
  </bookViews>
  <sheets>
    <sheet name="economic_fixed" sheetId="14" r:id="rId1"/>
    <sheet name="factors" sheetId="18" r:id="rId2"/>
    <sheet name="scenario_combs" sheetId="16" r:id="rId3"/>
    <sheet name="HDemReductionCoeffs" sheetId="17" r:id="rId4"/>
    <sheet name="sel-cons_%_fixed" sheetId="15" r:id="rId5"/>
    <sheet name="cost_facade" sheetId="10" r:id="rId6"/>
    <sheet name="cost_electricity" sheetId="11" r:id="rId7"/>
    <sheet name="cost_pv" sheetId="12" r:id="rId8"/>
    <sheet name="Sheet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4" l="1"/>
  <c r="H5" i="17" l="1"/>
  <c r="G5" i="17"/>
  <c r="L15" i="12" l="1"/>
  <c r="L25" i="12"/>
  <c r="L24" i="12"/>
  <c r="L23" i="12"/>
  <c r="L22" i="12"/>
  <c r="L21" i="12"/>
  <c r="L20" i="12"/>
  <c r="L19" i="12"/>
  <c r="L18" i="12"/>
  <c r="L17" i="12"/>
  <c r="L16" i="12"/>
  <c r="K25" i="12"/>
  <c r="M25" i="12" s="1"/>
  <c r="K24" i="12"/>
  <c r="M24" i="12" s="1"/>
  <c r="K16" i="12"/>
  <c r="M16" i="12" s="1"/>
  <c r="K17" i="12"/>
  <c r="M17" i="12" s="1"/>
  <c r="K18" i="12"/>
  <c r="M18" i="12" s="1"/>
  <c r="N18" i="12" s="1"/>
  <c r="K19" i="12"/>
  <c r="M19" i="12" s="1"/>
  <c r="K20" i="12"/>
  <c r="M20" i="12" s="1"/>
  <c r="K21" i="12"/>
  <c r="M21" i="12" s="1"/>
  <c r="K22" i="12"/>
  <c r="M22" i="12" s="1"/>
  <c r="K23" i="12"/>
  <c r="M23" i="12" s="1"/>
  <c r="K15" i="12"/>
  <c r="M15" i="12" s="1"/>
  <c r="C7" i="12"/>
  <c r="C9" i="12"/>
  <c r="C8" i="12"/>
  <c r="C6" i="12"/>
  <c r="C5" i="12"/>
  <c r="C4" i="12"/>
  <c r="N15" i="12" l="1"/>
  <c r="O15" i="12" s="1"/>
  <c r="P15" i="12" s="1"/>
  <c r="Q15" i="12" s="1"/>
  <c r="N24" i="12"/>
  <c r="O24" i="12" s="1"/>
  <c r="N25" i="12"/>
  <c r="O25" i="12" s="1"/>
  <c r="P25" i="12" s="1"/>
  <c r="Q25" i="12" s="1"/>
  <c r="N19" i="12"/>
  <c r="O19" i="12" s="1"/>
  <c r="N16" i="12"/>
  <c r="O16" i="12" s="1"/>
  <c r="N23" i="12"/>
  <c r="O23" i="12" s="1"/>
  <c r="N22" i="12"/>
  <c r="O22" i="12" s="1"/>
  <c r="N21" i="12"/>
  <c r="O21" i="12" s="1"/>
  <c r="N20" i="12"/>
  <c r="O20" i="12" s="1"/>
  <c r="N17" i="12"/>
  <c r="O17" i="12" s="1"/>
  <c r="O18" i="12"/>
  <c r="C10" i="12"/>
  <c r="P24" i="12" l="1"/>
  <c r="R15" i="12"/>
  <c r="P23" i="12"/>
  <c r="P16" i="12"/>
  <c r="P19" i="12"/>
  <c r="P18" i="12"/>
  <c r="R25" i="12"/>
  <c r="P17" i="12"/>
  <c r="P20" i="12"/>
  <c r="P21" i="12"/>
  <c r="P22" i="12"/>
  <c r="Q17" i="12" l="1"/>
  <c r="R17" i="12" s="1"/>
  <c r="Q18" i="12"/>
  <c r="R18" i="12" s="1"/>
  <c r="Q19" i="12"/>
  <c r="R19" i="12" s="1"/>
  <c r="Q16" i="12"/>
  <c r="R16" i="12" s="1"/>
  <c r="Q22" i="12"/>
  <c r="R22" i="12" s="1"/>
  <c r="Q23" i="12"/>
  <c r="R23" i="12" s="1"/>
  <c r="Q21" i="12"/>
  <c r="R21" i="12" s="1"/>
  <c r="Q20" i="12"/>
  <c r="R20" i="12" s="1"/>
  <c r="Q24" i="12"/>
  <c r="R24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Oleksandr Husiev</author>
  </authors>
  <commentList>
    <comment ref="A5" authorId="0" shapeId="0" xr:uid="{9D47EFEF-EDB1-4163-A41B-4CDD78D7C0F7}">
      <text>
        <r>
          <rPr>
            <b/>
            <sz val="9"/>
            <color indexed="81"/>
            <rFont val="Tahoma"/>
            <charset val="1"/>
          </rPr>
          <t>Oleksandr Husiev: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7" authorId="0" shapeId="0" xr:uid="{A8E63B20-0462-4B52-B5AA-9A7A038B1166}">
      <text>
        <r>
          <rPr>
            <b/>
            <sz val="9"/>
            <color indexed="81"/>
            <rFont val="Tahoma"/>
            <charset val="1"/>
          </rPr>
          <t>Oleksandr Husiev:</t>
        </r>
        <r>
          <rPr>
            <sz val="9"/>
            <color indexed="81"/>
            <rFont val="Tahoma"/>
            <charset val="1"/>
          </rPr>
          <t xml:space="preserve">
Maintenance Cost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598DD-6063-48EF-BB0E-9C90D0310744}" keepAlive="1" name="Query - 04_self_cons_pct_month_0 75" description="Connection to the '04_self_cons_pct_month_0 75' query in the workbook." type="5" refreshedVersion="8" background="1" saveData="1">
    <dbPr connection="Provider=Microsoft.Mashup.OleDb.1;Data Source=$Workbook$;Location=&quot;04_self_cons_pct_month_0 75&quot;;Extended Properties=&quot;&quot;" command="SELECT * FROM [04_self_cons_pct_month_0 75]"/>
  </connection>
  <connection id="2" xr16:uid="{3264FB85-DF19-4EDD-835B-7D4A1E69BAE5}" keepAlive="1" name="Query - 04_self_consumpt_pct_by_month" description="Connection to the '04_self_consumpt_pct_by_month' query in the workbook." type="5" refreshedVersion="0" background="1">
    <dbPr connection="Provider=Microsoft.Mashup.OleDb.1;Data Source=$Workbook$;Location=04_self_consumpt_pct_by_month;Extended Properties=&quot;&quot;" command="SELECT * FROM [04_self_consumpt_pct_by_month]"/>
  </connection>
  <connection id="3" xr16:uid="{C448205D-0112-4BA9-AFB9-BB1D714996DA}" keepAlive="1" name="Query - 04_self_consumpt_pct_by_month (2)" description="Connection to the '04_self_consumpt_pct_by_month (2)' query in the workbook." type="5" refreshedVersion="0" background="1">
    <dbPr connection="Provider=Microsoft.Mashup.OleDb.1;Data Source=$Workbook$;Location=&quot;04_self_consumpt_pct_by_month (2)&quot;;Extended Properties=&quot;&quot;" command="SELECT * FROM [04_self_consumpt_pct_by_month (2)]"/>
  </connection>
  <connection id="4" xr16:uid="{C83AA01F-20A6-464D-89E0-3DC3D7A5815C}" keepAlive="1" name="Query - 04_self_consumpt_pct_by_month (3)" description="Connection to the '04_self_consumpt_pct_by_month (3)' query in the workbook." type="5" refreshedVersion="8" background="1" saveData="1">
    <dbPr connection="Provider=Microsoft.Mashup.OleDb.1;Data Source=$Workbook$;Location=&quot;04_self_consumpt_pct_by_month (3)&quot;;Extended Properties=&quot;&quot;" command="SELECT * FROM [04_self_consumpt_pct_by_month (3)]"/>
  </connection>
</connections>
</file>

<file path=xl/sharedStrings.xml><?xml version="1.0" encoding="utf-8"?>
<sst xmlns="http://schemas.openxmlformats.org/spreadsheetml/2006/main" count="451" uniqueCount="181">
  <si>
    <t>census_id</t>
  </si>
  <si>
    <t>Month</t>
  </si>
  <si>
    <t>Scenario1</t>
  </si>
  <si>
    <t>Scenario2</t>
  </si>
  <si>
    <t>Scenario3</t>
  </si>
  <si>
    <t>Scenario4</t>
  </si>
  <si>
    <t>PV annual</t>
  </si>
  <si>
    <t>per m2</t>
  </si>
  <si>
    <t>KPI per dwelling</t>
  </si>
  <si>
    <t xml:space="preserve">cost (€) of facade renovation per recidential buildings footprint area  </t>
  </si>
  <si>
    <t xml:space="preserve">cost (€) of facade renovation per total recidential buildings area  </t>
  </si>
  <si>
    <t>Cost analysis</t>
  </si>
  <si>
    <t xml:space="preserve">price reduction in € annually from self -consumed kWh on average per dwelling </t>
  </si>
  <si>
    <t>kWh self-cons on average per dwelling in census section</t>
  </si>
  <si>
    <t>kWh self-cons on average per dwelling</t>
  </si>
  <si>
    <t>Price reduction in € annually from self -consumed kWh on average per dwelling in census section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</si>
  <si>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</si>
  <si>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</si>
  <si>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</si>
  <si>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</si>
  <si>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</si>
  <si>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</si>
  <si>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</si>
  <si>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</si>
  <si>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</si>
  <si>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</si>
  <si>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</si>
  <si>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</si>
  <si>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https://countryeconomy.com/energy-and-environment/electricity-price-household/spain?year=2023&amp;utm_source=chatgpt.com</t>
  </si>
  <si>
    <t xml:space="preserve"> </t>
  </si>
  <si>
    <t>Scenario 1</t>
  </si>
  <si>
    <t>Scenario 2</t>
  </si>
  <si>
    <t>Scenario 3</t>
  </si>
  <si>
    <t>Scenario 4</t>
  </si>
  <si>
    <t>FAÇADE</t>
  </si>
  <si>
    <r>
      <t>Unit (€/m</t>
    </r>
    <r>
      <rPr>
        <vertAlign val="superscript"/>
        <sz val="9"/>
        <color theme="1"/>
        <rFont val="Georgia"/>
        <family val="1"/>
      </rPr>
      <t>2</t>
    </r>
    <r>
      <rPr>
        <sz val="9"/>
        <color theme="1"/>
        <rFont val="Georgia"/>
        <family val="1"/>
      </rPr>
      <t>)</t>
    </r>
  </si>
  <si>
    <r>
      <t>Labour (€/m</t>
    </r>
    <r>
      <rPr>
        <vertAlign val="superscript"/>
        <sz val="9"/>
        <color theme="1"/>
        <rFont val="Georgia"/>
        <family val="1"/>
      </rPr>
      <t>2</t>
    </r>
    <r>
      <rPr>
        <sz val="9"/>
        <color theme="1"/>
        <rFont val="Georgia"/>
        <family val="1"/>
      </rPr>
      <t>)</t>
    </r>
  </si>
  <si>
    <r>
      <t>Maint (€/m</t>
    </r>
    <r>
      <rPr>
        <vertAlign val="superscript"/>
        <sz val="9"/>
        <color theme="1"/>
        <rFont val="Georgia"/>
        <family val="1"/>
      </rPr>
      <t>2</t>
    </r>
    <r>
      <rPr>
        <sz val="9"/>
        <color theme="1"/>
        <rFont val="Georgia"/>
        <family val="1"/>
      </rPr>
      <t>.year)</t>
    </r>
  </si>
  <si>
    <t>ROOF</t>
  </si>
  <si>
    <t>WINDOWS</t>
  </si>
  <si>
    <t>-</t>
  </si>
  <si>
    <t>Code</t>
  </si>
  <si>
    <r>
      <t>U</t>
    </r>
    <r>
      <rPr>
        <b/>
        <vertAlign val="subscript"/>
        <sz val="9"/>
        <color rgb="FF000000"/>
        <rFont val="Georgia"/>
        <family val="1"/>
      </rPr>
      <t>max</t>
    </r>
    <r>
      <rPr>
        <b/>
        <sz val="9"/>
        <color rgb="FF000000"/>
        <rFont val="Georgia"/>
        <family val="1"/>
      </rPr>
      <t xml:space="preserve"> (W/m</t>
    </r>
    <r>
      <rPr>
        <b/>
        <vertAlign val="superscript"/>
        <sz val="9"/>
        <color rgb="FF000000"/>
        <rFont val="Georgia"/>
        <family val="1"/>
      </rPr>
      <t>2</t>
    </r>
    <r>
      <rPr>
        <b/>
        <sz val="9"/>
        <color rgb="FF000000"/>
        <rFont val="Georgia"/>
        <family val="1"/>
      </rPr>
      <t>K)</t>
    </r>
  </si>
  <si>
    <t>Ins. thickness added (m)</t>
  </si>
  <si>
    <r>
      <t>U</t>
    </r>
    <r>
      <rPr>
        <b/>
        <vertAlign val="subscript"/>
        <sz val="9"/>
        <color rgb="FF000000"/>
        <rFont val="Georgia"/>
        <family val="1"/>
      </rPr>
      <t>resulting</t>
    </r>
    <r>
      <rPr>
        <b/>
        <sz val="9"/>
        <color rgb="FF000000"/>
        <rFont val="Georgia"/>
        <family val="1"/>
      </rPr>
      <t xml:space="preserve"> (W/m</t>
    </r>
    <r>
      <rPr>
        <b/>
        <vertAlign val="superscript"/>
        <sz val="9"/>
        <color rgb="FF000000"/>
        <rFont val="Georgia"/>
        <family val="1"/>
      </rPr>
      <t>2</t>
    </r>
    <r>
      <rPr>
        <b/>
        <sz val="9"/>
        <color rgb="FF000000"/>
        <rFont val="Georgia"/>
        <family val="1"/>
      </rPr>
      <t>K)</t>
    </r>
  </si>
  <si>
    <t>Façade</t>
  </si>
  <si>
    <t>CTE</t>
  </si>
  <si>
    <t>“Annex E”</t>
  </si>
  <si>
    <t>Envelope “B”</t>
  </si>
  <si>
    <t>PH</t>
  </si>
  <si>
    <t xml:space="preserve"> -</t>
  </si>
  <si>
    <t>Roof</t>
  </si>
  <si>
    <t>Windows</t>
  </si>
  <si>
    <t xml:space="preserve">- </t>
  </si>
  <si>
    <t>id</t>
  </si>
  <si>
    <t>€/kWh</t>
  </si>
  <si>
    <t>PV</t>
  </si>
  <si>
    <t>p_electr</t>
  </si>
  <si>
    <t>p_feed</t>
  </si>
  <si>
    <t>p_electr_EC</t>
  </si>
  <si>
    <t>p_electr_sell</t>
  </si>
  <si>
    <t xml:space="preserve">Electricity Buy </t>
  </si>
  <si>
    <t>Electricity sell (~wholsale price)</t>
  </si>
  <si>
    <t>“Infiltrations”</t>
  </si>
  <si>
    <r>
      <t>Unit (€/m</t>
    </r>
    <r>
      <rPr>
        <b/>
        <vertAlign val="superscript"/>
        <sz val="9"/>
        <color theme="1"/>
        <rFont val="Georgia"/>
        <family val="1"/>
      </rPr>
      <t>2</t>
    </r>
    <r>
      <rPr>
        <b/>
        <sz val="9"/>
        <color theme="1"/>
        <rFont val="Georgia"/>
        <family val="1"/>
      </rPr>
      <t>)</t>
    </r>
  </si>
  <si>
    <t>Partitions (NC)</t>
  </si>
  <si>
    <t>facade</t>
  </si>
  <si>
    <t>roof</t>
  </si>
  <si>
    <t>windows</t>
  </si>
  <si>
    <t>infiltration</t>
  </si>
  <si>
    <t>Unit</t>
  </si>
  <si>
    <t>Type</t>
  </si>
  <si>
    <t>costs</t>
  </si>
  <si>
    <t>material</t>
  </si>
  <si>
    <r>
      <t>U</t>
    </r>
    <r>
      <rPr>
        <b/>
        <vertAlign val="subscript"/>
        <sz val="9"/>
        <color rgb="FF000000"/>
        <rFont val="Georgia"/>
        <family val="1"/>
      </rPr>
      <t>max</t>
    </r>
    <r>
      <rPr>
        <b/>
        <sz val="9"/>
        <color rgb="FF000000"/>
        <rFont val="Georgia"/>
        <family val="1"/>
      </rPr>
      <t xml:space="preserve"> </t>
    </r>
  </si>
  <si>
    <t>W/m2K</t>
  </si>
  <si>
    <t>m</t>
  </si>
  <si>
    <r>
      <t>U</t>
    </r>
    <r>
      <rPr>
        <b/>
        <vertAlign val="subscript"/>
        <sz val="9"/>
        <color rgb="FF000000"/>
        <rFont val="Georgia"/>
        <family val="1"/>
      </rPr>
      <t>resulting</t>
    </r>
  </si>
  <si>
    <t>Ins. thickness added</t>
  </si>
  <si>
    <t>Name</t>
  </si>
  <si>
    <t>Component</t>
  </si>
  <si>
    <t>Maint</t>
  </si>
  <si>
    <t>Labour</t>
  </si>
  <si>
    <r>
      <t>€/m</t>
    </r>
    <r>
      <rPr>
        <vertAlign val="superscript"/>
        <sz val="9"/>
        <color theme="1"/>
        <rFont val="Georgia"/>
        <family val="1"/>
      </rPr>
      <t>2</t>
    </r>
  </si>
  <si>
    <r>
      <t>€/m</t>
    </r>
    <r>
      <rPr>
        <vertAlign val="superscript"/>
        <sz val="9"/>
        <color theme="1"/>
        <rFont val="Georgia"/>
        <family val="1"/>
      </rPr>
      <t>2</t>
    </r>
    <r>
      <rPr>
        <sz val="9"/>
        <color theme="1"/>
        <rFont val="Georgia"/>
        <family val="1"/>
      </rPr>
      <t>.year</t>
    </r>
  </si>
  <si>
    <t>Input Variable</t>
  </si>
  <si>
    <t>Value</t>
  </si>
  <si>
    <t>CAPEX</t>
  </si>
  <si>
    <t>OPEX fix</t>
  </si>
  <si>
    <t>EUR/a</t>
  </si>
  <si>
    <t>OPEX var</t>
  </si>
  <si>
    <t>EUR/kWh</t>
  </si>
  <si>
    <t>%</t>
  </si>
  <si>
    <t>PR</t>
  </si>
  <si>
    <t>GCR flat</t>
  </si>
  <si>
    <t>GCR tilt roof</t>
  </si>
  <si>
    <t>EUR/kWp</t>
  </si>
  <si>
    <t>ηpv</t>
  </si>
  <si>
    <t>panel width</t>
  </si>
  <si>
    <t>panel length</t>
  </si>
  <si>
    <t>Comment</t>
  </si>
  <si>
    <t>KW</t>
  </si>
  <si>
    <t>Price</t>
  </si>
  <si>
    <t>Source</t>
  </si>
  <si>
    <t>https://autosolar.es/kits-solares-conexion-red/kit-autoconsumo-fotovoltaico-4200w-8300kwhano-growatt</t>
  </si>
  <si>
    <t>PV system including inverter, cabling and installation</t>
  </si>
  <si>
    <t>https://autosolar.es/kits-solares-conexion-red/kit-instalacion-solar-autoconsumo-fotovoltaico-5000w-25000whdia-fronius-monofasico</t>
  </si>
  <si>
    <t>https://atersa.shop/cuanto-cuesta-instalar-placas-solares/?srsltid=AfmBOopVU_WsJKhTg1v8ueKbiVVy4yrGien99wiczN7N9cecooVQ2UBM</t>
  </si>
  <si>
    <t>https://autosolar.es/kits-solares</t>
  </si>
  <si>
    <t>https://www.monsolar.com/kit-solar-huawei-2-3kwp.html</t>
  </si>
  <si>
    <t>€/kWp</t>
  </si>
  <si>
    <t>kW</t>
  </si>
  <si>
    <t>€</t>
  </si>
  <si>
    <t xml:space="preserve">Invertor, </t>
  </si>
  <si>
    <t>Thriphase</t>
  </si>
  <si>
    <t>https://generadordeprecios.info/obra_nueva/Instalaciones/Electricas/Solar_fotovoltaica/Inversor_fotovoltaico_0_0_0_1_0_0_0.html</t>
  </si>
  <si>
    <t>Componente</t>
  </si>
  <si>
    <t>Porcentaje precio instalación placas solares</t>
  </si>
  <si>
    <t>Módulos fotovoltaicos</t>
  </si>
  <si>
    <t>Inversor solar</t>
  </si>
  <si>
    <t>Mano de obra</t>
  </si>
  <si>
    <t>Trámites</t>
  </si>
  <si>
    <t>Cableado, estructuras y protecciones</t>
  </si>
  <si>
    <t>Precio instalación placas solares sin baterías</t>
  </si>
  <si>
    <t>Precio instalación placas solares con baterías</t>
  </si>
  <si>
    <t>Porcentaje precio instalación placas solares con baterías</t>
  </si>
  <si>
    <t>Baterías</t>
  </si>
  <si>
    <t>https://autosolar.es/mi-experiencia-placas-solares/cuanto-cuesta-una-instalacion-fotovoltaica?utm_source=chatgpt.com</t>
  </si>
  <si>
    <t>PV monocrist, W</t>
  </si>
  <si>
    <t>De 166x83 mm (Potencias máximas de 365 a 450 W)</t>
  </si>
  <si>
    <t>De 210x105 mm (Potencias máximas de 540 a 665 W)</t>
  </si>
  <si>
    <t>De 156x78 mm (Potencias máximas de 310 a 385 W)</t>
  </si>
  <si>
    <t>Eff, %</t>
  </si>
  <si>
    <t>Cost of rooftop PV system including inverter, cabling and installation in Spain</t>
  </si>
  <si>
    <t>Structures, supports, and cabling</t>
  </si>
  <si>
    <t>% of total cost</t>
  </si>
  <si>
    <t>Cost Ratio Inverter/Panel</t>
  </si>
  <si>
    <t>Total, €</t>
  </si>
  <si>
    <t>% Structures, support, cabling</t>
  </si>
  <si>
    <t>Monophase</t>
  </si>
  <si>
    <t>Generador de Precios. España</t>
  </si>
  <si>
    <t>Units</t>
  </si>
  <si>
    <t>Total PV, €</t>
  </si>
  <si>
    <t>not included (cause it is included in price generation as Mano de obra per panel)</t>
  </si>
  <si>
    <t>FIXED</t>
  </si>
  <si>
    <t>kWp</t>
  </si>
  <si>
    <t>PV+Invertor, €</t>
  </si>
  <si>
    <t>Cost of rooftop PV system including inverter, cabling and installation, without battery, in Spain</t>
  </si>
  <si>
    <t>S1</t>
  </si>
  <si>
    <t>S2</t>
  </si>
  <si>
    <t>S3</t>
  </si>
  <si>
    <t>S4</t>
  </si>
  <si>
    <t>lifespan</t>
  </si>
  <si>
    <t>passive_actions</t>
  </si>
  <si>
    <t>self-cons</t>
  </si>
  <si>
    <t>Electricity Sell</t>
  </si>
  <si>
    <t>Electricity Buy</t>
  </si>
  <si>
    <t>pv_degradation_rate</t>
  </si>
  <si>
    <t>discount_rate</t>
  </si>
  <si>
    <t>M_C</t>
  </si>
  <si>
    <t>HDemReduction</t>
  </si>
  <si>
    <t>envelope</t>
  </si>
  <si>
    <t>Pais_Vasco</t>
  </si>
  <si>
    <t>total</t>
  </si>
  <si>
    <t>Region</t>
  </si>
  <si>
    <t>scenario</t>
  </si>
  <si>
    <t>combination</t>
  </si>
  <si>
    <t>filter</t>
  </si>
  <si>
    <t>NRPE factors</t>
  </si>
  <si>
    <t>PE factors</t>
  </si>
  <si>
    <t>Electricity</t>
  </si>
  <si>
    <t>Pellet</t>
  </si>
  <si>
    <t>Natural gas</t>
  </si>
  <si>
    <t>CO2 Emissiomn factors</t>
  </si>
  <si>
    <t>s_panel_m2</t>
  </si>
  <si>
    <t>k_eff</t>
  </si>
  <si>
    <t>heating_energy_price_euro_per_kWh</t>
  </si>
  <si>
    <t>energy_price_growth_rate</t>
  </si>
  <si>
    <t>general</t>
  </si>
  <si>
    <t>EC Electricity Buy</t>
  </si>
  <si>
    <t>EC Electricity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</si>
</sst>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Georgia"/>
      <family val="1"/>
    </font>
    <font>
      <sz val="9"/>
      <color theme="1"/>
      <name val="Georgia"/>
      <family val="1"/>
    </font>
    <font>
      <vertAlign val="superscript"/>
      <sz val="9"/>
      <color theme="1"/>
      <name val="Georgia"/>
      <family val="1"/>
    </font>
    <font>
      <b/>
      <sz val="9"/>
      <color rgb="FF000000"/>
      <name val="Georgia"/>
      <family val="1"/>
    </font>
    <font>
      <sz val="9"/>
      <color rgb="FF000000"/>
      <name val="Georgia"/>
      <family val="1"/>
    </font>
    <font>
      <b/>
      <vertAlign val="subscript"/>
      <sz val="9"/>
      <color rgb="FF000000"/>
      <name val="Georgia"/>
      <family val="1"/>
    </font>
    <font>
      <b/>
      <vertAlign val="superscript"/>
      <sz val="9"/>
      <color rgb="FF000000"/>
      <name val="Georgia"/>
      <family val="1"/>
    </font>
    <font>
      <i/>
      <sz val="9"/>
      <color rgb="FF000000"/>
      <name val="Georgia"/>
      <family val="1"/>
    </font>
    <font>
      <b/>
      <vertAlign val="superscript"/>
      <sz val="9"/>
      <color theme="1"/>
      <name val="Georgia"/>
      <family val="1"/>
    </font>
    <font>
      <b/>
      <sz val="9"/>
      <color rgb="FFFF0000"/>
      <name val="Georgia"/>
      <family val="1"/>
    </font>
    <font>
      <b/>
      <i/>
      <sz val="9"/>
      <color rgb="FFFF0000"/>
      <name val="Georgia"/>
      <family val="1"/>
    </font>
    <font>
      <i/>
      <sz val="9"/>
      <color rgb="FFFF0000"/>
      <name val="Georgia"/>
      <family val="1"/>
    </font>
    <font>
      <sz val="9"/>
      <color rgb="FFFF0000"/>
      <name val="Georgia"/>
      <family val="1"/>
    </font>
    <font>
      <sz val="11"/>
      <color rgb="FFFF0000"/>
      <name val="Calibri"/>
      <family val="2"/>
      <scheme val="minor"/>
    </font>
    <font>
      <sz val="8"/>
      <color rgb="FF222222"/>
      <name val="Arial"/>
      <family val="2"/>
    </font>
    <font>
      <sz val="8"/>
      <color rgb="FF222222"/>
      <name val="Arial"/>
      <family val="2"/>
    </font>
    <font>
      <sz val="11"/>
      <color theme="1"/>
      <name val="Calibri"/>
      <family val="2"/>
      <scheme val="minor"/>
    </font>
    <font>
      <sz val="8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right" vertical="center" wrapText="1"/>
    </xf>
    <xf numFmtId="0" fontId="14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right" vertical="center" wrapText="1"/>
    </xf>
    <xf numFmtId="0" fontId="2" fillId="0" borderId="0" xfId="0" applyFont="1" applyAlignment="1">
      <alignment horizontal="left" wrapText="1"/>
    </xf>
    <xf numFmtId="0" fontId="0" fillId="0" borderId="13" xfId="0" applyBorder="1"/>
    <xf numFmtId="0" fontId="2" fillId="0" borderId="14" xfId="0" applyFont="1" applyBorder="1" applyAlignment="1">
      <alignment horizontal="left" wrapText="1"/>
    </xf>
    <xf numFmtId="0" fontId="0" fillId="0" borderId="16" xfId="0" applyBorder="1"/>
    <xf numFmtId="0" fontId="0" fillId="0" borderId="18" xfId="0" applyBorder="1"/>
    <xf numFmtId="0" fontId="2" fillId="0" borderId="6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0" fillId="0" borderId="21" xfId="0" applyBorder="1"/>
    <xf numFmtId="0" fontId="3" fillId="0" borderId="22" xfId="0" applyFont="1" applyBorder="1" applyAlignment="1">
      <alignment horizontal="right" vertical="center" wrapText="1"/>
    </xf>
    <xf numFmtId="0" fontId="0" fillId="0" borderId="23" xfId="0" applyBorder="1"/>
    <xf numFmtId="0" fontId="3" fillId="0" borderId="24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left" wrapText="1"/>
    </xf>
    <xf numFmtId="0" fontId="0" fillId="0" borderId="19" xfId="0" applyBorder="1"/>
    <xf numFmtId="0" fontId="3" fillId="0" borderId="1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17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vertical="center" wrapText="1"/>
    </xf>
    <xf numFmtId="10" fontId="16" fillId="2" borderId="0" xfId="0" applyNumberFormat="1" applyFont="1" applyFill="1" applyAlignment="1">
      <alignment vertical="center" wrapText="1"/>
    </xf>
    <xf numFmtId="9" fontId="16" fillId="2" borderId="0" xfId="0" applyNumberFormat="1" applyFont="1" applyFill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20" fillId="0" borderId="0" xfId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9" fillId="0" borderId="0" xfId="0" applyFont="1"/>
    <xf numFmtId="0" fontId="1" fillId="0" borderId="17" xfId="0" applyFont="1" applyBorder="1"/>
    <xf numFmtId="0" fontId="0" fillId="0" borderId="17" xfId="0" applyBorder="1"/>
    <xf numFmtId="0" fontId="0" fillId="0" borderId="20" xfId="0" applyBorder="1"/>
    <xf numFmtId="0" fontId="1" fillId="0" borderId="30" xfId="0" applyFont="1" applyBorder="1"/>
    <xf numFmtId="0" fontId="0" fillId="0" borderId="31" xfId="0" applyBorder="1"/>
    <xf numFmtId="0" fontId="0" fillId="0" borderId="29" xfId="0" applyBorder="1"/>
    <xf numFmtId="0" fontId="15" fillId="0" borderId="0" xfId="0" applyFont="1"/>
    <xf numFmtId="0" fontId="1" fillId="0" borderId="0" xfId="0" applyFont="1" applyAlignment="1">
      <alignment horizontal="centerContinuous" wrapText="1"/>
    </xf>
    <xf numFmtId="0" fontId="1" fillId="3" borderId="8" xfId="0" applyFont="1" applyFill="1" applyBorder="1"/>
    <xf numFmtId="0" fontId="3" fillId="3" borderId="27" xfId="0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3" borderId="28" xfId="0" applyFont="1" applyFill="1" applyBorder="1" applyAlignment="1">
      <alignment horizontal="right" vertical="center" wrapText="1"/>
    </xf>
    <xf numFmtId="0" fontId="0" fillId="3" borderId="0" xfId="0" applyFill="1"/>
    <xf numFmtId="0" fontId="3" fillId="0" borderId="14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1" fillId="3" borderId="9" xfId="0" applyFont="1" applyFill="1" applyBorder="1"/>
    <xf numFmtId="0" fontId="3" fillId="3" borderId="26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7" xfId="0" applyFont="1" applyFill="1" applyBorder="1" applyAlignment="1">
      <alignment horizontal="right" vertical="center" wrapText="1"/>
    </xf>
    <xf numFmtId="0" fontId="3" fillId="3" borderId="25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0" fillId="4" borderId="0" xfId="0" applyFill="1"/>
    <xf numFmtId="0" fontId="23" fillId="4" borderId="0" xfId="0" applyFont="1" applyFill="1"/>
    <xf numFmtId="0" fontId="24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cost_pv!$A$2</c:f>
          <c:strCache>
            <c:ptCount val="1"/>
            <c:pt idx="0">
              <c:v>Cost of rooftop PV system including inverter, cabling and installation in Spain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cost_pv!$C$3</c:f>
              <c:strCache>
                <c:ptCount val="1"/>
                <c:pt idx="0">
                  <c:v>€/kWp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cost_pv!$A$4:$A$9</c:f>
              <c:numCache>
                <c:formatCode>General</c:formatCode>
                <c:ptCount val="6"/>
                <c:pt idx="0">
                  <c:v>4.2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10</c:v>
                </c:pt>
                <c:pt idx="5">
                  <c:v>2.8</c:v>
                </c:pt>
              </c:numCache>
            </c:numRef>
          </c:xVal>
          <c:yVal>
            <c:numRef>
              <c:f>cost_pv!$C$4:$C$9</c:f>
              <c:numCache>
                <c:formatCode>General</c:formatCode>
                <c:ptCount val="6"/>
                <c:pt idx="0">
                  <c:v>799.04761904761904</c:v>
                </c:pt>
                <c:pt idx="1">
                  <c:v>843.66666666666663</c:v>
                </c:pt>
                <c:pt idx="2">
                  <c:v>680</c:v>
                </c:pt>
                <c:pt idx="3">
                  <c:v>1018.6</c:v>
                </c:pt>
                <c:pt idx="4">
                  <c:v>700</c:v>
                </c:pt>
                <c:pt idx="5">
                  <c:v>740.35714285714289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9D-4DB1-9888-42BDB1968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931935"/>
        <c:axId val="1758098239"/>
      </c:scatterChart>
      <c:valAx>
        <c:axId val="175893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kWp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098239"/>
        <c:crosses val="autoZero"/>
        <c:crossBetween val="midCat"/>
      </c:valAx>
      <c:valAx>
        <c:axId val="175809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cost_pv!$C$3</c:f>
              <c:strCache>
                <c:ptCount val="1"/>
                <c:pt idx="0">
                  <c:v>€/kWp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931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cost_pv!$K$13</c:f>
          <c:strCache>
            <c:ptCount val="1"/>
            <c:pt idx="0">
              <c:v>Cost of rooftop PV system including inverter, cabling and installation, without battery, in Spain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cost_pv!$Q$14</c:f>
              <c:strCache>
                <c:ptCount val="1"/>
                <c:pt idx="0">
                  <c:v>Total, €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cost_pv!$L$15:$L$25</c:f>
              <c:numCache>
                <c:formatCode>0.0</c:formatCode>
                <c:ptCount val="11"/>
                <c:pt idx="0" formatCode="0.00">
                  <c:v>1.46</c:v>
                </c:pt>
                <c:pt idx="1">
                  <c:v>1.85</c:v>
                </c:pt>
                <c:pt idx="2">
                  <c:v>2.2250000000000001</c:v>
                </c:pt>
                <c:pt idx="3">
                  <c:v>2.7</c:v>
                </c:pt>
                <c:pt idx="4">
                  <c:v>3.27</c:v>
                </c:pt>
                <c:pt idx="5">
                  <c:v>3.96</c:v>
                </c:pt>
                <c:pt idx="6">
                  <c:v>4.6550000000000002</c:v>
                </c:pt>
                <c:pt idx="7">
                  <c:v>5.89</c:v>
                </c:pt>
                <c:pt idx="8">
                  <c:v>7.875</c:v>
                </c:pt>
                <c:pt idx="9">
                  <c:v>9.7200000000000006</c:v>
                </c:pt>
                <c:pt idx="10">
                  <c:v>49.594999999999999</c:v>
                </c:pt>
              </c:numCache>
            </c:numRef>
          </c:xVal>
          <c:yVal>
            <c:numRef>
              <c:f>cost_pv!$Q$15:$Q$25</c:f>
              <c:numCache>
                <c:formatCode>General</c:formatCode>
                <c:ptCount val="11"/>
                <c:pt idx="0">
                  <c:v>1573.65</c:v>
                </c:pt>
                <c:pt idx="1">
                  <c:v>1925.82</c:v>
                </c:pt>
                <c:pt idx="2">
                  <c:v>2233.5299999999997</c:v>
                </c:pt>
                <c:pt idx="3">
                  <c:v>2687.49</c:v>
                </c:pt>
                <c:pt idx="4">
                  <c:v>3060.7200000000003</c:v>
                </c:pt>
                <c:pt idx="5">
                  <c:v>3450.33</c:v>
                </c:pt>
                <c:pt idx="6">
                  <c:v>3900.7799999999997</c:v>
                </c:pt>
                <c:pt idx="7">
                  <c:v>4768.92</c:v>
                </c:pt>
                <c:pt idx="8">
                  <c:v>6494.67</c:v>
                </c:pt>
                <c:pt idx="9">
                  <c:v>7605</c:v>
                </c:pt>
                <c:pt idx="10">
                  <c:v>30631.77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F8-4AAF-ADD3-6372D6437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296847"/>
        <c:axId val="1886239951"/>
      </c:scatterChart>
      <c:valAx>
        <c:axId val="40929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cost_pv!$L$14</c:f>
              <c:strCache>
                <c:ptCount val="1"/>
                <c:pt idx="0">
                  <c:v>kWp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239951"/>
        <c:crosses val="autoZero"/>
        <c:crossBetween val="midCat"/>
      </c:valAx>
      <c:valAx>
        <c:axId val="188623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cost_pv!$Q$14</c:f>
              <c:strCache>
                <c:ptCount val="1"/>
                <c:pt idx="0">
                  <c:v>Total, 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cost_pv!$R$14</c:f>
              <c:strCache>
                <c:ptCount val="1"/>
                <c:pt idx="0">
                  <c:v>€/kWp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6.2058947188213583E-3"/>
                  <c:y val="-9.9723157506364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cost_pv!$L$15:$L$25</c:f>
              <c:numCache>
                <c:formatCode>0.0</c:formatCode>
                <c:ptCount val="11"/>
                <c:pt idx="0" formatCode="0.00">
                  <c:v>1.46</c:v>
                </c:pt>
                <c:pt idx="1">
                  <c:v>1.85</c:v>
                </c:pt>
                <c:pt idx="2">
                  <c:v>2.2250000000000001</c:v>
                </c:pt>
                <c:pt idx="3">
                  <c:v>2.7</c:v>
                </c:pt>
                <c:pt idx="4">
                  <c:v>3.27</c:v>
                </c:pt>
                <c:pt idx="5">
                  <c:v>3.96</c:v>
                </c:pt>
                <c:pt idx="6">
                  <c:v>4.6550000000000002</c:v>
                </c:pt>
                <c:pt idx="7">
                  <c:v>5.89</c:v>
                </c:pt>
                <c:pt idx="8">
                  <c:v>7.875</c:v>
                </c:pt>
                <c:pt idx="9">
                  <c:v>9.7200000000000006</c:v>
                </c:pt>
                <c:pt idx="10">
                  <c:v>49.594999999999999</c:v>
                </c:pt>
              </c:numCache>
            </c:numRef>
          </c:xVal>
          <c:yVal>
            <c:numRef>
              <c:f>cost_pv!$R$15:$R$25</c:f>
              <c:numCache>
                <c:formatCode>General</c:formatCode>
                <c:ptCount val="11"/>
                <c:pt idx="0">
                  <c:v>1077.8424657534247</c:v>
                </c:pt>
                <c:pt idx="1">
                  <c:v>1040.9837837837838</c:v>
                </c:pt>
                <c:pt idx="2">
                  <c:v>1003.8337078651684</c:v>
                </c:pt>
                <c:pt idx="3">
                  <c:v>995.36666666666656</c:v>
                </c:pt>
                <c:pt idx="4">
                  <c:v>936.00000000000011</c:v>
                </c:pt>
                <c:pt idx="5">
                  <c:v>871.2954545454545</c:v>
                </c:pt>
                <c:pt idx="6">
                  <c:v>837.97636949516641</c:v>
                </c:pt>
                <c:pt idx="7">
                  <c:v>809.66383701188465</c:v>
                </c:pt>
                <c:pt idx="8">
                  <c:v>824.72</c:v>
                </c:pt>
                <c:pt idx="9">
                  <c:v>782.40740740740739</c:v>
                </c:pt>
                <c:pt idx="10">
                  <c:v>617.63826998689387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18-43D8-8EAD-928C787B1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296847"/>
        <c:axId val="1886239951"/>
      </c:scatterChart>
      <c:valAx>
        <c:axId val="40929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cost_pv!$L$14</c:f>
              <c:strCache>
                <c:ptCount val="1"/>
                <c:pt idx="0">
                  <c:v>kWp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239951"/>
        <c:crosses val="autoZero"/>
        <c:crossBetween val="midCat"/>
      </c:valAx>
      <c:valAx>
        <c:axId val="188623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cost_pv!$R$14</c:f>
              <c:strCache>
                <c:ptCount val="1"/>
                <c:pt idx="0">
                  <c:v>€/kWp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9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309954</xdr:colOff>
      <xdr:row>0</xdr:row>
      <xdr:rowOff>0</xdr:rowOff>
    </xdr:from>
    <xdr:to>
      <xdr:col>17</xdr:col>
      <xdr:colOff>358588</xdr:colOff>
      <xdr:row>11</xdr:row>
      <xdr:rowOff>48633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2BE45B-5507-4FD0-B646-BDF6F319A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22253</xdr:colOff>
      <xdr:row>9</xdr:row>
      <xdr:rowOff>131445</xdr:rowOff>
    </xdr:from>
    <xdr:to>
      <xdr:col>27</xdr:col>
      <xdr:colOff>145676</xdr:colOff>
      <xdr:row>25</xdr:row>
      <xdr:rowOff>141922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F366BF-D276-438B-9E03-1EB284720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18911</xdr:colOff>
      <xdr:row>25</xdr:row>
      <xdr:rowOff>56236</xdr:rowOff>
    </xdr:from>
    <xdr:to>
      <xdr:col>27</xdr:col>
      <xdr:colOff>133694</xdr:colOff>
      <xdr:row>34</xdr:row>
      <xdr:rowOff>68036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75EBE-1CB2-45CB-A339-F5A535492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autosolar.es/kits-solares-conexion-red/kit-autoconsumo-fotovoltaico-4200w-8300kwhano-growatt" TargetMode="External"/><Relationship Id="rId1" Type="http://schemas.openxmlformats.org/officeDocument/2006/relationships/hyperlink" Target="https://autosolar.es/kits-solares" TargetMode="Externa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A86-396E-4FFE-B50B-503D46922B61}">
  <dimension ref="A1:D9"/>
  <sheetViews>
    <sheetView tabSelected="1" workbookViewId="0">
      <selection activeCell="G12" sqref="G12"/>
    </sheetView>
  </sheetViews>
  <sheetFormatPr defaultRowHeight="14.4" x14ac:dyDescent="0.3"/>
  <cols>
    <col min="1" max="1" width="33.33203125" customWidth="1"/>
    <col min="2" max="2" width="16.21875" customWidth="1"/>
    <col min="4" max="4" width="16.109375" customWidth="1"/>
  </cols>
  <sheetData>
    <row r="1" spans="1:4" x14ac:dyDescent="0.3">
      <c r="B1" t="s">
        <v>178</v>
      </c>
      <c r="C1" t="s">
        <v>56</v>
      </c>
      <c r="D1" t="s">
        <v>153</v>
      </c>
    </row>
    <row r="2" spans="1:4" x14ac:dyDescent="0.3">
      <c r="A2" t="s">
        <v>177</v>
      </c>
      <c r="B2">
        <v>0.01</v>
      </c>
      <c r="C2" s="94"/>
      <c r="D2" s="94"/>
    </row>
    <row r="3" spans="1:4" x14ac:dyDescent="0.3">
      <c r="A3" t="s">
        <v>176</v>
      </c>
      <c r="B3">
        <v>0.1</v>
      </c>
      <c r="C3" s="94"/>
      <c r="D3" s="94"/>
    </row>
    <row r="4" spans="1:4" x14ac:dyDescent="0.3">
      <c r="A4" t="s">
        <v>158</v>
      </c>
      <c r="B4">
        <v>0.03</v>
      </c>
      <c r="C4" s="94"/>
      <c r="D4" s="94"/>
    </row>
    <row r="5" spans="1:4" x14ac:dyDescent="0.3">
      <c r="A5" t="s">
        <v>157</v>
      </c>
      <c r="B5" s="93"/>
      <c r="C5">
        <v>0.01</v>
      </c>
      <c r="D5" s="94"/>
    </row>
    <row r="6" spans="1:4" x14ac:dyDescent="0.3">
      <c r="A6" t="s">
        <v>152</v>
      </c>
      <c r="B6" s="93"/>
      <c r="C6">
        <v>20</v>
      </c>
      <c r="D6">
        <v>30</v>
      </c>
    </row>
    <row r="7" spans="1:4" x14ac:dyDescent="0.3">
      <c r="A7" t="s">
        <v>159</v>
      </c>
      <c r="B7" s="93"/>
      <c r="C7">
        <v>2.5000000000000001E-2</v>
      </c>
      <c r="D7" s="94"/>
    </row>
    <row r="8" spans="1:4" x14ac:dyDescent="0.3">
      <c r="A8" t="s">
        <v>174</v>
      </c>
      <c r="B8" s="93"/>
      <c r="C8">
        <f>0.99*1.95</f>
        <v>1.9304999999999999</v>
      </c>
      <c r="D8" s="94"/>
    </row>
    <row r="9" spans="1:4" x14ac:dyDescent="0.3">
      <c r="A9" t="s">
        <v>175</v>
      </c>
      <c r="B9" s="93"/>
      <c r="C9">
        <v>0.15</v>
      </c>
      <c r="D9" s="9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2ABA-2170-4D67-BEC4-709B1DE51019}">
  <dimension ref="A1:D4"/>
  <sheetViews>
    <sheetView workbookViewId="0">
      <selection activeCell="I9" sqref="I9"/>
    </sheetView>
  </sheetViews>
  <sheetFormatPr defaultRowHeight="14.4" x14ac:dyDescent="0.3"/>
  <cols>
    <col min="1" max="1" width="12.33203125" customWidth="1"/>
    <col min="2" max="2" width="11.6640625" bestFit="1" customWidth="1"/>
    <col min="3" max="3" width="9.21875" bestFit="1" customWidth="1"/>
  </cols>
  <sheetData>
    <row r="1" spans="1:4" x14ac:dyDescent="0.3">
      <c r="B1" t="s">
        <v>168</v>
      </c>
      <c r="C1" t="s">
        <v>169</v>
      </c>
      <c r="D1" t="s">
        <v>173</v>
      </c>
    </row>
    <row r="2" spans="1:4" x14ac:dyDescent="0.3">
      <c r="A2" t="s">
        <v>170</v>
      </c>
      <c r="B2">
        <v>2.0070000000000001</v>
      </c>
      <c r="C2">
        <v>2.403</v>
      </c>
      <c r="D2">
        <v>0.35699999999999998</v>
      </c>
    </row>
    <row r="3" spans="1:4" x14ac:dyDescent="0.3">
      <c r="A3" t="s">
        <v>171</v>
      </c>
      <c r="B3">
        <v>8.5000000000000006E-2</v>
      </c>
      <c r="C3">
        <v>1.113</v>
      </c>
      <c r="D3">
        <v>0.02</v>
      </c>
    </row>
    <row r="4" spans="1:4" x14ac:dyDescent="0.3">
      <c r="A4" t="s">
        <v>172</v>
      </c>
      <c r="B4">
        <v>1.19</v>
      </c>
      <c r="C4">
        <v>1.1950000000000001</v>
      </c>
      <c r="D4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9FC4-4FBA-46FD-B003-AC89AA1F34D6}">
  <dimension ref="A1:G13"/>
  <sheetViews>
    <sheetView zoomScale="120" zoomScaleNormal="175" workbookViewId="0">
      <selection activeCell="H15" sqref="H15"/>
    </sheetView>
  </sheetViews>
  <sheetFormatPr defaultRowHeight="14.4" x14ac:dyDescent="0.3"/>
  <cols>
    <col min="1" max="1" width="6.5546875" customWidth="1"/>
    <col min="2" max="2" width="14.21875" customWidth="1"/>
    <col min="4" max="4" width="10.109375" customWidth="1"/>
  </cols>
  <sheetData>
    <row r="1" spans="1:7" x14ac:dyDescent="0.3">
      <c r="A1" s="92" t="s">
        <v>167</v>
      </c>
      <c r="B1" s="92" t="s">
        <v>166</v>
      </c>
      <c r="C1" s="92" t="s">
        <v>165</v>
      </c>
      <c r="D1" s="92" t="s">
        <v>66</v>
      </c>
      <c r="E1" s="92" t="s">
        <v>67</v>
      </c>
      <c r="F1" s="92" t="s">
        <v>68</v>
      </c>
      <c r="G1" s="92" t="s">
        <v>56</v>
      </c>
    </row>
    <row r="2" spans="1:7" x14ac:dyDescent="0.3">
      <c r="B2" s="3">
        <v>1</v>
      </c>
      <c r="C2" t="s">
        <v>148</v>
      </c>
      <c r="D2" s="3">
        <v>1</v>
      </c>
      <c r="E2" s="3"/>
      <c r="F2" s="3"/>
      <c r="G2" s="3"/>
    </row>
    <row r="3" spans="1:7" x14ac:dyDescent="0.3">
      <c r="B3" s="3">
        <v>2</v>
      </c>
      <c r="C3" t="s">
        <v>149</v>
      </c>
      <c r="D3" s="3">
        <v>1</v>
      </c>
      <c r="E3" s="3"/>
      <c r="F3" s="3"/>
      <c r="G3" s="3"/>
    </row>
    <row r="4" spans="1:7" x14ac:dyDescent="0.3">
      <c r="B4" s="3">
        <v>3</v>
      </c>
      <c r="C4" t="s">
        <v>150</v>
      </c>
      <c r="D4" s="3"/>
      <c r="E4" s="3"/>
      <c r="F4" s="3"/>
      <c r="G4" s="3"/>
    </row>
    <row r="5" spans="1:7" x14ac:dyDescent="0.3">
      <c r="B5" s="3">
        <v>4</v>
      </c>
      <c r="C5" t="s">
        <v>151</v>
      </c>
      <c r="D5" s="3"/>
      <c r="E5" s="3"/>
      <c r="F5" s="3"/>
      <c r="G5" s="3"/>
    </row>
    <row r="6" spans="1:7" x14ac:dyDescent="0.3">
      <c r="A6">
        <v>1</v>
      </c>
      <c r="B6" s="3">
        <v>5</v>
      </c>
      <c r="C6" t="s">
        <v>148</v>
      </c>
      <c r="D6">
        <v>1</v>
      </c>
      <c r="E6">
        <v>1</v>
      </c>
      <c r="G6">
        <v>1</v>
      </c>
    </row>
    <row r="7" spans="1:7" x14ac:dyDescent="0.3">
      <c r="A7">
        <v>1</v>
      </c>
      <c r="B7" s="3">
        <v>6</v>
      </c>
      <c r="C7" t="s">
        <v>149</v>
      </c>
      <c r="D7">
        <v>1</v>
      </c>
      <c r="E7">
        <v>1</v>
      </c>
      <c r="G7">
        <v>1</v>
      </c>
    </row>
    <row r="8" spans="1:7" x14ac:dyDescent="0.3">
      <c r="B8" s="3">
        <v>7</v>
      </c>
      <c r="C8" t="s">
        <v>150</v>
      </c>
    </row>
    <row r="9" spans="1:7" x14ac:dyDescent="0.3">
      <c r="B9" s="3">
        <v>8</v>
      </c>
      <c r="C9" t="s">
        <v>151</v>
      </c>
    </row>
    <row r="10" spans="1:7" x14ac:dyDescent="0.3">
      <c r="A10">
        <v>1</v>
      </c>
      <c r="B10" s="3">
        <v>9</v>
      </c>
      <c r="C10" t="s">
        <v>148</v>
      </c>
      <c r="D10">
        <v>1</v>
      </c>
      <c r="E10">
        <v>1</v>
      </c>
      <c r="F10">
        <v>1</v>
      </c>
      <c r="G10">
        <v>1</v>
      </c>
    </row>
    <row r="11" spans="1:7" x14ac:dyDescent="0.3">
      <c r="A11">
        <v>1</v>
      </c>
      <c r="B11" s="3">
        <v>10</v>
      </c>
      <c r="C11" t="s">
        <v>149</v>
      </c>
      <c r="D11">
        <v>1</v>
      </c>
      <c r="E11">
        <v>1</v>
      </c>
      <c r="F11">
        <v>1</v>
      </c>
      <c r="G11">
        <v>1</v>
      </c>
    </row>
    <row r="12" spans="1:7" x14ac:dyDescent="0.3">
      <c r="B12" s="3">
        <v>11</v>
      </c>
      <c r="C12" t="s">
        <v>150</v>
      </c>
    </row>
    <row r="13" spans="1:7" x14ac:dyDescent="0.3">
      <c r="B13" s="3">
        <v>12</v>
      </c>
      <c r="C13" t="s">
        <v>151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D22B-0812-4BF4-BB80-EA936E9C5D69}">
  <dimension ref="A1:J13"/>
  <sheetViews>
    <sheetView workbookViewId="0">
      <selection activeCell="L11" sqref="L11"/>
    </sheetView>
  </sheetViews>
  <sheetFormatPr defaultRowHeight="14.4" x14ac:dyDescent="0.3"/>
  <cols>
    <col min="1" max="1" width="11.5546875" customWidth="1"/>
    <col min="2" max="2" width="18.21875" customWidth="1"/>
    <col min="3" max="3" width="12.77734375" customWidth="1"/>
    <col min="4" max="4" width="4.109375" customWidth="1"/>
    <col min="5" max="5" width="11.109375" customWidth="1"/>
  </cols>
  <sheetData>
    <row r="1" spans="1:10" x14ac:dyDescent="0.3">
      <c r="A1" s="3" t="s">
        <v>164</v>
      </c>
      <c r="B1" s="3" t="s">
        <v>71</v>
      </c>
      <c r="C1" s="3" t="s">
        <v>80</v>
      </c>
      <c r="D1" s="3" t="s">
        <v>54</v>
      </c>
      <c r="E1" s="3" t="s">
        <v>79</v>
      </c>
      <c r="F1" s="3" t="s">
        <v>70</v>
      </c>
      <c r="G1" s="75" t="s">
        <v>148</v>
      </c>
      <c r="H1" s="86" t="s">
        <v>149</v>
      </c>
      <c r="I1" s="3" t="s">
        <v>150</v>
      </c>
      <c r="J1" s="3" t="s">
        <v>151</v>
      </c>
    </row>
    <row r="2" spans="1:10" x14ac:dyDescent="0.3">
      <c r="A2" t="s">
        <v>162</v>
      </c>
      <c r="B2" t="s">
        <v>160</v>
      </c>
      <c r="C2" t="s">
        <v>161</v>
      </c>
      <c r="D2">
        <v>1</v>
      </c>
      <c r="E2" s="92" t="s">
        <v>66</v>
      </c>
      <c r="F2" s="92" t="s">
        <v>92</v>
      </c>
      <c r="G2" s="92">
        <v>0.2</v>
      </c>
      <c r="H2" s="92">
        <v>0.27</v>
      </c>
      <c r="I2" s="92"/>
    </row>
    <row r="3" spans="1:10" x14ac:dyDescent="0.3">
      <c r="A3" t="s">
        <v>162</v>
      </c>
      <c r="B3" t="s">
        <v>160</v>
      </c>
      <c r="C3" t="s">
        <v>161</v>
      </c>
      <c r="D3">
        <v>2</v>
      </c>
      <c r="E3" s="92" t="s">
        <v>67</v>
      </c>
      <c r="F3" s="92" t="s">
        <v>92</v>
      </c>
      <c r="G3" s="92">
        <v>0.09</v>
      </c>
      <c r="H3" s="92">
        <v>0.11</v>
      </c>
      <c r="I3" s="92"/>
    </row>
    <row r="4" spans="1:10" x14ac:dyDescent="0.3">
      <c r="A4" t="s">
        <v>162</v>
      </c>
      <c r="B4" t="s">
        <v>160</v>
      </c>
      <c r="C4" t="s">
        <v>161</v>
      </c>
      <c r="D4">
        <v>3</v>
      </c>
      <c r="E4" s="92" t="s">
        <v>68</v>
      </c>
      <c r="F4" s="92" t="s">
        <v>92</v>
      </c>
      <c r="G4" s="92">
        <v>0.33</v>
      </c>
      <c r="H4" s="92">
        <v>0.36</v>
      </c>
      <c r="I4" s="92"/>
    </row>
    <row r="5" spans="1:10" x14ac:dyDescent="0.3">
      <c r="A5" t="s">
        <v>162</v>
      </c>
      <c r="B5" t="s">
        <v>160</v>
      </c>
      <c r="C5" t="s">
        <v>161</v>
      </c>
      <c r="D5">
        <v>0</v>
      </c>
      <c r="E5" s="92" t="s">
        <v>163</v>
      </c>
      <c r="F5" s="92" t="s">
        <v>92</v>
      </c>
      <c r="G5" s="92">
        <f>SUM(G2:G4)</f>
        <v>0.62000000000000011</v>
      </c>
      <c r="H5" s="92">
        <f>SUM(H2:H4)</f>
        <v>0.74</v>
      </c>
      <c r="I5" s="92"/>
    </row>
    <row r="6" spans="1:10" x14ac:dyDescent="0.3">
      <c r="E6" s="92"/>
      <c r="F6" s="92"/>
      <c r="G6" s="92"/>
      <c r="H6" s="92"/>
      <c r="I6" s="92"/>
    </row>
    <row r="7" spans="1:10" x14ac:dyDescent="0.3">
      <c r="E7" s="92"/>
    </row>
    <row r="8" spans="1:10" x14ac:dyDescent="0.3">
      <c r="E8" s="92"/>
    </row>
    <row r="9" spans="1:10" x14ac:dyDescent="0.3">
      <c r="E9" s="92"/>
    </row>
    <row r="10" spans="1:10" x14ac:dyDescent="0.3">
      <c r="E10" s="92"/>
    </row>
    <row r="11" spans="1:10" x14ac:dyDescent="0.3">
      <c r="E11" s="92"/>
    </row>
    <row r="12" spans="1:10" x14ac:dyDescent="0.3">
      <c r="E12" s="92"/>
    </row>
    <row r="13" spans="1:10" x14ac:dyDescent="0.3">
      <c r="E13" s="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E614-8D71-4658-B00A-F3A8CCFE38F1}">
  <dimension ref="A1:E13"/>
  <sheetViews>
    <sheetView workbookViewId="0">
      <selection activeCell="G14" sqref="G14"/>
    </sheetView>
  </sheetViews>
  <sheetFormatPr defaultRowHeight="14.4" x14ac:dyDescent="0.3"/>
  <cols>
    <col min="1" max="1" width="4.44140625" customWidth="1"/>
    <col min="2" max="2" width="10.109375" customWidth="1"/>
  </cols>
  <sheetData>
    <row r="1" spans="1:5" x14ac:dyDescent="0.3">
      <c r="A1" s="4" t="s">
        <v>54</v>
      </c>
      <c r="B1" s="4" t="s">
        <v>1</v>
      </c>
      <c r="C1" s="4" t="s">
        <v>70</v>
      </c>
      <c r="D1" s="4" t="s">
        <v>154</v>
      </c>
      <c r="E1" s="4"/>
    </row>
    <row r="2" spans="1:5" x14ac:dyDescent="0.3">
      <c r="A2">
        <v>1</v>
      </c>
      <c r="B2" s="5" t="s">
        <v>16</v>
      </c>
      <c r="C2" t="s">
        <v>92</v>
      </c>
      <c r="D2" s="5">
        <v>0.25</v>
      </c>
      <c r="E2" s="5"/>
    </row>
    <row r="3" spans="1:5" x14ac:dyDescent="0.3">
      <c r="A3">
        <v>2</v>
      </c>
      <c r="B3" s="5" t="s">
        <v>17</v>
      </c>
      <c r="C3" t="s">
        <v>92</v>
      </c>
      <c r="D3" s="5">
        <v>0.25</v>
      </c>
      <c r="E3" s="5"/>
    </row>
    <row r="4" spans="1:5" x14ac:dyDescent="0.3">
      <c r="A4">
        <v>3</v>
      </c>
      <c r="B4" s="5" t="s">
        <v>18</v>
      </c>
      <c r="C4" t="s">
        <v>92</v>
      </c>
      <c r="D4" s="5">
        <v>0.25</v>
      </c>
      <c r="E4" s="5"/>
    </row>
    <row r="5" spans="1:5" x14ac:dyDescent="0.3">
      <c r="A5">
        <v>4</v>
      </c>
      <c r="B5" s="5" t="s">
        <v>19</v>
      </c>
      <c r="C5" t="s">
        <v>92</v>
      </c>
      <c r="D5" s="5">
        <v>0.25</v>
      </c>
      <c r="E5" s="5"/>
    </row>
    <row r="6" spans="1:5" x14ac:dyDescent="0.3">
      <c r="A6">
        <v>5</v>
      </c>
      <c r="B6" s="5" t="s">
        <v>20</v>
      </c>
      <c r="C6" t="s">
        <v>92</v>
      </c>
      <c r="D6" s="5">
        <v>0.25</v>
      </c>
      <c r="E6" s="5"/>
    </row>
    <row r="7" spans="1:5" x14ac:dyDescent="0.3">
      <c r="A7">
        <v>6</v>
      </c>
      <c r="B7" s="5" t="s">
        <v>21</v>
      </c>
      <c r="C7" t="s">
        <v>92</v>
      </c>
      <c r="D7" s="5">
        <v>0.25</v>
      </c>
      <c r="E7" s="5"/>
    </row>
    <row r="8" spans="1:5" x14ac:dyDescent="0.3">
      <c r="A8">
        <v>7</v>
      </c>
      <c r="B8" s="5" t="s">
        <v>22</v>
      </c>
      <c r="C8" t="s">
        <v>92</v>
      </c>
      <c r="D8" s="5">
        <v>0.25</v>
      </c>
      <c r="E8" s="5"/>
    </row>
    <row r="9" spans="1:5" x14ac:dyDescent="0.3">
      <c r="A9">
        <v>8</v>
      </c>
      <c r="B9" s="5" t="s">
        <v>23</v>
      </c>
      <c r="C9" t="s">
        <v>92</v>
      </c>
      <c r="D9" s="5">
        <v>0.25</v>
      </c>
      <c r="E9" s="5"/>
    </row>
    <row r="10" spans="1:5" x14ac:dyDescent="0.3">
      <c r="A10">
        <v>9</v>
      </c>
      <c r="B10" s="5" t="s">
        <v>24</v>
      </c>
      <c r="C10" t="s">
        <v>92</v>
      </c>
      <c r="D10" s="5">
        <v>0.25</v>
      </c>
      <c r="E10" s="5"/>
    </row>
    <row r="11" spans="1:5" x14ac:dyDescent="0.3">
      <c r="A11">
        <v>10</v>
      </c>
      <c r="B11" s="5" t="s">
        <v>25</v>
      </c>
      <c r="C11" t="s">
        <v>92</v>
      </c>
      <c r="D11" s="5">
        <v>0.25</v>
      </c>
      <c r="E11" s="5"/>
    </row>
    <row r="12" spans="1:5" x14ac:dyDescent="0.3">
      <c r="A12">
        <v>11</v>
      </c>
      <c r="B12" s="5" t="s">
        <v>26</v>
      </c>
      <c r="C12" t="s">
        <v>92</v>
      </c>
      <c r="D12" s="5">
        <v>0.25</v>
      </c>
      <c r="E12" s="5"/>
    </row>
    <row r="13" spans="1:5" x14ac:dyDescent="0.3">
      <c r="A13">
        <v>12</v>
      </c>
      <c r="B13" s="5" t="s">
        <v>27</v>
      </c>
      <c r="C13" t="s">
        <v>92</v>
      </c>
      <c r="D13" s="5">
        <v>0.25</v>
      </c>
      <c r="E13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680D-8E22-4611-A7BB-3E1D2EBCE4BB}">
  <dimension ref="A1:H22"/>
  <sheetViews>
    <sheetView zoomScaleNormal="100" workbookViewId="0">
      <selection activeCell="M22" sqref="M22"/>
    </sheetView>
  </sheetViews>
  <sheetFormatPr defaultRowHeight="14.4" x14ac:dyDescent="0.3"/>
  <cols>
    <col min="2" max="2" width="11.5546875" customWidth="1"/>
    <col min="3" max="3" width="17.6640625" customWidth="1"/>
    <col min="4" max="4" width="12.88671875" customWidth="1"/>
    <col min="5" max="5" width="9.21875" style="81" customWidth="1"/>
    <col min="6" max="6" width="10" style="81" customWidth="1"/>
    <col min="7" max="7" width="10.109375" customWidth="1"/>
  </cols>
  <sheetData>
    <row r="1" spans="1:8" ht="15" thickBot="1" x14ac:dyDescent="0.35">
      <c r="A1" s="3" t="s">
        <v>71</v>
      </c>
      <c r="B1" s="3" t="s">
        <v>80</v>
      </c>
      <c r="C1" s="3" t="s">
        <v>79</v>
      </c>
      <c r="D1" s="3" t="s">
        <v>70</v>
      </c>
      <c r="E1" s="75" t="s">
        <v>148</v>
      </c>
      <c r="F1" s="86" t="s">
        <v>149</v>
      </c>
      <c r="G1" s="3" t="s">
        <v>150</v>
      </c>
      <c r="H1" s="3" t="s">
        <v>151</v>
      </c>
    </row>
    <row r="2" spans="1:8" x14ac:dyDescent="0.3">
      <c r="A2" s="41" t="s">
        <v>72</v>
      </c>
      <c r="B2" s="53" t="s">
        <v>66</v>
      </c>
      <c r="C2" s="42" t="s">
        <v>70</v>
      </c>
      <c r="D2" s="35" t="s">
        <v>83</v>
      </c>
      <c r="E2" s="76">
        <v>5.88</v>
      </c>
      <c r="F2" s="87">
        <v>10.7</v>
      </c>
      <c r="G2" s="82">
        <v>15.54</v>
      </c>
      <c r="H2" s="36">
        <v>20.36</v>
      </c>
    </row>
    <row r="3" spans="1:8" x14ac:dyDescent="0.3">
      <c r="A3" s="43" t="s">
        <v>72</v>
      </c>
      <c r="B3" s="54" t="s">
        <v>66</v>
      </c>
      <c r="C3" s="40" t="s">
        <v>82</v>
      </c>
      <c r="D3" s="10" t="s">
        <v>83</v>
      </c>
      <c r="E3" s="77">
        <v>5.95</v>
      </c>
      <c r="F3" s="88">
        <v>5.95</v>
      </c>
      <c r="G3" s="11">
        <v>5.95</v>
      </c>
      <c r="H3" s="37">
        <v>5.95</v>
      </c>
    </row>
    <row r="4" spans="1:8" x14ac:dyDescent="0.3">
      <c r="A4" s="47" t="s">
        <v>72</v>
      </c>
      <c r="B4" s="55" t="s">
        <v>66</v>
      </c>
      <c r="C4" s="46" t="s">
        <v>81</v>
      </c>
      <c r="D4" s="34" t="s">
        <v>84</v>
      </c>
      <c r="E4" s="78">
        <v>2.4E-2</v>
      </c>
      <c r="F4" s="89">
        <v>0.03</v>
      </c>
      <c r="G4" s="83">
        <v>4.3999999999999997E-2</v>
      </c>
      <c r="H4" s="48">
        <v>5.2999999999999999E-2</v>
      </c>
    </row>
    <row r="5" spans="1:8" ht="15" x14ac:dyDescent="0.35">
      <c r="A5" s="49" t="s">
        <v>73</v>
      </c>
      <c r="B5" s="49" t="s">
        <v>66</v>
      </c>
      <c r="C5" s="45" t="s">
        <v>74</v>
      </c>
      <c r="D5" s="33" t="s">
        <v>75</v>
      </c>
      <c r="E5" s="79">
        <v>0.49</v>
      </c>
      <c r="F5" s="90">
        <v>0.28999999999999998</v>
      </c>
      <c r="G5" s="84"/>
      <c r="H5" s="50"/>
    </row>
    <row r="6" spans="1:8" ht="24" x14ac:dyDescent="0.3">
      <c r="A6" s="43" t="s">
        <v>73</v>
      </c>
      <c r="B6" s="54" t="s">
        <v>66</v>
      </c>
      <c r="C6" s="40" t="s">
        <v>78</v>
      </c>
      <c r="D6" s="10" t="s">
        <v>76</v>
      </c>
      <c r="E6" s="77">
        <v>0.04</v>
      </c>
      <c r="F6" s="88">
        <v>0.08</v>
      </c>
      <c r="G6" s="11">
        <v>0.12</v>
      </c>
      <c r="H6" s="37">
        <v>0.16</v>
      </c>
    </row>
    <row r="7" spans="1:8" ht="15.6" thickBot="1" x14ac:dyDescent="0.4">
      <c r="A7" s="44" t="s">
        <v>73</v>
      </c>
      <c r="B7" s="55" t="s">
        <v>66</v>
      </c>
      <c r="C7" s="51" t="s">
        <v>77</v>
      </c>
      <c r="D7" s="38" t="s">
        <v>75</v>
      </c>
      <c r="E7" s="80">
        <v>0.43</v>
      </c>
      <c r="F7" s="91">
        <v>0.28999999999999998</v>
      </c>
      <c r="G7" s="85">
        <v>0.23</v>
      </c>
      <c r="H7" s="39">
        <v>0.19</v>
      </c>
    </row>
    <row r="8" spans="1:8" x14ac:dyDescent="0.3">
      <c r="A8" s="41" t="s">
        <v>72</v>
      </c>
      <c r="B8" s="53" t="s">
        <v>67</v>
      </c>
      <c r="C8" s="42" t="s">
        <v>70</v>
      </c>
      <c r="D8" s="35" t="s">
        <v>83</v>
      </c>
      <c r="E8" s="76">
        <v>13.6</v>
      </c>
      <c r="F8" s="87">
        <v>21.4</v>
      </c>
      <c r="G8" s="82">
        <v>23.96</v>
      </c>
      <c r="H8" s="36">
        <v>26.54</v>
      </c>
    </row>
    <row r="9" spans="1:8" x14ac:dyDescent="0.3">
      <c r="A9" s="43" t="s">
        <v>72</v>
      </c>
      <c r="B9" s="54" t="s">
        <v>67</v>
      </c>
      <c r="C9" s="40" t="s">
        <v>82</v>
      </c>
      <c r="D9" s="10" t="s">
        <v>83</v>
      </c>
      <c r="E9" s="77">
        <v>4.8</v>
      </c>
      <c r="F9" s="88">
        <v>4.5</v>
      </c>
      <c r="G9" s="11">
        <v>4.4800000000000004</v>
      </c>
      <c r="H9" s="37">
        <v>4.4800000000000004</v>
      </c>
    </row>
    <row r="10" spans="1:8" x14ac:dyDescent="0.3">
      <c r="A10" s="47" t="s">
        <v>72</v>
      </c>
      <c r="B10" s="55" t="s">
        <v>67</v>
      </c>
      <c r="C10" s="46" t="s">
        <v>81</v>
      </c>
      <c r="D10" s="34" t="s">
        <v>84</v>
      </c>
      <c r="E10" s="78">
        <v>0.04</v>
      </c>
      <c r="F10" s="89">
        <v>0.05</v>
      </c>
      <c r="G10" s="83">
        <v>5.8000000000000003E-2</v>
      </c>
      <c r="H10" s="48">
        <v>6.3E-2</v>
      </c>
    </row>
    <row r="11" spans="1:8" ht="15" x14ac:dyDescent="0.35">
      <c r="A11" s="49" t="s">
        <v>73</v>
      </c>
      <c r="B11" s="49" t="s">
        <v>67</v>
      </c>
      <c r="C11" s="45" t="s">
        <v>74</v>
      </c>
      <c r="D11" s="33" t="s">
        <v>75</v>
      </c>
      <c r="E11" s="79">
        <v>0.4</v>
      </c>
      <c r="F11" s="90">
        <v>0.23</v>
      </c>
      <c r="G11" s="84"/>
      <c r="H11" s="50"/>
    </row>
    <row r="12" spans="1:8" ht="24" x14ac:dyDescent="0.3">
      <c r="A12" s="43" t="s">
        <v>73</v>
      </c>
      <c r="B12" s="54" t="s">
        <v>67</v>
      </c>
      <c r="C12" s="40" t="s">
        <v>78</v>
      </c>
      <c r="D12" s="10" t="s">
        <v>76</v>
      </c>
      <c r="E12" s="77">
        <v>0.1</v>
      </c>
      <c r="F12" s="88">
        <v>0.16</v>
      </c>
      <c r="G12" s="11">
        <v>0.18</v>
      </c>
      <c r="H12" s="37">
        <v>0.2</v>
      </c>
    </row>
    <row r="13" spans="1:8" ht="15.6" thickBot="1" x14ac:dyDescent="0.4">
      <c r="A13" s="44" t="s">
        <v>73</v>
      </c>
      <c r="B13" s="55" t="s">
        <v>67</v>
      </c>
      <c r="C13" s="51" t="s">
        <v>77</v>
      </c>
      <c r="D13" s="38" t="s">
        <v>75</v>
      </c>
      <c r="E13" s="80">
        <v>0.35</v>
      </c>
      <c r="F13" s="91">
        <v>0.23</v>
      </c>
      <c r="G13" s="85">
        <v>0.21</v>
      </c>
      <c r="H13" s="39">
        <v>0.19</v>
      </c>
    </row>
    <row r="14" spans="1:8" x14ac:dyDescent="0.3">
      <c r="A14" s="41" t="s">
        <v>72</v>
      </c>
      <c r="B14" s="53" t="s">
        <v>68</v>
      </c>
      <c r="C14" s="42" t="s">
        <v>70</v>
      </c>
      <c r="D14" s="35" t="s">
        <v>83</v>
      </c>
      <c r="E14" s="76">
        <v>502.2</v>
      </c>
      <c r="F14" s="87">
        <v>502.6</v>
      </c>
      <c r="G14" s="82">
        <v>507.2</v>
      </c>
      <c r="H14" s="36">
        <v>533.6</v>
      </c>
    </row>
    <row r="15" spans="1:8" x14ac:dyDescent="0.3">
      <c r="A15" s="43" t="s">
        <v>72</v>
      </c>
      <c r="B15" s="54" t="s">
        <v>68</v>
      </c>
      <c r="C15" s="40" t="s">
        <v>82</v>
      </c>
      <c r="D15" s="10" t="s">
        <v>83</v>
      </c>
      <c r="E15" s="77">
        <v>89</v>
      </c>
      <c r="F15" s="88">
        <v>89</v>
      </c>
      <c r="G15" s="11">
        <v>89</v>
      </c>
      <c r="H15" s="37">
        <v>89</v>
      </c>
    </row>
    <row r="16" spans="1:8" x14ac:dyDescent="0.3">
      <c r="A16" s="47" t="s">
        <v>72</v>
      </c>
      <c r="B16" s="55" t="s">
        <v>68</v>
      </c>
      <c r="C16" s="46" t="s">
        <v>81</v>
      </c>
      <c r="D16" s="34" t="s">
        <v>84</v>
      </c>
      <c r="E16" s="78">
        <v>6.2</v>
      </c>
      <c r="F16" s="89">
        <v>6.3</v>
      </c>
      <c r="G16" s="83">
        <v>6.4</v>
      </c>
      <c r="H16" s="48">
        <v>6.9</v>
      </c>
    </row>
    <row r="17" spans="1:8" ht="15" x14ac:dyDescent="0.35">
      <c r="A17" s="49" t="s">
        <v>73</v>
      </c>
      <c r="B17" s="49" t="s">
        <v>68</v>
      </c>
      <c r="C17" s="45" t="s">
        <v>74</v>
      </c>
      <c r="D17" s="33" t="s">
        <v>75</v>
      </c>
      <c r="E17" s="79">
        <v>2.1</v>
      </c>
      <c r="F17" s="90">
        <v>2</v>
      </c>
      <c r="G17" s="84"/>
      <c r="H17" s="50"/>
    </row>
    <row r="18" spans="1:8" ht="24" x14ac:dyDescent="0.3">
      <c r="A18" s="43" t="s">
        <v>73</v>
      </c>
      <c r="B18" s="54" t="s">
        <v>68</v>
      </c>
      <c r="C18" s="40" t="s">
        <v>78</v>
      </c>
      <c r="D18" s="10" t="s">
        <v>76</v>
      </c>
      <c r="E18" s="77"/>
      <c r="F18" s="88"/>
      <c r="G18" s="11"/>
      <c r="H18" s="37"/>
    </row>
    <row r="19" spans="1:8" ht="15.6" thickBot="1" x14ac:dyDescent="0.4">
      <c r="A19" s="44" t="s">
        <v>73</v>
      </c>
      <c r="B19" s="55" t="s">
        <v>68</v>
      </c>
      <c r="C19" s="51" t="s">
        <v>77</v>
      </c>
      <c r="D19" s="38" t="s">
        <v>75</v>
      </c>
      <c r="E19" s="80">
        <v>2.1</v>
      </c>
      <c r="F19" s="91">
        <v>1.8</v>
      </c>
      <c r="G19" s="85">
        <v>1.57</v>
      </c>
      <c r="H19" s="39">
        <v>1.05</v>
      </c>
    </row>
    <row r="20" spans="1:8" x14ac:dyDescent="0.3">
      <c r="A20" s="41" t="s">
        <v>72</v>
      </c>
      <c r="B20" s="53" t="s">
        <v>69</v>
      </c>
      <c r="C20" s="42" t="s">
        <v>70</v>
      </c>
      <c r="D20" s="35" t="s">
        <v>83</v>
      </c>
      <c r="E20" s="76"/>
      <c r="F20" s="87"/>
      <c r="G20" s="82">
        <v>11.21</v>
      </c>
      <c r="H20" s="36">
        <v>11.21</v>
      </c>
    </row>
    <row r="21" spans="1:8" x14ac:dyDescent="0.3">
      <c r="A21" s="43" t="s">
        <v>72</v>
      </c>
      <c r="B21" s="54" t="s">
        <v>69</v>
      </c>
      <c r="C21" s="40" t="s">
        <v>82</v>
      </c>
      <c r="D21" s="10" t="s">
        <v>83</v>
      </c>
      <c r="E21" s="77"/>
      <c r="F21" s="88"/>
      <c r="G21" s="11">
        <v>13.88</v>
      </c>
      <c r="H21" s="37">
        <v>13.88</v>
      </c>
    </row>
    <row r="22" spans="1:8" ht="15" thickBot="1" x14ac:dyDescent="0.35">
      <c r="A22" s="44" t="s">
        <v>72</v>
      </c>
      <c r="B22" s="56" t="s">
        <v>69</v>
      </c>
      <c r="C22" s="51" t="s">
        <v>81</v>
      </c>
      <c r="D22" s="38" t="s">
        <v>84</v>
      </c>
      <c r="E22" s="80"/>
      <c r="F22" s="91"/>
      <c r="G22" s="85">
        <v>0.28100000000000003</v>
      </c>
      <c r="H22" s="39">
        <v>0.28100000000000003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7A59-91FA-4347-ADC4-C89B842010F0}">
  <dimension ref="A1:G13"/>
  <sheetViews>
    <sheetView workbookViewId="0">
      <selection activeCell="I9" sqref="I9"/>
    </sheetView>
  </sheetViews>
  <sheetFormatPr defaultRowHeight="14.4" x14ac:dyDescent="0.3"/>
  <cols>
    <col min="1" max="1" width="5.6640625" customWidth="1"/>
    <col min="2" max="2" width="12" customWidth="1"/>
  </cols>
  <sheetData>
    <row r="1" spans="1:7" ht="43.2" x14ac:dyDescent="0.3">
      <c r="A1" s="4" t="s">
        <v>54</v>
      </c>
      <c r="B1" s="4" t="s">
        <v>1</v>
      </c>
      <c r="C1" s="4" t="s">
        <v>70</v>
      </c>
      <c r="D1" s="4" t="s">
        <v>156</v>
      </c>
      <c r="E1" s="4" t="s">
        <v>155</v>
      </c>
      <c r="F1" s="95" t="s">
        <v>179</v>
      </c>
      <c r="G1" s="95" t="s">
        <v>180</v>
      </c>
    </row>
    <row r="2" spans="1:7" x14ac:dyDescent="0.3">
      <c r="A2">
        <v>1</v>
      </c>
      <c r="B2" s="5" t="s">
        <v>16</v>
      </c>
      <c r="C2" t="s">
        <v>55</v>
      </c>
      <c r="D2" s="5">
        <v>0.251</v>
      </c>
      <c r="E2" s="5">
        <v>6.9500000000000006E-2</v>
      </c>
    </row>
    <row r="3" spans="1:7" x14ac:dyDescent="0.3">
      <c r="A3">
        <v>2</v>
      </c>
      <c r="B3" s="5" t="s">
        <v>17</v>
      </c>
      <c r="C3" t="s">
        <v>55</v>
      </c>
      <c r="D3" s="5">
        <v>0.248</v>
      </c>
      <c r="E3" s="5">
        <v>0.13350000000000001</v>
      </c>
    </row>
    <row r="4" spans="1:7" x14ac:dyDescent="0.3">
      <c r="A4">
        <v>3</v>
      </c>
      <c r="B4" s="5" t="s">
        <v>18</v>
      </c>
      <c r="C4" t="s">
        <v>55</v>
      </c>
      <c r="D4" s="5">
        <v>0.246</v>
      </c>
      <c r="E4" s="5">
        <v>8.9599999999999999E-2</v>
      </c>
    </row>
    <row r="5" spans="1:7" x14ac:dyDescent="0.3">
      <c r="A5">
        <v>4</v>
      </c>
      <c r="B5" s="5" t="s">
        <v>19</v>
      </c>
      <c r="C5" t="s">
        <v>55</v>
      </c>
      <c r="D5" s="5">
        <v>0.24349999999999999</v>
      </c>
      <c r="E5" s="5">
        <v>7.3700000000000002E-2</v>
      </c>
    </row>
    <row r="6" spans="1:7" x14ac:dyDescent="0.3">
      <c r="A6">
        <v>5</v>
      </c>
      <c r="B6" s="5" t="s">
        <v>20</v>
      </c>
      <c r="C6" t="s">
        <v>55</v>
      </c>
      <c r="D6" s="5">
        <v>0.24099999999999999</v>
      </c>
      <c r="E6" s="5">
        <v>7.0000000000000007E-2</v>
      </c>
    </row>
    <row r="7" spans="1:7" x14ac:dyDescent="0.3">
      <c r="A7">
        <v>6</v>
      </c>
      <c r="B7" s="5" t="s">
        <v>21</v>
      </c>
      <c r="C7" t="s">
        <v>55</v>
      </c>
      <c r="D7" s="5">
        <v>0.24540000000000001</v>
      </c>
      <c r="E7" s="5">
        <v>7.8600000000000003E-2</v>
      </c>
    </row>
    <row r="8" spans="1:7" x14ac:dyDescent="0.3">
      <c r="A8">
        <v>7</v>
      </c>
      <c r="B8" s="5" t="s">
        <v>22</v>
      </c>
      <c r="C8" t="s">
        <v>55</v>
      </c>
      <c r="D8" s="5">
        <v>0.23799999999999999</v>
      </c>
      <c r="E8" s="5">
        <v>8.7499999999999994E-2</v>
      </c>
    </row>
    <row r="9" spans="1:7" x14ac:dyDescent="0.3">
      <c r="A9">
        <v>8</v>
      </c>
      <c r="B9" s="5" t="s">
        <v>23</v>
      </c>
      <c r="C9" t="s">
        <v>55</v>
      </c>
      <c r="D9" s="5">
        <v>0.23649999999999999</v>
      </c>
      <c r="E9" s="5">
        <v>0.1173</v>
      </c>
    </row>
    <row r="10" spans="1:7" x14ac:dyDescent="0.3">
      <c r="A10">
        <v>9</v>
      </c>
      <c r="B10" s="5" t="s">
        <v>24</v>
      </c>
      <c r="C10" t="s">
        <v>55</v>
      </c>
      <c r="D10" s="5">
        <v>0.2349</v>
      </c>
      <c r="E10" s="5">
        <v>9.8900000000000002E-2</v>
      </c>
    </row>
    <row r="11" spans="1:7" x14ac:dyDescent="0.3">
      <c r="A11">
        <v>10</v>
      </c>
      <c r="B11" s="5" t="s">
        <v>25</v>
      </c>
      <c r="C11" t="s">
        <v>55</v>
      </c>
      <c r="D11" s="5">
        <v>0.23400000000000001</v>
      </c>
      <c r="E11" s="5">
        <v>0.10489999999999999</v>
      </c>
    </row>
    <row r="12" spans="1:7" x14ac:dyDescent="0.3">
      <c r="A12">
        <v>11</v>
      </c>
      <c r="B12" s="5" t="s">
        <v>26</v>
      </c>
      <c r="C12" t="s">
        <v>55</v>
      </c>
      <c r="D12" s="5">
        <v>0.23499999999999999</v>
      </c>
      <c r="E12" s="5">
        <v>0.1084</v>
      </c>
    </row>
    <row r="13" spans="1:7" x14ac:dyDescent="0.3">
      <c r="A13">
        <v>12</v>
      </c>
      <c r="B13" s="5" t="s">
        <v>27</v>
      </c>
      <c r="C13" t="s">
        <v>55</v>
      </c>
      <c r="D13" s="5">
        <v>0.23469999999999999</v>
      </c>
      <c r="E13" s="5">
        <v>0.10349999999999999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01F6-5708-4D94-8A03-BFCF481ED672}">
  <dimension ref="A2:R54"/>
  <sheetViews>
    <sheetView topLeftCell="A10" zoomScale="70" zoomScaleNormal="70" workbookViewId="0">
      <selection activeCell="N30" sqref="N30"/>
    </sheetView>
  </sheetViews>
  <sheetFormatPr defaultRowHeight="14.4" x14ac:dyDescent="0.3"/>
  <cols>
    <col min="1" max="1" width="11.33203125" customWidth="1"/>
    <col min="4" max="4" width="15.5546875" customWidth="1"/>
    <col min="12" max="12" width="6.21875" customWidth="1"/>
    <col min="14" max="14" width="12" customWidth="1"/>
    <col min="15" max="15" width="14.33203125" customWidth="1"/>
    <col min="17" max="17" width="10" bestFit="1" customWidth="1"/>
  </cols>
  <sheetData>
    <row r="2" spans="1:18" x14ac:dyDescent="0.3">
      <c r="A2" t="s">
        <v>133</v>
      </c>
    </row>
    <row r="3" spans="1:18" x14ac:dyDescent="0.3">
      <c r="A3" t="s">
        <v>101</v>
      </c>
      <c r="B3" t="s">
        <v>102</v>
      </c>
      <c r="C3" t="s">
        <v>110</v>
      </c>
      <c r="D3" t="s">
        <v>103</v>
      </c>
    </row>
    <row r="4" spans="1:18" x14ac:dyDescent="0.3">
      <c r="A4">
        <v>4.2</v>
      </c>
      <c r="B4">
        <v>3356</v>
      </c>
      <c r="C4">
        <f>B4/A4</f>
        <v>799.04761904761904</v>
      </c>
      <c r="D4" s="62" t="s">
        <v>104</v>
      </c>
      <c r="E4" t="s">
        <v>105</v>
      </c>
    </row>
    <row r="5" spans="1:18" x14ac:dyDescent="0.3">
      <c r="A5">
        <v>3</v>
      </c>
      <c r="B5">
        <v>2531</v>
      </c>
      <c r="C5">
        <f>B5/A5</f>
        <v>843.66666666666663</v>
      </c>
      <c r="D5" t="s">
        <v>108</v>
      </c>
    </row>
    <row r="6" spans="1:18" x14ac:dyDescent="0.3">
      <c r="A6">
        <v>6</v>
      </c>
      <c r="B6">
        <v>4080</v>
      </c>
      <c r="C6">
        <f>B6/A6</f>
        <v>680</v>
      </c>
      <c r="D6" s="62" t="s">
        <v>108</v>
      </c>
    </row>
    <row r="7" spans="1:18" x14ac:dyDescent="0.3">
      <c r="A7">
        <v>5</v>
      </c>
      <c r="B7">
        <v>5093</v>
      </c>
      <c r="C7">
        <f t="shared" ref="C7:C9" si="0">B7/A7</f>
        <v>1018.6</v>
      </c>
      <c r="D7" t="s">
        <v>106</v>
      </c>
    </row>
    <row r="8" spans="1:18" x14ac:dyDescent="0.3">
      <c r="A8">
        <v>10</v>
      </c>
      <c r="B8">
        <v>7000</v>
      </c>
      <c r="C8">
        <f t="shared" si="0"/>
        <v>700</v>
      </c>
      <c r="D8" t="s">
        <v>107</v>
      </c>
    </row>
    <row r="9" spans="1:18" x14ac:dyDescent="0.3">
      <c r="A9">
        <v>2.8</v>
      </c>
      <c r="B9">
        <v>2073</v>
      </c>
      <c r="C9">
        <f t="shared" si="0"/>
        <v>740.35714285714289</v>
      </c>
      <c r="D9" t="s">
        <v>109</v>
      </c>
    </row>
    <row r="10" spans="1:18" x14ac:dyDescent="0.3">
      <c r="C10">
        <f>AVERAGE(C4:C9)</f>
        <v>796.9452380952381</v>
      </c>
    </row>
    <row r="11" spans="1:18" ht="15" thickBot="1" x14ac:dyDescent="0.35"/>
    <row r="12" spans="1:18" ht="15" thickBot="1" x14ac:dyDescent="0.35">
      <c r="A12" s="70" t="s">
        <v>140</v>
      </c>
      <c r="B12" s="71"/>
      <c r="C12" s="71" t="s">
        <v>115</v>
      </c>
      <c r="D12" s="71"/>
      <c r="E12" s="71" t="s">
        <v>29</v>
      </c>
      <c r="F12" s="71"/>
      <c r="G12" s="71"/>
      <c r="H12" s="71"/>
      <c r="I12" s="72"/>
    </row>
    <row r="13" spans="1:18" x14ac:dyDescent="0.3">
      <c r="A13" s="43" t="s">
        <v>113</v>
      </c>
      <c r="B13" t="s">
        <v>139</v>
      </c>
      <c r="C13" t="s">
        <v>114</v>
      </c>
      <c r="I13" s="68"/>
      <c r="K13" t="s">
        <v>147</v>
      </c>
    </row>
    <row r="14" spans="1:18" x14ac:dyDescent="0.3">
      <c r="A14" s="43" t="s">
        <v>111</v>
      </c>
      <c r="B14" t="s">
        <v>112</v>
      </c>
      <c r="C14" t="s">
        <v>112</v>
      </c>
      <c r="E14" s="3" t="s">
        <v>128</v>
      </c>
      <c r="F14" s="65" t="s">
        <v>112</v>
      </c>
      <c r="G14" s="3"/>
      <c r="H14" s="3"/>
      <c r="I14" s="67" t="s">
        <v>132</v>
      </c>
      <c r="K14" s="3" t="s">
        <v>141</v>
      </c>
      <c r="L14" s="3" t="s">
        <v>145</v>
      </c>
      <c r="M14" s="3" t="s">
        <v>142</v>
      </c>
      <c r="N14" s="3" t="s">
        <v>136</v>
      </c>
      <c r="O14" s="3" t="s">
        <v>146</v>
      </c>
      <c r="P14" s="3" t="s">
        <v>138</v>
      </c>
      <c r="Q14" s="3" t="s">
        <v>137</v>
      </c>
      <c r="R14" s="3" t="s">
        <v>110</v>
      </c>
    </row>
    <row r="15" spans="1:18" x14ac:dyDescent="0.3">
      <c r="A15" s="43">
        <v>1.5</v>
      </c>
      <c r="B15">
        <v>701</v>
      </c>
      <c r="E15">
        <v>365</v>
      </c>
      <c r="F15">
        <v>161</v>
      </c>
      <c r="G15" s="66" t="s">
        <v>129</v>
      </c>
      <c r="I15" s="68">
        <v>19</v>
      </c>
      <c r="K15">
        <f t="shared" ref="K15:K23" si="1">ROUNDDOWN(A15*1000/E15,0)</f>
        <v>4</v>
      </c>
      <c r="L15" s="64">
        <f t="shared" ref="L15:L23" si="2">ROUNDDOWN(A15*1000/E15,0)*E15/1000</f>
        <v>1.46</v>
      </c>
      <c r="M15">
        <f t="shared" ref="M15:M23" si="3">K15*F15</f>
        <v>644</v>
      </c>
      <c r="N15">
        <f t="shared" ref="N15:N22" si="4">B15/M15</f>
        <v>1.0885093167701863</v>
      </c>
      <c r="O15">
        <f>M15+M15*N15</f>
        <v>1345</v>
      </c>
      <c r="P15">
        <f>O15*$E$31/100</f>
        <v>228.65</v>
      </c>
      <c r="Q15">
        <f>O46+P15+O15</f>
        <v>1573.65</v>
      </c>
      <c r="R15">
        <f>Q15/L15</f>
        <v>1077.8424657534247</v>
      </c>
    </row>
    <row r="16" spans="1:18" x14ac:dyDescent="0.3">
      <c r="A16" s="43">
        <v>2</v>
      </c>
      <c r="B16">
        <v>826</v>
      </c>
      <c r="E16">
        <v>370</v>
      </c>
      <c r="F16">
        <v>164</v>
      </c>
      <c r="G16" s="66" t="s">
        <v>129</v>
      </c>
      <c r="I16" s="68">
        <v>19</v>
      </c>
      <c r="K16">
        <f t="shared" si="1"/>
        <v>5</v>
      </c>
      <c r="L16" s="63">
        <f t="shared" si="2"/>
        <v>1.85</v>
      </c>
      <c r="M16">
        <f t="shared" si="3"/>
        <v>820</v>
      </c>
      <c r="N16">
        <f t="shared" si="4"/>
        <v>1.0073170731707317</v>
      </c>
      <c r="O16">
        <f t="shared" ref="O16:O25" si="5">M16+M16*N16</f>
        <v>1646</v>
      </c>
      <c r="P16">
        <f t="shared" ref="P16:P24" si="6">O16*$E$31/100</f>
        <v>279.82</v>
      </c>
      <c r="Q16">
        <f t="shared" ref="Q16:Q25" si="7">O47+P16+O16</f>
        <v>1925.82</v>
      </c>
      <c r="R16">
        <f t="shared" ref="R16:R25" si="8">Q16/L16</f>
        <v>1040.9837837837838</v>
      </c>
    </row>
    <row r="17" spans="1:18" x14ac:dyDescent="0.3">
      <c r="A17" s="43">
        <v>2.5</v>
      </c>
      <c r="B17">
        <v>939</v>
      </c>
      <c r="E17">
        <v>445</v>
      </c>
      <c r="F17">
        <v>194</v>
      </c>
      <c r="G17" s="66" t="s">
        <v>129</v>
      </c>
      <c r="I17" s="68">
        <v>19</v>
      </c>
      <c r="K17">
        <f t="shared" si="1"/>
        <v>5</v>
      </c>
      <c r="L17" s="63">
        <f t="shared" si="2"/>
        <v>2.2250000000000001</v>
      </c>
      <c r="M17">
        <f t="shared" si="3"/>
        <v>970</v>
      </c>
      <c r="N17">
        <f t="shared" si="4"/>
        <v>0.96804123711340206</v>
      </c>
      <c r="O17">
        <f t="shared" si="5"/>
        <v>1909</v>
      </c>
      <c r="P17">
        <f t="shared" si="6"/>
        <v>324.52999999999997</v>
      </c>
      <c r="Q17">
        <f t="shared" si="7"/>
        <v>2233.5299999999997</v>
      </c>
      <c r="R17">
        <f t="shared" si="8"/>
        <v>1003.8337078651684</v>
      </c>
    </row>
    <row r="18" spans="1:18" x14ac:dyDescent="0.3">
      <c r="A18" s="43">
        <v>3</v>
      </c>
      <c r="B18">
        <v>1132</v>
      </c>
      <c r="C18">
        <v>1352</v>
      </c>
      <c r="E18">
        <v>540</v>
      </c>
      <c r="F18">
        <v>233</v>
      </c>
      <c r="G18" s="66" t="s">
        <v>130</v>
      </c>
      <c r="I18" s="68">
        <v>19</v>
      </c>
      <c r="K18">
        <f t="shared" si="1"/>
        <v>5</v>
      </c>
      <c r="L18" s="63">
        <f t="shared" si="2"/>
        <v>2.7</v>
      </c>
      <c r="M18">
        <f t="shared" si="3"/>
        <v>1165</v>
      </c>
      <c r="N18">
        <f t="shared" si="4"/>
        <v>0.97167381974248923</v>
      </c>
      <c r="O18">
        <f t="shared" si="5"/>
        <v>2297</v>
      </c>
      <c r="P18">
        <f t="shared" si="6"/>
        <v>390.49</v>
      </c>
      <c r="Q18">
        <f t="shared" si="7"/>
        <v>2687.49</v>
      </c>
      <c r="R18">
        <f t="shared" si="8"/>
        <v>995.36666666666656</v>
      </c>
    </row>
    <row r="19" spans="1:18" x14ac:dyDescent="0.3">
      <c r="A19" s="43">
        <v>3.6</v>
      </c>
      <c r="B19">
        <v>1206</v>
      </c>
      <c r="E19">
        <v>545</v>
      </c>
      <c r="F19">
        <v>235</v>
      </c>
      <c r="G19" s="66" t="s">
        <v>130</v>
      </c>
      <c r="I19" s="68">
        <v>21</v>
      </c>
      <c r="K19">
        <f t="shared" si="1"/>
        <v>6</v>
      </c>
      <c r="L19" s="63">
        <f t="shared" si="2"/>
        <v>3.27</v>
      </c>
      <c r="M19">
        <f t="shared" si="3"/>
        <v>1410</v>
      </c>
      <c r="N19">
        <f t="shared" si="4"/>
        <v>0.85531914893617023</v>
      </c>
      <c r="O19">
        <f t="shared" si="5"/>
        <v>2616</v>
      </c>
      <c r="P19">
        <f t="shared" si="6"/>
        <v>444.72</v>
      </c>
      <c r="Q19">
        <f t="shared" si="7"/>
        <v>3060.7200000000003</v>
      </c>
      <c r="R19">
        <f t="shared" si="8"/>
        <v>936.00000000000011</v>
      </c>
    </row>
    <row r="20" spans="1:18" x14ac:dyDescent="0.3">
      <c r="A20" s="43">
        <v>4</v>
      </c>
      <c r="B20">
        <v>1263</v>
      </c>
      <c r="C20">
        <v>1454</v>
      </c>
      <c r="E20">
        <v>660</v>
      </c>
      <c r="F20">
        <v>281</v>
      </c>
      <c r="G20" s="66" t="s">
        <v>130</v>
      </c>
      <c r="I20" s="68">
        <v>21</v>
      </c>
      <c r="K20">
        <f t="shared" si="1"/>
        <v>6</v>
      </c>
      <c r="L20" s="63">
        <f t="shared" si="2"/>
        <v>3.96</v>
      </c>
      <c r="M20">
        <f t="shared" si="3"/>
        <v>1686</v>
      </c>
      <c r="N20">
        <f t="shared" si="4"/>
        <v>0.74911032028469748</v>
      </c>
      <c r="O20">
        <f t="shared" si="5"/>
        <v>2949</v>
      </c>
      <c r="P20">
        <f t="shared" si="6"/>
        <v>501.33</v>
      </c>
      <c r="Q20">
        <f t="shared" si="7"/>
        <v>3450.33</v>
      </c>
      <c r="R20">
        <f t="shared" si="8"/>
        <v>871.2954545454545</v>
      </c>
    </row>
    <row r="21" spans="1:18" x14ac:dyDescent="0.3">
      <c r="A21" s="43">
        <v>5</v>
      </c>
      <c r="B21">
        <v>1353</v>
      </c>
      <c r="C21">
        <v>1544</v>
      </c>
      <c r="E21">
        <v>665</v>
      </c>
      <c r="F21">
        <v>283</v>
      </c>
      <c r="G21" s="66" t="s">
        <v>130</v>
      </c>
      <c r="I21" s="68">
        <v>21</v>
      </c>
      <c r="K21">
        <f t="shared" si="1"/>
        <v>7</v>
      </c>
      <c r="L21" s="63">
        <f t="shared" si="2"/>
        <v>4.6550000000000002</v>
      </c>
      <c r="M21">
        <f t="shared" si="3"/>
        <v>1981</v>
      </c>
      <c r="N21">
        <f t="shared" si="4"/>
        <v>0.68298838970217057</v>
      </c>
      <c r="O21">
        <f t="shared" si="5"/>
        <v>3334</v>
      </c>
      <c r="P21">
        <f t="shared" si="6"/>
        <v>566.78</v>
      </c>
      <c r="Q21">
        <f t="shared" si="7"/>
        <v>3900.7799999999997</v>
      </c>
      <c r="R21">
        <f t="shared" si="8"/>
        <v>837.97636949516641</v>
      </c>
    </row>
    <row r="22" spans="1:18" x14ac:dyDescent="0.3">
      <c r="A22" s="43">
        <v>6</v>
      </c>
      <c r="B22">
        <v>1454</v>
      </c>
      <c r="C22">
        <v>1727</v>
      </c>
      <c r="E22">
        <v>310</v>
      </c>
      <c r="F22">
        <v>138</v>
      </c>
      <c r="G22" s="66" t="s">
        <v>131</v>
      </c>
      <c r="I22" s="68">
        <v>19</v>
      </c>
      <c r="K22">
        <f t="shared" si="1"/>
        <v>19</v>
      </c>
      <c r="L22" s="63">
        <f t="shared" si="2"/>
        <v>5.89</v>
      </c>
      <c r="M22">
        <f t="shared" si="3"/>
        <v>2622</v>
      </c>
      <c r="N22">
        <f t="shared" si="4"/>
        <v>0.55453852021357741</v>
      </c>
      <c r="O22">
        <f t="shared" si="5"/>
        <v>4076</v>
      </c>
      <c r="P22">
        <f t="shared" si="6"/>
        <v>692.92</v>
      </c>
      <c r="Q22">
        <f t="shared" si="7"/>
        <v>4768.92</v>
      </c>
      <c r="R22">
        <f t="shared" si="8"/>
        <v>809.66383701188465</v>
      </c>
    </row>
    <row r="23" spans="1:18" x14ac:dyDescent="0.3">
      <c r="A23" s="43">
        <v>8</v>
      </c>
      <c r="C23">
        <v>2051</v>
      </c>
      <c r="E23">
        <v>315</v>
      </c>
      <c r="F23">
        <v>140</v>
      </c>
      <c r="G23" s="66" t="s">
        <v>131</v>
      </c>
      <c r="I23" s="68">
        <v>19</v>
      </c>
      <c r="K23">
        <f t="shared" si="1"/>
        <v>25</v>
      </c>
      <c r="L23" s="63">
        <f t="shared" si="2"/>
        <v>7.875</v>
      </c>
      <c r="M23">
        <f t="shared" si="3"/>
        <v>3500</v>
      </c>
      <c r="N23">
        <f>C23/M23</f>
        <v>0.58599999999999997</v>
      </c>
      <c r="O23">
        <f t="shared" si="5"/>
        <v>5551</v>
      </c>
      <c r="P23">
        <f t="shared" si="6"/>
        <v>943.67</v>
      </c>
      <c r="Q23">
        <f t="shared" si="7"/>
        <v>6494.67</v>
      </c>
      <c r="R23">
        <f t="shared" si="8"/>
        <v>824.72</v>
      </c>
    </row>
    <row r="24" spans="1:18" x14ac:dyDescent="0.3">
      <c r="A24" s="43">
        <v>10</v>
      </c>
      <c r="C24">
        <v>2306</v>
      </c>
      <c r="I24" s="68"/>
      <c r="K24">
        <f>ROUNDDOWN(A24*1000/$E18,0)</f>
        <v>18</v>
      </c>
      <c r="L24" s="63">
        <f>ROUNDDOWN(A24*1000/E18,0)*E18/1000</f>
        <v>9.7200000000000006</v>
      </c>
      <c r="M24">
        <f>K24*F18</f>
        <v>4194</v>
      </c>
      <c r="N24">
        <f>C24/M24</f>
        <v>0.54983309489747256</v>
      </c>
      <c r="O24">
        <f t="shared" si="5"/>
        <v>6500</v>
      </c>
      <c r="P24">
        <f t="shared" si="6"/>
        <v>1105</v>
      </c>
      <c r="Q24">
        <f t="shared" si="7"/>
        <v>7605</v>
      </c>
      <c r="R24">
        <f t="shared" si="8"/>
        <v>782.40740740740739</v>
      </c>
    </row>
    <row r="25" spans="1:18" ht="15" thickBot="1" x14ac:dyDescent="0.35">
      <c r="A25" s="44">
        <v>50</v>
      </c>
      <c r="B25" s="52"/>
      <c r="C25" s="52">
        <v>4796</v>
      </c>
      <c r="D25" s="52"/>
      <c r="E25" s="52"/>
      <c r="F25" s="52"/>
      <c r="G25" s="52"/>
      <c r="H25" s="52"/>
      <c r="I25" s="69"/>
      <c r="K25">
        <f>ROUNDDOWN(A25*1000/$E19,0)</f>
        <v>91</v>
      </c>
      <c r="L25" s="63">
        <f>ROUNDDOWN(A25*1000/$E19,0)*E19/1000</f>
        <v>49.594999999999999</v>
      </c>
      <c r="M25">
        <f>K25*F19</f>
        <v>21385</v>
      </c>
      <c r="N25">
        <f>C25/M25</f>
        <v>0.22426934767360299</v>
      </c>
      <c r="O25">
        <f t="shared" si="5"/>
        <v>26181</v>
      </c>
      <c r="P25">
        <f>O25*$E$31/100</f>
        <v>4450.7700000000004</v>
      </c>
      <c r="Q25">
        <f t="shared" si="7"/>
        <v>30631.77</v>
      </c>
      <c r="R25">
        <f t="shared" si="8"/>
        <v>617.63826998689387</v>
      </c>
    </row>
    <row r="28" spans="1:18" x14ac:dyDescent="0.3">
      <c r="A28" s="61" t="s">
        <v>123</v>
      </c>
      <c r="D28" t="s">
        <v>127</v>
      </c>
    </row>
    <row r="29" spans="1:18" ht="51" x14ac:dyDescent="0.3">
      <c r="A29" s="57" t="s">
        <v>116</v>
      </c>
      <c r="B29" s="57" t="s">
        <v>117</v>
      </c>
    </row>
    <row r="30" spans="1:18" ht="20.399999999999999" x14ac:dyDescent="0.3">
      <c r="A30" s="58" t="s">
        <v>118</v>
      </c>
      <c r="B30" s="59">
        <v>0.315</v>
      </c>
      <c r="D30" s="3" t="s">
        <v>144</v>
      </c>
      <c r="E30" s="3" t="s">
        <v>135</v>
      </c>
    </row>
    <row r="31" spans="1:18" ht="41.4" customHeight="1" x14ac:dyDescent="0.3">
      <c r="A31" s="58" t="s">
        <v>119</v>
      </c>
      <c r="B31" s="60">
        <v>0.17</v>
      </c>
      <c r="C31" s="2"/>
      <c r="D31" s="74" t="s">
        <v>134</v>
      </c>
      <c r="E31">
        <v>17</v>
      </c>
    </row>
    <row r="32" spans="1:18" x14ac:dyDescent="0.3">
      <c r="A32" s="58" t="s">
        <v>120</v>
      </c>
      <c r="B32" s="59">
        <v>0.215</v>
      </c>
      <c r="D32" s="73" t="s">
        <v>82</v>
      </c>
      <c r="E32" s="73">
        <v>21</v>
      </c>
      <c r="F32" t="s">
        <v>143</v>
      </c>
    </row>
    <row r="33" spans="1:4" x14ac:dyDescent="0.3">
      <c r="A33" s="58" t="s">
        <v>121</v>
      </c>
      <c r="B33" s="60">
        <v>0.13</v>
      </c>
    </row>
    <row r="34" spans="1:4" ht="30.6" x14ac:dyDescent="0.3">
      <c r="A34" s="58" t="s">
        <v>122</v>
      </c>
      <c r="B34" s="60">
        <v>0.17</v>
      </c>
    </row>
    <row r="36" spans="1:4" x14ac:dyDescent="0.3">
      <c r="A36" s="61" t="s">
        <v>124</v>
      </c>
    </row>
    <row r="37" spans="1:4" ht="61.2" x14ac:dyDescent="0.3">
      <c r="A37" s="57" t="s">
        <v>116</v>
      </c>
      <c r="B37" s="57" t="s">
        <v>125</v>
      </c>
    </row>
    <row r="38" spans="1:4" ht="20.399999999999999" x14ac:dyDescent="0.3">
      <c r="A38" s="58" t="s">
        <v>118</v>
      </c>
      <c r="B38" s="60">
        <v>0.18</v>
      </c>
    </row>
    <row r="39" spans="1:4" x14ac:dyDescent="0.3">
      <c r="A39" s="58" t="s">
        <v>119</v>
      </c>
      <c r="B39" s="60">
        <v>0.1</v>
      </c>
    </row>
    <row r="40" spans="1:4" x14ac:dyDescent="0.3">
      <c r="A40" s="58" t="s">
        <v>126</v>
      </c>
      <c r="B40" s="59">
        <v>0.35499999999999998</v>
      </c>
    </row>
    <row r="41" spans="1:4" ht="30.6" x14ac:dyDescent="0.3">
      <c r="A41" s="58" t="s">
        <v>122</v>
      </c>
      <c r="B41" s="59">
        <v>0.108</v>
      </c>
    </row>
    <row r="42" spans="1:4" x14ac:dyDescent="0.3">
      <c r="A42" s="58" t="s">
        <v>120</v>
      </c>
      <c r="B42" s="60">
        <v>0.18</v>
      </c>
    </row>
    <row r="43" spans="1:4" x14ac:dyDescent="0.3">
      <c r="A43" s="58" t="s">
        <v>121</v>
      </c>
      <c r="B43" s="59">
        <v>7.6999999999999999E-2</v>
      </c>
    </row>
    <row r="45" spans="1:4" x14ac:dyDescent="0.3">
      <c r="A45" t="s">
        <v>85</v>
      </c>
      <c r="B45" t="s">
        <v>86</v>
      </c>
      <c r="C45" t="s">
        <v>70</v>
      </c>
      <c r="D45" t="s">
        <v>100</v>
      </c>
    </row>
    <row r="46" spans="1:4" x14ac:dyDescent="0.3">
      <c r="A46" t="s">
        <v>98</v>
      </c>
      <c r="C46" t="s">
        <v>76</v>
      </c>
    </row>
    <row r="47" spans="1:4" x14ac:dyDescent="0.3">
      <c r="A47" t="s">
        <v>99</v>
      </c>
      <c r="C47" t="s">
        <v>76</v>
      </c>
    </row>
    <row r="48" spans="1:4" x14ac:dyDescent="0.3">
      <c r="A48" t="s">
        <v>87</v>
      </c>
      <c r="B48">
        <v>1070</v>
      </c>
      <c r="C48" t="s">
        <v>96</v>
      </c>
    </row>
    <row r="49" spans="1:3" x14ac:dyDescent="0.3">
      <c r="A49" t="s">
        <v>88</v>
      </c>
      <c r="B49">
        <v>12.8</v>
      </c>
      <c r="C49" t="s">
        <v>89</v>
      </c>
    </row>
    <row r="50" spans="1:3" x14ac:dyDescent="0.3">
      <c r="A50" t="s">
        <v>90</v>
      </c>
      <c r="B50">
        <v>0</v>
      </c>
      <c r="C50" t="s">
        <v>91</v>
      </c>
    </row>
    <row r="51" spans="1:3" x14ac:dyDescent="0.3">
      <c r="A51" t="s">
        <v>97</v>
      </c>
      <c r="B51">
        <v>19</v>
      </c>
      <c r="C51" t="s">
        <v>92</v>
      </c>
    </row>
    <row r="52" spans="1:3" x14ac:dyDescent="0.3">
      <c r="A52" t="s">
        <v>93</v>
      </c>
      <c r="B52">
        <v>0.84</v>
      </c>
      <c r="C52" t="s">
        <v>40</v>
      </c>
    </row>
    <row r="53" spans="1:3" x14ac:dyDescent="0.3">
      <c r="A53" t="s">
        <v>94</v>
      </c>
      <c r="B53">
        <v>0.8</v>
      </c>
      <c r="C53" t="s">
        <v>40</v>
      </c>
    </row>
    <row r="54" spans="1:3" x14ac:dyDescent="0.3">
      <c r="A54" t="s">
        <v>95</v>
      </c>
      <c r="B54">
        <v>1</v>
      </c>
      <c r="C54" t="s">
        <v>40</v>
      </c>
    </row>
  </sheetData>
  <hyperlinks>
    <hyperlink ref="D6" r:id="rId1" xr:uid="{A4A917A5-55DB-4BBA-90AE-646E9FEBE99F}"/>
    <hyperlink ref="D4" r:id="rId2" xr:uid="{70DE1282-61DD-440B-B43C-B158C12B1F57}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FCC2-2D80-4105-8978-E5E19FEAC6F5}">
  <dimension ref="A1:H86"/>
  <sheetViews>
    <sheetView workbookViewId="0">
      <selection activeCell="L26" sqref="L26"/>
    </sheetView>
  </sheetViews>
  <sheetFormatPr defaultRowHeight="14.4" x14ac:dyDescent="0.3"/>
  <cols>
    <col min="1" max="1" width="12.77734375" customWidth="1"/>
    <col min="2" max="2" width="9.109375" customWidth="1"/>
    <col min="3" max="3" width="8.88671875" customWidth="1"/>
  </cols>
  <sheetData>
    <row r="1" spans="1:8" x14ac:dyDescent="0.3">
      <c r="A1" t="s">
        <v>6</v>
      </c>
    </row>
    <row r="2" spans="1:8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8" x14ac:dyDescent="0.3">
      <c r="A3" s="1">
        <v>4802003003</v>
      </c>
    </row>
    <row r="4" spans="1:8" x14ac:dyDescent="0.3">
      <c r="A4" s="1">
        <v>4802003005</v>
      </c>
    </row>
    <row r="5" spans="1:8" x14ac:dyDescent="0.3">
      <c r="A5" s="1">
        <v>4802003006</v>
      </c>
    </row>
    <row r="6" spans="1:8" x14ac:dyDescent="0.3">
      <c r="A6" s="1">
        <v>4802003007</v>
      </c>
    </row>
    <row r="7" spans="1:8" x14ac:dyDescent="0.3">
      <c r="A7" s="1">
        <v>4802003009</v>
      </c>
    </row>
    <row r="8" spans="1:8" x14ac:dyDescent="0.3">
      <c r="A8" s="1">
        <v>4802003010</v>
      </c>
    </row>
    <row r="9" spans="1:8" x14ac:dyDescent="0.3">
      <c r="A9" s="1">
        <v>4802003011</v>
      </c>
    </row>
    <row r="11" spans="1:8" x14ac:dyDescent="0.3">
      <c r="A11" s="3" t="s">
        <v>8</v>
      </c>
    </row>
    <row r="12" spans="1:8" x14ac:dyDescent="0.3">
      <c r="A12" t="s">
        <v>14</v>
      </c>
      <c r="H12" t="s">
        <v>13</v>
      </c>
    </row>
    <row r="13" spans="1:8" x14ac:dyDescent="0.3">
      <c r="A13" t="s">
        <v>12</v>
      </c>
      <c r="H13" t="s">
        <v>15</v>
      </c>
    </row>
    <row r="15" spans="1:8" x14ac:dyDescent="0.3">
      <c r="A15" s="3" t="s">
        <v>7</v>
      </c>
    </row>
    <row r="16" spans="1:8" x14ac:dyDescent="0.3">
      <c r="A16" t="s">
        <v>9</v>
      </c>
    </row>
    <row r="17" spans="1:4" x14ac:dyDescent="0.3">
      <c r="A17" t="s">
        <v>10</v>
      </c>
    </row>
    <row r="19" spans="1:4" x14ac:dyDescent="0.3">
      <c r="A19" t="s">
        <v>56</v>
      </c>
      <c r="B19" t="s">
        <v>57</v>
      </c>
      <c r="C19">
        <v>0.2</v>
      </c>
      <c r="D19" t="s">
        <v>55</v>
      </c>
    </row>
    <row r="20" spans="1:4" x14ac:dyDescent="0.3">
      <c r="A20" t="s">
        <v>56</v>
      </c>
      <c r="B20" t="s">
        <v>58</v>
      </c>
      <c r="C20">
        <v>0.05</v>
      </c>
      <c r="D20" t="s">
        <v>55</v>
      </c>
    </row>
    <row r="21" spans="1:4" x14ac:dyDescent="0.3">
      <c r="A21" t="s">
        <v>56</v>
      </c>
      <c r="B21" t="s">
        <v>59</v>
      </c>
      <c r="C21">
        <v>0.15</v>
      </c>
      <c r="D21" t="s">
        <v>55</v>
      </c>
    </row>
    <row r="22" spans="1:4" x14ac:dyDescent="0.3">
      <c r="A22" t="s">
        <v>56</v>
      </c>
      <c r="B22" t="s">
        <v>60</v>
      </c>
      <c r="C22">
        <v>0.1</v>
      </c>
      <c r="D22" t="s">
        <v>55</v>
      </c>
    </row>
    <row r="24" spans="1:4" x14ac:dyDescent="0.3">
      <c r="A24" t="s">
        <v>11</v>
      </c>
    </row>
    <row r="25" spans="1:4" x14ac:dyDescent="0.3">
      <c r="A25" t="s">
        <v>28</v>
      </c>
    </row>
    <row r="26" spans="1:4" ht="28.8" x14ac:dyDescent="0.3">
      <c r="A26" t="s">
        <v>54</v>
      </c>
      <c r="B26" s="4" t="s">
        <v>1</v>
      </c>
      <c r="C26" s="4" t="s">
        <v>61</v>
      </c>
    </row>
    <row r="27" spans="1:4" x14ac:dyDescent="0.3">
      <c r="A27">
        <v>1</v>
      </c>
      <c r="B27" s="5" t="s">
        <v>16</v>
      </c>
      <c r="C27" s="5">
        <v>0.251</v>
      </c>
      <c r="D27" t="s">
        <v>55</v>
      </c>
    </row>
    <row r="28" spans="1:4" x14ac:dyDescent="0.3">
      <c r="A28">
        <v>2</v>
      </c>
      <c r="B28" s="5" t="s">
        <v>17</v>
      </c>
      <c r="C28" s="5">
        <v>0.248</v>
      </c>
      <c r="D28" t="s">
        <v>55</v>
      </c>
    </row>
    <row r="29" spans="1:4" x14ac:dyDescent="0.3">
      <c r="A29">
        <v>3</v>
      </c>
      <c r="B29" s="5" t="s">
        <v>18</v>
      </c>
      <c r="C29" s="5">
        <v>0.246</v>
      </c>
      <c r="D29" t="s">
        <v>55</v>
      </c>
    </row>
    <row r="30" spans="1:4" x14ac:dyDescent="0.3">
      <c r="A30">
        <v>4</v>
      </c>
      <c r="B30" s="5" t="s">
        <v>19</v>
      </c>
      <c r="C30" s="5">
        <v>0.24349999999999999</v>
      </c>
      <c r="D30" t="s">
        <v>55</v>
      </c>
    </row>
    <row r="31" spans="1:4" x14ac:dyDescent="0.3">
      <c r="A31">
        <v>5</v>
      </c>
      <c r="B31" s="5" t="s">
        <v>20</v>
      </c>
      <c r="C31" s="5">
        <v>0.24099999999999999</v>
      </c>
      <c r="D31" t="s">
        <v>55</v>
      </c>
    </row>
    <row r="32" spans="1:4" x14ac:dyDescent="0.3">
      <c r="A32">
        <v>6</v>
      </c>
      <c r="B32" s="5" t="s">
        <v>21</v>
      </c>
      <c r="C32" s="5">
        <v>0.24540000000000001</v>
      </c>
      <c r="D32" t="s">
        <v>55</v>
      </c>
    </row>
    <row r="33" spans="1:4" x14ac:dyDescent="0.3">
      <c r="A33">
        <v>7</v>
      </c>
      <c r="B33" s="5" t="s">
        <v>22</v>
      </c>
      <c r="C33" s="5">
        <v>0.23799999999999999</v>
      </c>
      <c r="D33" t="s">
        <v>55</v>
      </c>
    </row>
    <row r="34" spans="1:4" x14ac:dyDescent="0.3">
      <c r="A34">
        <v>8</v>
      </c>
      <c r="B34" s="5" t="s">
        <v>23</v>
      </c>
      <c r="C34" s="5">
        <v>0.23649999999999999</v>
      </c>
      <c r="D34" t="s">
        <v>55</v>
      </c>
    </row>
    <row r="35" spans="1:4" ht="28.8" x14ac:dyDescent="0.3">
      <c r="A35">
        <v>9</v>
      </c>
      <c r="B35" s="5" t="s">
        <v>24</v>
      </c>
      <c r="C35" s="5">
        <v>0.2349</v>
      </c>
      <c r="D35" t="s">
        <v>55</v>
      </c>
    </row>
    <row r="36" spans="1:4" x14ac:dyDescent="0.3">
      <c r="A36">
        <v>10</v>
      </c>
      <c r="B36" s="5" t="s">
        <v>25</v>
      </c>
      <c r="C36" s="5">
        <v>0.23400000000000001</v>
      </c>
      <c r="D36" t="s">
        <v>55</v>
      </c>
    </row>
    <row r="37" spans="1:4" ht="28.8" x14ac:dyDescent="0.3">
      <c r="A37">
        <v>11</v>
      </c>
      <c r="B37" s="5" t="s">
        <v>26</v>
      </c>
      <c r="C37" s="5">
        <v>0.23499999999999999</v>
      </c>
      <c r="D37" t="s">
        <v>55</v>
      </c>
    </row>
    <row r="38" spans="1:4" ht="28.8" x14ac:dyDescent="0.3">
      <c r="A38">
        <v>12</v>
      </c>
      <c r="B38" s="5" t="s">
        <v>27</v>
      </c>
      <c r="C38" s="5">
        <v>0.23469999999999999</v>
      </c>
      <c r="D38" t="s">
        <v>55</v>
      </c>
    </row>
    <row r="40" spans="1:4" ht="57.6" x14ac:dyDescent="0.3">
      <c r="A40" t="s">
        <v>54</v>
      </c>
      <c r="B40" s="4" t="s">
        <v>1</v>
      </c>
      <c r="C40" s="4" t="s">
        <v>62</v>
      </c>
    </row>
    <row r="41" spans="1:4" x14ac:dyDescent="0.3">
      <c r="A41">
        <v>1</v>
      </c>
      <c r="B41" s="5" t="s">
        <v>16</v>
      </c>
      <c r="C41" s="5">
        <v>6.9500000000000006E-2</v>
      </c>
      <c r="D41" t="s">
        <v>55</v>
      </c>
    </row>
    <row r="42" spans="1:4" x14ac:dyDescent="0.3">
      <c r="A42">
        <v>2</v>
      </c>
      <c r="B42" s="5" t="s">
        <v>17</v>
      </c>
      <c r="C42" s="5">
        <v>0.13350000000000001</v>
      </c>
      <c r="D42" t="s">
        <v>55</v>
      </c>
    </row>
    <row r="43" spans="1:4" x14ac:dyDescent="0.3">
      <c r="A43">
        <v>3</v>
      </c>
      <c r="B43" s="5" t="s">
        <v>18</v>
      </c>
      <c r="C43" s="5">
        <v>8.9599999999999999E-2</v>
      </c>
      <c r="D43" t="s">
        <v>55</v>
      </c>
    </row>
    <row r="44" spans="1:4" x14ac:dyDescent="0.3">
      <c r="A44">
        <v>4</v>
      </c>
      <c r="B44" s="5" t="s">
        <v>19</v>
      </c>
      <c r="C44" s="5">
        <v>7.3700000000000002E-2</v>
      </c>
      <c r="D44" t="s">
        <v>55</v>
      </c>
    </row>
    <row r="45" spans="1:4" x14ac:dyDescent="0.3">
      <c r="A45">
        <v>5</v>
      </c>
      <c r="B45" s="5" t="s">
        <v>20</v>
      </c>
      <c r="C45" s="5">
        <v>7.0000000000000007E-2</v>
      </c>
      <c r="D45" t="s">
        <v>55</v>
      </c>
    </row>
    <row r="46" spans="1:4" x14ac:dyDescent="0.3">
      <c r="A46">
        <v>6</v>
      </c>
      <c r="B46" s="5" t="s">
        <v>21</v>
      </c>
      <c r="C46" s="5">
        <v>7.8600000000000003E-2</v>
      </c>
      <c r="D46" t="s">
        <v>55</v>
      </c>
    </row>
    <row r="47" spans="1:4" x14ac:dyDescent="0.3">
      <c r="A47">
        <v>7</v>
      </c>
      <c r="B47" s="5" t="s">
        <v>22</v>
      </c>
      <c r="C47" s="5">
        <v>8.7499999999999994E-2</v>
      </c>
      <c r="D47" t="s">
        <v>55</v>
      </c>
    </row>
    <row r="48" spans="1:4" x14ac:dyDescent="0.3">
      <c r="A48">
        <v>8</v>
      </c>
      <c r="B48" s="5" t="s">
        <v>23</v>
      </c>
      <c r="C48" s="5">
        <v>0.1173</v>
      </c>
      <c r="D48" t="s">
        <v>55</v>
      </c>
    </row>
    <row r="49" spans="1:6" ht="28.8" x14ac:dyDescent="0.3">
      <c r="A49">
        <v>9</v>
      </c>
      <c r="B49" s="5" t="s">
        <v>24</v>
      </c>
      <c r="C49" s="5">
        <v>9.8900000000000002E-2</v>
      </c>
      <c r="D49" t="s">
        <v>55</v>
      </c>
    </row>
    <row r="50" spans="1:6" x14ac:dyDescent="0.3">
      <c r="A50">
        <v>10</v>
      </c>
      <c r="B50" s="5" t="s">
        <v>25</v>
      </c>
      <c r="C50" s="5">
        <v>0.10489999999999999</v>
      </c>
      <c r="D50" t="s">
        <v>55</v>
      </c>
    </row>
    <row r="51" spans="1:6" ht="28.8" x14ac:dyDescent="0.3">
      <c r="A51">
        <v>11</v>
      </c>
      <c r="B51" s="5" t="s">
        <v>26</v>
      </c>
      <c r="C51" s="5">
        <v>0.1084</v>
      </c>
      <c r="D51" t="s">
        <v>55</v>
      </c>
    </row>
    <row r="52" spans="1:6" ht="28.8" x14ac:dyDescent="0.3">
      <c r="A52">
        <v>12</v>
      </c>
      <c r="B52" s="5" t="s">
        <v>27</v>
      </c>
      <c r="C52" s="5">
        <v>0.10349999999999999</v>
      </c>
      <c r="D52" t="s">
        <v>55</v>
      </c>
    </row>
    <row r="53" spans="1:6" ht="15" thickBot="1" x14ac:dyDescent="0.35"/>
    <row r="54" spans="1:6" ht="23.4" thickBot="1" x14ac:dyDescent="0.35">
      <c r="A54" s="6" t="s">
        <v>29</v>
      </c>
      <c r="B54" s="6" t="s">
        <v>29</v>
      </c>
      <c r="C54" s="7" t="s">
        <v>30</v>
      </c>
      <c r="D54" s="7" t="s">
        <v>31</v>
      </c>
      <c r="E54" s="7" t="s">
        <v>32</v>
      </c>
      <c r="F54" s="7" t="s">
        <v>33</v>
      </c>
    </row>
    <row r="55" spans="1:6" ht="24.6" thickBot="1" x14ac:dyDescent="0.35">
      <c r="A55" s="102" t="s">
        <v>34</v>
      </c>
      <c r="B55" s="8" t="s">
        <v>35</v>
      </c>
      <c r="C55" s="9">
        <v>5.88</v>
      </c>
      <c r="D55" s="9">
        <v>10.7</v>
      </c>
      <c r="E55" s="9">
        <v>15.54</v>
      </c>
      <c r="F55" s="9">
        <v>20.36</v>
      </c>
    </row>
    <row r="56" spans="1:6" ht="24.6" thickBot="1" x14ac:dyDescent="0.35">
      <c r="A56" s="103"/>
      <c r="B56" s="10" t="s">
        <v>36</v>
      </c>
      <c r="C56" s="11">
        <v>5.95</v>
      </c>
      <c r="D56" s="11">
        <v>5.95</v>
      </c>
      <c r="E56" s="11">
        <v>5.95</v>
      </c>
      <c r="F56" s="11">
        <v>5.95</v>
      </c>
    </row>
    <row r="57" spans="1:6" ht="36" thickBot="1" x14ac:dyDescent="0.35">
      <c r="A57" s="104"/>
      <c r="B57" s="12" t="s">
        <v>37</v>
      </c>
      <c r="C57" s="13">
        <v>2.4E-2</v>
      </c>
      <c r="D57" s="13">
        <v>0.03</v>
      </c>
      <c r="E57" s="13">
        <v>4.3999999999999997E-2</v>
      </c>
      <c r="F57" s="13">
        <v>5.2999999999999999E-2</v>
      </c>
    </row>
    <row r="58" spans="1:6" ht="24.6" thickBot="1" x14ac:dyDescent="0.35">
      <c r="A58" s="102" t="s">
        <v>38</v>
      </c>
      <c r="B58" s="10" t="s">
        <v>35</v>
      </c>
      <c r="C58" s="11">
        <v>13.6</v>
      </c>
      <c r="D58" s="11">
        <v>21.4</v>
      </c>
      <c r="E58" s="11">
        <v>23.96</v>
      </c>
      <c r="F58" s="11">
        <v>26.54</v>
      </c>
    </row>
    <row r="59" spans="1:6" ht="24.6" thickBot="1" x14ac:dyDescent="0.35">
      <c r="A59" s="103"/>
      <c r="B59" s="12" t="s">
        <v>36</v>
      </c>
      <c r="C59" s="13">
        <v>4.8</v>
      </c>
      <c r="D59" s="13">
        <v>4.5</v>
      </c>
      <c r="E59" s="13">
        <v>4.4800000000000004</v>
      </c>
      <c r="F59" s="13">
        <v>4.4800000000000004</v>
      </c>
    </row>
    <row r="60" spans="1:6" ht="36" thickBot="1" x14ac:dyDescent="0.35">
      <c r="A60" s="104"/>
      <c r="B60" s="10" t="s">
        <v>37</v>
      </c>
      <c r="C60" s="11">
        <v>0.04</v>
      </c>
      <c r="D60" s="11">
        <v>0.05</v>
      </c>
      <c r="E60" s="11">
        <v>5.8000000000000003E-2</v>
      </c>
      <c r="F60" s="11">
        <v>6.3E-2</v>
      </c>
    </row>
    <row r="61" spans="1:6" ht="24.6" thickBot="1" x14ac:dyDescent="0.35">
      <c r="A61" s="102" t="s">
        <v>39</v>
      </c>
      <c r="B61" s="12" t="s">
        <v>35</v>
      </c>
      <c r="C61" s="13">
        <v>502.2</v>
      </c>
      <c r="D61" s="13">
        <v>502.6</v>
      </c>
      <c r="E61" s="13">
        <v>507.2</v>
      </c>
      <c r="F61" s="13">
        <v>533.6</v>
      </c>
    </row>
    <row r="62" spans="1:6" ht="24.6" thickBot="1" x14ac:dyDescent="0.35">
      <c r="A62" s="103"/>
      <c r="B62" s="10" t="s">
        <v>36</v>
      </c>
      <c r="C62" s="11">
        <v>89</v>
      </c>
      <c r="D62" s="11">
        <v>89</v>
      </c>
      <c r="E62" s="11">
        <v>89</v>
      </c>
      <c r="F62" s="11">
        <v>89</v>
      </c>
    </row>
    <row r="63" spans="1:6" ht="36" thickBot="1" x14ac:dyDescent="0.35">
      <c r="A63" s="104"/>
      <c r="B63" s="12" t="s">
        <v>37</v>
      </c>
      <c r="C63" s="13">
        <v>6.2</v>
      </c>
      <c r="D63" s="13">
        <v>6.3</v>
      </c>
      <c r="E63" s="13">
        <v>6.4</v>
      </c>
      <c r="F63" s="13">
        <v>6.9</v>
      </c>
    </row>
    <row r="64" spans="1:6" ht="24.6" thickBot="1" x14ac:dyDescent="0.35">
      <c r="A64" s="102" t="s">
        <v>63</v>
      </c>
      <c r="B64" s="6" t="s">
        <v>64</v>
      </c>
      <c r="C64" s="7" t="s">
        <v>40</v>
      </c>
      <c r="D64" s="7" t="s">
        <v>40</v>
      </c>
      <c r="E64" s="7">
        <v>11.21</v>
      </c>
      <c r="F64" s="7">
        <v>11.21</v>
      </c>
    </row>
    <row r="65" spans="1:6" ht="24.6" thickBot="1" x14ac:dyDescent="0.35">
      <c r="A65" s="103"/>
      <c r="B65" s="8" t="s">
        <v>36</v>
      </c>
      <c r="C65" s="9" t="s">
        <v>40</v>
      </c>
      <c r="D65" s="9" t="s">
        <v>40</v>
      </c>
      <c r="E65" s="9">
        <v>13.88</v>
      </c>
      <c r="F65" s="9">
        <v>13.88</v>
      </c>
    </row>
    <row r="66" spans="1:6" ht="36" thickBot="1" x14ac:dyDescent="0.35">
      <c r="A66" s="104"/>
      <c r="B66" s="8" t="s">
        <v>37</v>
      </c>
      <c r="C66" s="9" t="s">
        <v>40</v>
      </c>
      <c r="D66" s="9" t="s">
        <v>40</v>
      </c>
      <c r="E66" s="9">
        <v>0.28100000000000003</v>
      </c>
      <c r="F66" s="9">
        <v>0.28100000000000003</v>
      </c>
    </row>
    <row r="69" spans="1:6" ht="15" thickBot="1" x14ac:dyDescent="0.35">
      <c r="A69" s="31"/>
      <c r="B69" s="31"/>
      <c r="C69" s="31"/>
      <c r="D69" s="31"/>
      <c r="E69" s="31"/>
      <c r="F69" s="31"/>
    </row>
    <row r="70" spans="1:6" ht="46.2" thickBot="1" x14ac:dyDescent="0.35">
      <c r="A70" s="14"/>
      <c r="B70" s="14" t="s">
        <v>41</v>
      </c>
      <c r="C70" s="14" t="s">
        <v>29</v>
      </c>
      <c r="D70" s="14" t="s">
        <v>42</v>
      </c>
      <c r="E70" s="14" t="s">
        <v>43</v>
      </c>
      <c r="F70" s="14" t="s">
        <v>44</v>
      </c>
    </row>
    <row r="71" spans="1:6" x14ac:dyDescent="0.3">
      <c r="A71" s="99" t="s">
        <v>45</v>
      </c>
      <c r="B71" s="15">
        <v>1</v>
      </c>
      <c r="C71" s="16" t="s">
        <v>46</v>
      </c>
      <c r="D71" s="17">
        <v>0.49</v>
      </c>
      <c r="E71" s="17">
        <v>0.04</v>
      </c>
      <c r="F71" s="16">
        <v>0.43</v>
      </c>
    </row>
    <row r="72" spans="1:6" ht="22.8" x14ac:dyDescent="0.3">
      <c r="A72" s="100"/>
      <c r="B72" s="15">
        <v>2</v>
      </c>
      <c r="C72" s="16" t="s">
        <v>47</v>
      </c>
      <c r="D72" s="17">
        <v>0.28999999999999998</v>
      </c>
      <c r="E72" s="17">
        <v>0.08</v>
      </c>
      <c r="F72" s="16">
        <v>0.28999999999999998</v>
      </c>
    </row>
    <row r="73" spans="1:6" ht="22.8" x14ac:dyDescent="0.3">
      <c r="A73" s="100"/>
      <c r="B73" s="15">
        <v>3</v>
      </c>
      <c r="C73" s="16" t="s">
        <v>48</v>
      </c>
      <c r="D73" s="17" t="s">
        <v>40</v>
      </c>
      <c r="E73" s="17">
        <v>0.12</v>
      </c>
      <c r="F73" s="16">
        <v>0.23</v>
      </c>
    </row>
    <row r="74" spans="1:6" ht="15" thickBot="1" x14ac:dyDescent="0.35">
      <c r="A74" s="101"/>
      <c r="B74" s="18">
        <v>4</v>
      </c>
      <c r="C74" s="19" t="s">
        <v>49</v>
      </c>
      <c r="D74" s="20" t="s">
        <v>50</v>
      </c>
      <c r="E74" s="20">
        <v>0.16</v>
      </c>
      <c r="F74" s="19">
        <v>0.19</v>
      </c>
    </row>
    <row r="75" spans="1:6" x14ac:dyDescent="0.3">
      <c r="A75" s="99" t="s">
        <v>51</v>
      </c>
      <c r="B75" s="15">
        <v>1</v>
      </c>
      <c r="C75" s="16" t="s">
        <v>46</v>
      </c>
      <c r="D75" s="17">
        <v>0.4</v>
      </c>
      <c r="E75" s="17">
        <v>0.1</v>
      </c>
      <c r="F75" s="16">
        <v>0.35</v>
      </c>
    </row>
    <row r="76" spans="1:6" ht="22.8" x14ac:dyDescent="0.3">
      <c r="A76" s="100"/>
      <c r="B76" s="15">
        <v>2</v>
      </c>
      <c r="C76" s="16" t="s">
        <v>47</v>
      </c>
      <c r="D76" s="17">
        <v>0.23</v>
      </c>
      <c r="E76" s="17">
        <v>0.16</v>
      </c>
      <c r="F76" s="16">
        <v>0.23</v>
      </c>
    </row>
    <row r="77" spans="1:6" ht="22.8" x14ac:dyDescent="0.3">
      <c r="A77" s="100"/>
      <c r="B77" s="15">
        <v>3</v>
      </c>
      <c r="C77" s="16" t="s">
        <v>48</v>
      </c>
      <c r="D77" s="17" t="s">
        <v>40</v>
      </c>
      <c r="E77" s="17">
        <v>0.18</v>
      </c>
      <c r="F77" s="16">
        <v>0.21</v>
      </c>
    </row>
    <row r="78" spans="1:6" ht="15" thickBot="1" x14ac:dyDescent="0.35">
      <c r="A78" s="101"/>
      <c r="B78" s="21">
        <v>4</v>
      </c>
      <c r="C78" s="22" t="s">
        <v>49</v>
      </c>
      <c r="D78" s="23" t="s">
        <v>50</v>
      </c>
      <c r="E78" s="23">
        <v>0.2</v>
      </c>
      <c r="F78" s="22">
        <v>0.19</v>
      </c>
    </row>
    <row r="79" spans="1:6" x14ac:dyDescent="0.3">
      <c r="A79" s="99" t="s">
        <v>52</v>
      </c>
      <c r="B79" s="15">
        <v>1</v>
      </c>
      <c r="C79" s="16" t="s">
        <v>46</v>
      </c>
      <c r="D79" s="17">
        <v>2.1</v>
      </c>
      <c r="E79" s="17" t="s">
        <v>53</v>
      </c>
      <c r="F79" s="16">
        <v>2.1</v>
      </c>
    </row>
    <row r="80" spans="1:6" ht="22.8" x14ac:dyDescent="0.3">
      <c r="A80" s="100"/>
      <c r="B80" s="15">
        <v>2</v>
      </c>
      <c r="C80" s="16" t="s">
        <v>47</v>
      </c>
      <c r="D80" s="17">
        <v>2</v>
      </c>
      <c r="E80" s="17" t="s">
        <v>53</v>
      </c>
      <c r="F80" s="16">
        <v>1.8</v>
      </c>
    </row>
    <row r="81" spans="1:6" ht="22.8" x14ac:dyDescent="0.3">
      <c r="A81" s="100"/>
      <c r="B81" s="15">
        <v>3</v>
      </c>
      <c r="C81" s="16" t="s">
        <v>48</v>
      </c>
      <c r="D81" s="17" t="s">
        <v>40</v>
      </c>
      <c r="E81" s="17" t="s">
        <v>53</v>
      </c>
      <c r="F81" s="16">
        <v>1.57</v>
      </c>
    </row>
    <row r="82" spans="1:6" ht="15" thickBot="1" x14ac:dyDescent="0.35">
      <c r="A82" s="101"/>
      <c r="B82" s="21">
        <v>4</v>
      </c>
      <c r="C82" s="22" t="s">
        <v>49</v>
      </c>
      <c r="D82" s="23" t="s">
        <v>50</v>
      </c>
      <c r="E82" s="23" t="s">
        <v>53</v>
      </c>
      <c r="F82" s="22">
        <v>1.05</v>
      </c>
    </row>
    <row r="83" spans="1:6" x14ac:dyDescent="0.3">
      <c r="A83" s="96" t="s">
        <v>65</v>
      </c>
      <c r="B83" s="24">
        <v>1</v>
      </c>
      <c r="C83" s="25" t="s">
        <v>46</v>
      </c>
      <c r="D83" s="26">
        <v>0.7</v>
      </c>
      <c r="E83" s="26">
        <v>0.04</v>
      </c>
      <c r="F83" s="25">
        <v>0.6</v>
      </c>
    </row>
    <row r="84" spans="1:6" ht="22.8" x14ac:dyDescent="0.3">
      <c r="A84" s="97"/>
      <c r="B84" s="27">
        <v>2</v>
      </c>
      <c r="C84" s="28" t="s">
        <v>47</v>
      </c>
      <c r="D84" s="29">
        <v>0.48</v>
      </c>
      <c r="E84" s="29">
        <v>0.06</v>
      </c>
      <c r="F84" s="28">
        <v>0.47</v>
      </c>
    </row>
    <row r="85" spans="1:6" ht="22.8" x14ac:dyDescent="0.3">
      <c r="A85" s="97"/>
      <c r="B85" s="27">
        <v>3</v>
      </c>
      <c r="C85" s="28" t="s">
        <v>48</v>
      </c>
      <c r="D85" s="29" t="s">
        <v>40</v>
      </c>
      <c r="E85" s="29">
        <v>0.08</v>
      </c>
      <c r="F85" s="28">
        <v>0.38</v>
      </c>
    </row>
    <row r="86" spans="1:6" ht="15" thickBot="1" x14ac:dyDescent="0.35">
      <c r="A86" s="98"/>
      <c r="B86" s="30">
        <v>4</v>
      </c>
      <c r="C86" s="31" t="s">
        <v>49</v>
      </c>
      <c r="D86" s="32" t="s">
        <v>50</v>
      </c>
      <c r="E86" s="32">
        <v>0.12</v>
      </c>
      <c r="F86" s="31">
        <v>0.27</v>
      </c>
    </row>
  </sheetData>
  <mergeCells count="8">
    <mergeCell ref="A83:A86"/>
    <mergeCell ref="A75:A78"/>
    <mergeCell ref="A79:A82"/>
    <mergeCell ref="A55:A57"/>
    <mergeCell ref="A58:A60"/>
    <mergeCell ref="A61:A63"/>
    <mergeCell ref="A71:A74"/>
    <mergeCell ref="A64:A6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89524-5420-4931-9B14-59FF684DA8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economic_fixed</vt:lpstr>
      <vt:lpstr>factors</vt:lpstr>
      <vt:lpstr>scenario_combs</vt:lpstr>
      <vt:lpstr>HDemReductionCoeffs</vt:lpstr>
      <vt:lpstr>sel-cons_%_fixed</vt:lpstr>
      <vt:lpstr>cost_facade</vt:lpstr>
      <vt:lpstr>cost_electricity</vt:lpstr>
      <vt:lpstr>cost_pv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Oleksandr Husiev</cp:lastModifiedBy>
  <dcterms:created xsi:type="dcterms:W3CDTF">2024-12-02T09:32:36Z</dcterms:created>
  <dcterms:modified xsi:type="dcterms:W3CDTF">2025-05-27T09:42:43Z</dcterms:modified>
</cp:coreProperties>
</file>