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nsuk/Documents/streamlit/billing/"/>
    </mc:Choice>
  </mc:AlternateContent>
  <xr:revisionPtr revIDLastSave="0" documentId="13_ncr:1_{716C6EF0-23D5-B543-8248-BD2BF0E92EF6}" xr6:coauthVersionLast="47" xr6:coauthVersionMax="47" xr10:uidLastSave="{00000000-0000-0000-0000-000000000000}"/>
  <bookViews>
    <workbookView xWindow="0" yWindow="500" windowWidth="28800" windowHeight="16680" xr2:uid="{FA864BB5-9A2D-4A02-AD0A-41547B285F48}"/>
  </bookViews>
  <sheets>
    <sheet name="청구서" sheetId="7" r:id="rId1"/>
    <sheet name="청구내역서" sheetId="2" state="hidden" r:id="rId2"/>
    <sheet name="이용료" sheetId="3" r:id="rId3"/>
    <sheet name="카드상세내역" sheetId="8" r:id="rId4"/>
  </sheets>
  <definedNames>
    <definedName name="_xlnm._FilterDatabase" localSheetId="2" hidden="1">이용료!$B$5:$M$6</definedName>
    <definedName name="_xlnm._FilterDatabase" localSheetId="3" hidden="1">카드상세내역!$B$4:$T$4</definedName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_xlnm.Print_Area" localSheetId="0">청구서!$A$1:$Q$51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7" l="1"/>
  <c r="K26" i="7"/>
  <c r="H26" i="7"/>
  <c r="H17" i="7"/>
  <c r="H16" i="7"/>
  <c r="H15" i="7"/>
  <c r="K16" i="7" l="1"/>
  <c r="N16" i="7" s="1"/>
  <c r="K15" i="7"/>
  <c r="N15" i="7" s="1"/>
  <c r="K17" i="7"/>
  <c r="N17" i="7" s="1"/>
  <c r="P7" i="3" l="1"/>
  <c r="P6" i="3"/>
  <c r="N22" i="7"/>
  <c r="N21" i="7" s="1"/>
  <c r="H22" i="7"/>
  <c r="H21" i="7" s="1"/>
  <c r="N24" i="7"/>
  <c r="N23" i="7"/>
  <c r="K24" i="7"/>
  <c r="K23" i="7"/>
  <c r="K21" i="7"/>
  <c r="H24" i="7"/>
  <c r="H23" i="7"/>
  <c r="H20" i="7"/>
  <c r="N20" i="7"/>
  <c r="K20" i="7"/>
  <c r="B2" i="3"/>
  <c r="B2" i="8" s="1"/>
  <c r="N25" i="7" l="1"/>
  <c r="H25" i="7"/>
  <c r="L10" i="7"/>
  <c r="I6" i="3"/>
  <c r="K25" i="7" l="1"/>
  <c r="J6" i="3"/>
  <c r="K6" i="3" s="1"/>
  <c r="F9" i="2"/>
  <c r="E9" i="2"/>
  <c r="D9" i="2"/>
  <c r="F12" i="2" l="1"/>
  <c r="D12" i="2" s="1"/>
  <c r="E12" i="2" s="1"/>
  <c r="D10" i="7" l="1"/>
  <c r="F10" i="2"/>
  <c r="D10" i="2"/>
  <c r="E10" i="2"/>
  <c r="F11" i="2" l="1"/>
  <c r="F6" i="2" s="1"/>
  <c r="D11" i="2" l="1"/>
  <c r="E11" i="2" s="1"/>
</calcChain>
</file>

<file path=xl/sharedStrings.xml><?xml version="1.0" encoding="utf-8"?>
<sst xmlns="http://schemas.openxmlformats.org/spreadsheetml/2006/main" count="103" uniqueCount="87">
  <si>
    <t>총납부금액</t>
    <phoneticPr fontId="3" type="noConversion"/>
  </si>
  <si>
    <t>구분</t>
  </si>
  <si>
    <t>공급가</t>
    <phoneticPr fontId="3" type="noConversion"/>
  </si>
  <si>
    <t>세액</t>
    <phoneticPr fontId="3" type="noConversion"/>
  </si>
  <si>
    <t>총액</t>
  </si>
  <si>
    <t>스마트링크 이용료 상세내역서</t>
    <phoneticPr fontId="3" type="noConversion"/>
  </si>
  <si>
    <t>고객사</t>
  </si>
  <si>
    <t>회원명</t>
  </si>
  <si>
    <t>차량번호</t>
  </si>
  <si>
    <t>차종</t>
  </si>
  <si>
    <t>주차장</t>
  </si>
  <si>
    <t>항목</t>
  </si>
  <si>
    <t>세부 항목</t>
  </si>
  <si>
    <t>금액</t>
  </si>
  <si>
    <t>주유단가</t>
  </si>
  <si>
    <t>주유량</t>
  </si>
  <si>
    <t>사용일시</t>
  </si>
  <si>
    <t>결제시각</t>
  </si>
  <si>
    <t>사용처</t>
  </si>
  <si>
    <t>사용처주소</t>
    <phoneticPr fontId="3" type="noConversion"/>
  </si>
  <si>
    <t>사용월</t>
  </si>
  <si>
    <t>청구월</t>
    <phoneticPr fontId="3" type="noConversion"/>
  </si>
  <si>
    <t>차량운행관리</t>
    <phoneticPr fontId="3" type="noConversion"/>
  </si>
  <si>
    <t>단말기서비스이용료(차량운행)</t>
    <phoneticPr fontId="3" type="noConversion"/>
  </si>
  <si>
    <t>단말기서비스이용료(카셰어링)</t>
    <phoneticPr fontId="3" type="noConversion"/>
  </si>
  <si>
    <t>주유통합과금</t>
    <phoneticPr fontId="3" type="noConversion"/>
  </si>
  <si>
    <t>하이패스통합과금</t>
    <phoneticPr fontId="3" type="noConversion"/>
  </si>
  <si>
    <t>카셰어링프리미엄</t>
    <phoneticPr fontId="3" type="noConversion"/>
  </si>
  <si>
    <t>서비스구분</t>
    <phoneticPr fontId="3" type="noConversion"/>
  </si>
  <si>
    <t>부가가치세</t>
    <phoneticPr fontId="3" type="noConversion"/>
  </si>
  <si>
    <t>합계</t>
    <phoneticPr fontId="3" type="noConversion"/>
  </si>
  <si>
    <t>사용일수</t>
    <phoneticPr fontId="3" type="noConversion"/>
  </si>
  <si>
    <t>단가</t>
    <phoneticPr fontId="3" type="noConversion"/>
  </si>
  <si>
    <t>(고객사명) 스마트링크 청구내역서</t>
    <phoneticPr fontId="3" type="noConversion"/>
  </si>
  <si>
    <t>BASIC 차량관리서비스</t>
    <phoneticPr fontId="3" type="noConversion"/>
  </si>
  <si>
    <t xml:space="preserve"> </t>
    <phoneticPr fontId="3" type="noConversion"/>
  </si>
  <si>
    <t>입금계좌정보</t>
    <phoneticPr fontId="3" type="noConversion"/>
  </si>
  <si>
    <t>예금주</t>
    <phoneticPr fontId="3" type="noConversion"/>
  </si>
  <si>
    <t>은행명</t>
    <phoneticPr fontId="3" type="noConversion"/>
  </si>
  <si>
    <t>계좌번호</t>
    <phoneticPr fontId="3" type="noConversion"/>
  </si>
  <si>
    <t xml:space="preserve">상호명 : 에스케이렌터카 주식회사    사업자번호 : 113-81-32864    대표자 : 황일문
</t>
    <phoneticPr fontId="3" type="noConversion"/>
  </si>
  <si>
    <t>소재지 : 서울특별시 구로구 서부샛길 822(구로동)    고객지원 : 1800-2023</t>
    <phoneticPr fontId="3" type="noConversion"/>
  </si>
  <si>
    <t>상호(법인명)</t>
    <phoneticPr fontId="3" type="noConversion"/>
  </si>
  <si>
    <t>대표자</t>
    <phoneticPr fontId="3" type="noConversion"/>
  </si>
  <si>
    <t>하나은행</t>
    <phoneticPr fontId="3" type="noConversion"/>
  </si>
  <si>
    <t>에스케이렌터카 주식회사</t>
    <phoneticPr fontId="3" type="noConversion"/>
  </si>
  <si>
    <t xml:space="preserve">  총 청구금액</t>
    <phoneticPr fontId="3" type="noConversion"/>
  </si>
  <si>
    <t xml:space="preserve">  납부기한</t>
    <phoneticPr fontId="3" type="noConversion"/>
  </si>
  <si>
    <t>청구서 작성일자 :</t>
    <phoneticPr fontId="3" type="noConversion"/>
  </si>
  <si>
    <t>113-81-32864</t>
    <phoneticPr fontId="3" type="noConversion"/>
  </si>
  <si>
    <t>황일문</t>
    <phoneticPr fontId="3" type="noConversion"/>
  </si>
  <si>
    <t>이전비(vat별도)</t>
    <phoneticPr fontId="3" type="noConversion"/>
  </si>
  <si>
    <t>단말기상태</t>
  </si>
  <si>
    <t>주유비</t>
    <phoneticPr fontId="3" type="noConversion"/>
  </si>
  <si>
    <t>통행료</t>
    <phoneticPr fontId="3" type="noConversion"/>
  </si>
  <si>
    <t>주차비</t>
    <phoneticPr fontId="3" type="noConversion"/>
  </si>
  <si>
    <t>세차비</t>
    <phoneticPr fontId="3" type="noConversion"/>
  </si>
  <si>
    <t>서비스구분</t>
  </si>
  <si>
    <t>계약기간</t>
  </si>
  <si>
    <t>공급가액</t>
  </si>
  <si>
    <t>비고</t>
  </si>
  <si>
    <t>사업자등록번호</t>
    <phoneticPr fontId="3" type="noConversion"/>
  </si>
  <si>
    <t>숨김 처리할 부분</t>
    <phoneticPr fontId="3" type="noConversion"/>
  </si>
  <si>
    <t>이용 시작</t>
    <phoneticPr fontId="3" type="noConversion"/>
  </si>
  <si>
    <t>이용 종료</t>
    <phoneticPr fontId="3" type="noConversion"/>
  </si>
  <si>
    <t>청구액</t>
  </si>
  <si>
    <t>부가세</t>
  </si>
  <si>
    <t>결제</t>
  </si>
  <si>
    <t>카드대금요약</t>
    <phoneticPr fontId="3" type="noConversion"/>
  </si>
  <si>
    <t>총 청구금액</t>
    <phoneticPr fontId="3" type="noConversion"/>
  </si>
  <si>
    <t>하이패스(과세-민간도로)</t>
    <phoneticPr fontId="3" type="noConversion"/>
  </si>
  <si>
    <t>하이패스(면세-도로공사)</t>
    <phoneticPr fontId="3" type="noConversion"/>
  </si>
  <si>
    <t>이용대금요약</t>
    <phoneticPr fontId="3" type="noConversion"/>
  </si>
  <si>
    <t>공급가액</t>
    <phoneticPr fontId="3" type="noConversion"/>
  </si>
  <si>
    <t>이전비</t>
    <phoneticPr fontId="3" type="noConversion"/>
  </si>
  <si>
    <t>카드수수료(1%)</t>
    <phoneticPr fontId="3" type="noConversion"/>
  </si>
  <si>
    <t>기타</t>
    <phoneticPr fontId="3" type="noConversion"/>
  </si>
  <si>
    <t>위약금</t>
    <phoneticPr fontId="3" type="noConversion"/>
  </si>
  <si>
    <t>(사업자번호)</t>
    <phoneticPr fontId="3" type="noConversion"/>
  </si>
  <si>
    <t>법인명</t>
    <phoneticPr fontId="3" type="noConversion"/>
  </si>
  <si>
    <t>카셰어링베이직</t>
    <phoneticPr fontId="3" type="noConversion"/>
  </si>
  <si>
    <t xml:space="preserve"> 공지사항</t>
    <phoneticPr fontId="3" type="noConversion"/>
  </si>
  <si>
    <t xml:space="preserve">  ▶ 렌탈료 미납 시 연체이자 부과 안내</t>
    <phoneticPr fontId="3" type="noConversion"/>
  </si>
  <si>
    <t xml:space="preserve">   - 정당한 사유 없이 이용대금 입금을 지연하는 경우, 지연일수만큼 연 12% 이율로 추가 청구될 예정입니다. (스마트링크 계약서 약관 제5항)</t>
    <phoneticPr fontId="3" type="noConversion"/>
  </si>
  <si>
    <t xml:space="preserve">  ▶ 사업자 및 계산서담당자 정보 변경 건은 청구담당자에게 메일로 요청 바랍니다.</t>
    <phoneticPr fontId="3" type="noConversion"/>
  </si>
  <si>
    <t xml:space="preserve">   - 메일주소 : jang3882@partner.sk.com</t>
    <phoneticPr fontId="3" type="noConversion"/>
  </si>
  <si>
    <t xml:space="preserve">  ▶ 도로공사 고속도로 통행료의 경우 면세이용료로, 세금계산서 발급이 제외됩니다. (청구서로 대체)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</si>
</sst>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_-* #,##0_-;\-* #,##0_-;_-* &quot;-&quot;_-;_-@_-"/>
    <numFmt numFmtId="177" formatCode="yyyy&quot;년&quot;\ m&quot;월&quot;;@"/>
    <numFmt numFmtId="178" formatCode="[$-F400]h:mm:ss\ AM/PM"/>
    <numFmt numFmtId="179" formatCode="0_);[Red]\(0\)"/>
    <numFmt numFmtId="180" formatCode="##&quot;개&quot;&quot;월&quot;"/>
    <numFmt numFmtId="181" formatCode="#,##0_ "/>
    <numFmt numFmtId="182" formatCode="#,##0&quot;원&quot;\ "/>
    <numFmt numFmtId="183" formatCode="yyyy&quot;년&quot;\ mm&quot;월&quot;\ dd&quot;일&quot;\ "/>
    <numFmt numFmtId="184" formatCode="yyyy&quot;년&quot;\ m&quot;월&quot;\ d&quot;일&quot;;@"/>
    <numFmt numFmtId="185" formatCode="000\-00\-00000"/>
    <numFmt numFmtId="186" formatCode="#,##0_ ;[Red]\-#,##0\ "/>
    <numFmt numFmtId="187" formatCode="000\-000000\-00000"/>
    <numFmt numFmtId="188" formatCode="yyyy&quot;년&quot;\ m&quot;월&quot;\ &quot;카드상세내역&quot;"/>
  </numFmts>
  <fonts count="5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rgb="FF2544A7"/>
      <name val="맑은 고딕"/>
      <family val="2"/>
      <charset val="129"/>
      <scheme val="minor"/>
    </font>
    <font>
      <b/>
      <sz val="12"/>
      <color rgb="FF2544A7"/>
      <name val="맑은 고딕"/>
      <family val="3"/>
      <charset val="129"/>
      <scheme val="minor"/>
    </font>
    <font>
      <sz val="9"/>
      <color rgb="FF2544A7"/>
      <name val="맑은 고딕"/>
      <family val="3"/>
      <charset val="129"/>
      <scheme val="minor"/>
    </font>
    <font>
      <sz val="8"/>
      <color rgb="FF2544A7"/>
      <name val="맑은 고딕"/>
      <family val="2"/>
      <charset val="129"/>
      <scheme val="minor"/>
    </font>
    <font>
      <b/>
      <sz val="9"/>
      <color rgb="FF2544A7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2544A7"/>
      <name val="맑은 고딕"/>
      <family val="3"/>
      <charset val="129"/>
      <scheme val="minor"/>
    </font>
    <font>
      <sz val="10"/>
      <color rgb="FF2544A7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ajor"/>
    </font>
    <font>
      <sz val="7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3399"/>
      <name val="맑은 고딕"/>
      <family val="3"/>
      <charset val="129"/>
      <scheme val="minor"/>
    </font>
    <font>
      <sz val="11"/>
      <color rgb="FF003399"/>
      <name val="맑은 고딕"/>
      <family val="3"/>
      <charset val="129"/>
      <scheme val="minor"/>
    </font>
    <font>
      <b/>
      <sz val="14"/>
      <color rgb="FF2544A7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339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8"/>
      <color rgb="FF003399"/>
      <name val="맑은 고딕"/>
      <family val="3"/>
      <charset val="129"/>
      <scheme val="minor"/>
    </font>
    <font>
      <b/>
      <sz val="30"/>
      <color rgb="FF003399"/>
      <name val="맑은 고딕"/>
      <family val="3"/>
      <charset val="129"/>
      <scheme val="minor"/>
    </font>
    <font>
      <b/>
      <sz val="12"/>
      <color rgb="FF003399"/>
      <name val="맑은 고딕"/>
      <family val="3"/>
      <charset val="129"/>
      <scheme val="minor"/>
    </font>
    <font>
      <sz val="11"/>
      <color theme="6" tint="-0.249977111117893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6"/>
      <color rgb="FF003399"/>
      <name val="맑은 고딕"/>
      <family val="3"/>
      <charset val="129"/>
      <scheme val="minor"/>
    </font>
    <font>
      <b/>
      <sz val="24"/>
      <color theme="0"/>
      <name val="맑은 고딕"/>
      <family val="2"/>
      <charset val="129"/>
      <scheme val="minor"/>
    </font>
    <font>
      <b/>
      <sz val="22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medium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2"/>
      </top>
      <bottom style="medium">
        <color theme="2"/>
      </bottom>
      <diagonal/>
    </border>
    <border>
      <left/>
      <right/>
      <top style="medium">
        <color theme="2"/>
      </top>
      <bottom style="thick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176" fontId="9" fillId="2" borderId="0" xfId="1" applyFont="1" applyFill="1">
      <alignment vertical="center"/>
    </xf>
    <xf numFmtId="0" fontId="10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47" fillId="0" borderId="0" xfId="0" applyNumberFormat="1" applyFont="1">
      <alignment vertical="center"/>
    </xf>
    <xf numFmtId="0" fontId="47" fillId="2" borderId="0" xfId="0" applyFont="1" applyFill="1">
      <alignment vertical="center"/>
    </xf>
    <xf numFmtId="0" fontId="41" fillId="2" borderId="0" xfId="0" applyFont="1" applyFill="1">
      <alignment vertical="center"/>
    </xf>
    <xf numFmtId="0" fontId="38" fillId="0" borderId="0" xfId="0" applyFont="1">
      <alignment vertical="center"/>
    </xf>
    <xf numFmtId="0" fontId="11" fillId="5" borderId="21" xfId="0" applyFont="1" applyFill="1" applyBorder="1" applyAlignment="1">
      <alignment horizontal="center" vertical="center"/>
    </xf>
    <xf numFmtId="178" fontId="11" fillId="5" borderId="21" xfId="0" applyNumberFormat="1" applyFont="1" applyFill="1" applyBorder="1" applyAlignment="1">
      <alignment horizontal="center" vertical="center"/>
    </xf>
    <xf numFmtId="177" fontId="11" fillId="5" borderId="21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76" fontId="0" fillId="0" borderId="0" xfId="1" applyFont="1">
      <alignment vertical="center"/>
    </xf>
    <xf numFmtId="176" fontId="5" fillId="0" borderId="0" xfId="1" applyFont="1">
      <alignment vertical="center"/>
    </xf>
    <xf numFmtId="49" fontId="0" fillId="2" borderId="0" xfId="0" applyNumberFormat="1" applyFill="1">
      <alignment vertical="center"/>
    </xf>
    <xf numFmtId="49" fontId="8" fillId="2" borderId="0" xfId="0" applyNumberFormat="1" applyFont="1" applyFill="1">
      <alignment vertical="center"/>
    </xf>
    <xf numFmtId="49" fontId="9" fillId="2" borderId="0" xfId="1" applyNumberFormat="1" applyFont="1" applyFill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14" fontId="8" fillId="2" borderId="0" xfId="0" applyNumberFormat="1" applyFont="1" applyFill="1">
      <alignment vertical="center"/>
    </xf>
    <xf numFmtId="14" fontId="9" fillId="2" borderId="0" xfId="1" applyNumberFormat="1" applyFont="1" applyFill="1">
      <alignment vertical="center"/>
    </xf>
    <xf numFmtId="176" fontId="11" fillId="5" borderId="21" xfId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6" fillId="0" borderId="0" xfId="0" applyFont="1" applyAlignment="1">
      <alignment horizontal="left" vertical="center"/>
    </xf>
    <xf numFmtId="0" fontId="36" fillId="0" borderId="0" xfId="0" applyFont="1">
      <alignment vertical="center"/>
    </xf>
    <xf numFmtId="0" fontId="14" fillId="0" borderId="0" xfId="0" applyFont="1">
      <alignment vertical="center"/>
    </xf>
    <xf numFmtId="0" fontId="8" fillId="0" borderId="6" xfId="0" applyFont="1" applyBorder="1">
      <alignment vertical="center"/>
    </xf>
    <xf numFmtId="0" fontId="39" fillId="0" borderId="7" xfId="0" applyFont="1" applyBorder="1">
      <alignment vertical="center"/>
    </xf>
    <xf numFmtId="0" fontId="16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0" fillId="0" borderId="7" xfId="0" applyFont="1" applyBorder="1">
      <alignment vertical="center"/>
    </xf>
    <xf numFmtId="0" fontId="17" fillId="0" borderId="8" xfId="0" applyFont="1" applyBorder="1" applyAlignment="1">
      <alignment horizontal="right" vertical="center"/>
    </xf>
    <xf numFmtId="0" fontId="13" fillId="0" borderId="9" xfId="0" applyFont="1" applyBorder="1">
      <alignment vertical="center"/>
    </xf>
    <xf numFmtId="0" fontId="15" fillId="0" borderId="0" xfId="0" applyFont="1">
      <alignment vertical="center"/>
    </xf>
    <xf numFmtId="0" fontId="18" fillId="0" borderId="9" xfId="0" applyFont="1" applyBorder="1">
      <alignment vertical="center"/>
    </xf>
    <xf numFmtId="0" fontId="19" fillId="0" borderId="0" xfId="0" applyFont="1">
      <alignment vertical="center"/>
    </xf>
    <xf numFmtId="0" fontId="19" fillId="0" borderId="9" xfId="0" applyFont="1" applyBorder="1">
      <alignment vertical="center"/>
    </xf>
    <xf numFmtId="0" fontId="9" fillId="0" borderId="0" xfId="0" applyFont="1">
      <alignment vertical="center"/>
    </xf>
    <xf numFmtId="0" fontId="0" fillId="0" borderId="11" xfId="0" applyBorder="1">
      <alignment vertical="center"/>
    </xf>
    <xf numFmtId="0" fontId="19" fillId="0" borderId="12" xfId="0" applyFont="1" applyBorder="1">
      <alignment vertical="center"/>
    </xf>
    <xf numFmtId="176" fontId="21" fillId="0" borderId="12" xfId="1" applyFont="1" applyFill="1" applyBorder="1" applyProtection="1">
      <alignment vertical="center"/>
    </xf>
    <xf numFmtId="181" fontId="35" fillId="0" borderId="12" xfId="1" applyNumberFormat="1" applyFont="1" applyFill="1" applyBorder="1" applyAlignment="1" applyProtection="1"/>
    <xf numFmtId="0" fontId="44" fillId="0" borderId="13" xfId="0" applyFont="1" applyBorder="1" applyAlignment="1"/>
    <xf numFmtId="14" fontId="21" fillId="0" borderId="0" xfId="0" applyNumberFormat="1" applyFont="1" applyAlignment="1">
      <alignment vertical="center" wrapText="1"/>
    </xf>
    <xf numFmtId="14" fontId="21" fillId="0" borderId="11" xfId="0" applyNumberFormat="1" applyFont="1" applyBorder="1">
      <alignment vertical="center"/>
    </xf>
    <xf numFmtId="14" fontId="21" fillId="0" borderId="12" xfId="0" applyNumberFormat="1" applyFont="1" applyBorder="1">
      <alignment vertical="center"/>
    </xf>
    <xf numFmtId="180" fontId="21" fillId="0" borderId="12" xfId="0" applyNumberFormat="1" applyFont="1" applyBorder="1">
      <alignment vertical="center"/>
    </xf>
    <xf numFmtId="14" fontId="21" fillId="0" borderId="12" xfId="0" applyNumberFormat="1" applyFont="1" applyBorder="1" applyAlignment="1">
      <alignment vertical="center" wrapText="1"/>
    </xf>
    <xf numFmtId="14" fontId="21" fillId="0" borderId="13" xfId="0" applyNumberFormat="1" applyFont="1" applyBorder="1" applyAlignment="1">
      <alignment vertical="center" wrapText="1"/>
    </xf>
    <xf numFmtId="0" fontId="21" fillId="2" borderId="0" xfId="0" applyFont="1" applyFill="1">
      <alignment vertical="center"/>
    </xf>
    <xf numFmtId="0" fontId="39" fillId="0" borderId="0" xfId="0" applyFont="1">
      <alignment vertical="center"/>
    </xf>
    <xf numFmtId="0" fontId="41" fillId="0" borderId="0" xfId="0" applyFont="1">
      <alignment vertical="center"/>
    </xf>
    <xf numFmtId="0" fontId="22" fillId="0" borderId="0" xfId="0" applyFont="1">
      <alignment vertical="center"/>
    </xf>
    <xf numFmtId="0" fontId="19" fillId="2" borderId="0" xfId="0" applyFont="1" applyFill="1">
      <alignment vertical="center"/>
    </xf>
    <xf numFmtId="0" fontId="40" fillId="0" borderId="0" xfId="0" applyFont="1">
      <alignment vertical="center"/>
    </xf>
    <xf numFmtId="176" fontId="39" fillId="0" borderId="0" xfId="1" applyFont="1" applyFill="1" applyBorder="1" applyAlignment="1" applyProtection="1">
      <alignment horizontal="center" vertical="center"/>
    </xf>
    <xf numFmtId="0" fontId="23" fillId="0" borderId="0" xfId="0" applyFont="1">
      <alignment vertical="center"/>
    </xf>
    <xf numFmtId="176" fontId="24" fillId="0" borderId="0" xfId="1" applyFont="1" applyFill="1" applyBorder="1" applyAlignment="1" applyProtection="1">
      <alignment horizontal="center" vertical="center"/>
    </xf>
    <xf numFmtId="0" fontId="24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Continuous"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top" wrapText="1"/>
    </xf>
    <xf numFmtId="0" fontId="34" fillId="0" borderId="0" xfId="0" applyFo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6" fillId="2" borderId="0" xfId="0" applyFont="1" applyFill="1">
      <alignment vertical="center"/>
    </xf>
    <xf numFmtId="176" fontId="12" fillId="2" borderId="1" xfId="1" applyFont="1" applyFill="1" applyBorder="1">
      <alignment vertical="center"/>
    </xf>
    <xf numFmtId="179" fontId="12" fillId="2" borderId="1" xfId="0" applyNumberFormat="1" applyFont="1" applyFill="1" applyBorder="1">
      <alignment vertical="center"/>
    </xf>
    <xf numFmtId="49" fontId="36" fillId="0" borderId="0" xfId="0" applyNumberFormat="1" applyFont="1">
      <alignment vertical="center"/>
    </xf>
    <xf numFmtId="14" fontId="36" fillId="0" borderId="0" xfId="0" applyNumberFormat="1" applyFont="1">
      <alignment vertical="center"/>
    </xf>
    <xf numFmtId="0" fontId="36" fillId="0" borderId="0" xfId="0" applyFont="1" applyAlignment="1">
      <alignment horizontal="center" vertical="center"/>
    </xf>
    <xf numFmtId="176" fontId="12" fillId="2" borderId="0" xfId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6" fontId="12" fillId="2" borderId="0" xfId="1" applyFont="1" applyFill="1" applyAlignment="1">
      <alignment horizontal="left" vertical="center"/>
    </xf>
    <xf numFmtId="185" fontId="12" fillId="2" borderId="0" xfId="1" applyNumberFormat="1" applyFont="1" applyFill="1" applyAlignment="1">
      <alignment horizontal="center" vertical="center"/>
    </xf>
    <xf numFmtId="186" fontId="0" fillId="2" borderId="0" xfId="1" applyNumberFormat="1" applyFont="1" applyFill="1" applyAlignment="1">
      <alignment horizontal="right" vertical="center"/>
    </xf>
    <xf numFmtId="186" fontId="8" fillId="2" borderId="0" xfId="1" applyNumberFormat="1" applyFont="1" applyFill="1" applyAlignment="1">
      <alignment horizontal="right" vertical="center"/>
    </xf>
    <xf numFmtId="186" fontId="9" fillId="2" borderId="0" xfId="1" applyNumberFormat="1" applyFont="1" applyFill="1" applyAlignment="1">
      <alignment horizontal="right" vertical="center"/>
    </xf>
    <xf numFmtId="186" fontId="12" fillId="2" borderId="1" xfId="1" applyNumberFormat="1" applyFont="1" applyFill="1" applyBorder="1" applyAlignment="1">
      <alignment horizontal="right" vertical="center"/>
    </xf>
    <xf numFmtId="186" fontId="36" fillId="0" borderId="0" xfId="1" applyNumberFormat="1" applyFont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86" fontId="4" fillId="5" borderId="1" xfId="1" applyNumberFormat="1" applyFont="1" applyFill="1" applyBorder="1" applyAlignment="1">
      <alignment horizontal="center" vertical="center"/>
    </xf>
    <xf numFmtId="186" fontId="4" fillId="5" borderId="1" xfId="1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40" fillId="0" borderId="22" xfId="0" applyFont="1" applyBorder="1">
      <alignment vertical="center"/>
    </xf>
    <xf numFmtId="0" fontId="40" fillId="0" borderId="23" xfId="0" applyFont="1" applyBorder="1">
      <alignment vertical="center"/>
    </xf>
    <xf numFmtId="0" fontId="50" fillId="0" borderId="0" xfId="0" applyFont="1">
      <alignment vertical="center"/>
    </xf>
    <xf numFmtId="176" fontId="21" fillId="0" borderId="0" xfId="1" applyFont="1" applyFill="1" applyBorder="1" applyProtection="1">
      <alignment vertical="center"/>
    </xf>
    <xf numFmtId="181" fontId="35" fillId="0" borderId="0" xfId="1" applyNumberFormat="1" applyFont="1" applyFill="1" applyBorder="1" applyAlignment="1" applyProtection="1"/>
    <xf numFmtId="0" fontId="44" fillId="0" borderId="0" xfId="0" applyFont="1" applyAlignment="1"/>
    <xf numFmtId="3" fontId="0" fillId="0" borderId="0" xfId="0" applyNumberFormat="1" applyAlignment="1">
      <alignment horizontal="right" vertical="center"/>
    </xf>
    <xf numFmtId="0" fontId="11" fillId="5" borderId="5" xfId="0" applyFont="1" applyFill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50" fillId="0" borderId="33" xfId="0" applyFont="1" applyBorder="1">
      <alignment vertical="center"/>
    </xf>
    <xf numFmtId="0" fontId="19" fillId="0" borderId="33" xfId="0" applyFont="1" applyBorder="1">
      <alignment vertical="center"/>
    </xf>
    <xf numFmtId="176" fontId="21" fillId="0" borderId="33" xfId="1" applyFont="1" applyFill="1" applyBorder="1" applyAlignment="1" applyProtection="1">
      <alignment vertical="center"/>
    </xf>
    <xf numFmtId="0" fontId="50" fillId="0" borderId="34" xfId="0" applyFont="1" applyBorder="1">
      <alignment vertical="center"/>
    </xf>
    <xf numFmtId="0" fontId="0" fillId="0" borderId="34" xfId="0" applyBorder="1">
      <alignment vertical="center"/>
    </xf>
    <xf numFmtId="14" fontId="21" fillId="0" borderId="0" xfId="0" applyNumberFormat="1" applyFont="1">
      <alignment vertical="center"/>
    </xf>
    <xf numFmtId="180" fontId="21" fillId="0" borderId="0" xfId="0" applyNumberFormat="1" applyFont="1">
      <alignment vertical="center"/>
    </xf>
    <xf numFmtId="0" fontId="40" fillId="0" borderId="35" xfId="0" applyFont="1" applyBorder="1">
      <alignment vertical="center"/>
    </xf>
    <xf numFmtId="0" fontId="0" fillId="0" borderId="35" xfId="0" applyBorder="1">
      <alignment vertical="center"/>
    </xf>
    <xf numFmtId="0" fontId="40" fillId="0" borderId="36" xfId="0" applyFont="1" applyBorder="1">
      <alignment vertical="center"/>
    </xf>
    <xf numFmtId="0" fontId="0" fillId="0" borderId="36" xfId="0" applyBorder="1">
      <alignment vertical="center"/>
    </xf>
    <xf numFmtId="3" fontId="40" fillId="0" borderId="0" xfId="0" applyNumberFormat="1" applyFont="1" applyAlignment="1">
      <alignment horizontal="right" vertical="center"/>
    </xf>
    <xf numFmtId="0" fontId="41" fillId="7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19" fillId="7" borderId="0" xfId="0" applyFont="1" applyFill="1">
      <alignment vertical="center"/>
    </xf>
    <xf numFmtId="0" fontId="21" fillId="7" borderId="0" xfId="0" applyFont="1" applyFill="1" applyAlignment="1">
      <alignment horizontal="left" vertical="center"/>
    </xf>
    <xf numFmtId="0" fontId="9" fillId="7" borderId="0" xfId="0" applyFont="1" applyFill="1">
      <alignment vertical="center"/>
    </xf>
    <xf numFmtId="0" fontId="19" fillId="7" borderId="0" xfId="0" applyFont="1" applyFill="1" applyAlignment="1">
      <alignment vertical="center" wrapText="1"/>
    </xf>
    <xf numFmtId="0" fontId="15" fillId="7" borderId="0" xfId="0" applyFont="1" applyFill="1">
      <alignment vertical="center"/>
    </xf>
    <xf numFmtId="0" fontId="24" fillId="7" borderId="0" xfId="0" applyFont="1" applyFill="1">
      <alignment vertical="center"/>
    </xf>
    <xf numFmtId="0" fontId="21" fillId="7" borderId="0" xfId="0" applyFont="1" applyFill="1">
      <alignment vertical="center"/>
    </xf>
    <xf numFmtId="0" fontId="19" fillId="7" borderId="0" xfId="0" applyFont="1" applyFill="1" applyAlignment="1">
      <alignment horizontal="center" vertical="center"/>
    </xf>
    <xf numFmtId="0" fontId="25" fillId="7" borderId="0" xfId="2" applyFill="1" applyBorder="1" applyAlignment="1" applyProtection="1">
      <alignment vertical="center" shrinkToFit="1"/>
    </xf>
    <xf numFmtId="0" fontId="21" fillId="7" borderId="0" xfId="0" applyFont="1" applyFill="1" applyAlignment="1">
      <alignment vertical="center" shrinkToFit="1"/>
    </xf>
    <xf numFmtId="0" fontId="26" fillId="7" borderId="0" xfId="0" applyFont="1" applyFill="1">
      <alignment vertical="center"/>
    </xf>
    <xf numFmtId="0" fontId="23" fillId="7" borderId="0" xfId="0" applyFont="1" applyFill="1">
      <alignment vertical="center"/>
    </xf>
    <xf numFmtId="0" fontId="53" fillId="7" borderId="0" xfId="0" applyFont="1" applyFill="1">
      <alignment vertical="center"/>
    </xf>
    <xf numFmtId="0" fontId="49" fillId="0" borderId="1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42" fillId="0" borderId="15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187" fontId="42" fillId="0" borderId="19" xfId="0" applyNumberFormat="1" applyFont="1" applyBorder="1" applyAlignment="1">
      <alignment horizontal="center" vertical="center"/>
    </xf>
    <xf numFmtId="187" fontId="42" fillId="0" borderId="20" xfId="0" applyNumberFormat="1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0" fillId="7" borderId="0" xfId="0" quotePrefix="1" applyFill="1" applyAlignment="1">
      <alignment horizontal="left" vertical="center"/>
    </xf>
    <xf numFmtId="3" fontId="40" fillId="0" borderId="23" xfId="0" applyNumberFormat="1" applyFont="1" applyBorder="1" applyAlignment="1">
      <alignment horizontal="right" vertical="center"/>
    </xf>
    <xf numFmtId="3" fontId="40" fillId="0" borderId="36" xfId="0" applyNumberFormat="1" applyFont="1" applyBorder="1" applyAlignment="1">
      <alignment horizontal="right" vertical="center"/>
    </xf>
    <xf numFmtId="14" fontId="43" fillId="0" borderId="33" xfId="0" applyNumberFormat="1" applyFont="1" applyBorder="1" applyAlignment="1">
      <alignment horizontal="right" vertical="center"/>
    </xf>
    <xf numFmtId="14" fontId="43" fillId="0" borderId="33" xfId="0" applyNumberFormat="1" applyFont="1" applyBorder="1" applyAlignment="1">
      <alignment horizontal="right" vertical="center" wrapText="1"/>
    </xf>
    <xf numFmtId="3" fontId="41" fillId="0" borderId="34" xfId="0" applyNumberFormat="1" applyFont="1" applyBorder="1" applyAlignment="1">
      <alignment horizontal="right" vertical="center"/>
    </xf>
    <xf numFmtId="3" fontId="40" fillId="0" borderId="22" xfId="0" applyNumberFormat="1" applyFont="1" applyBorder="1" applyAlignment="1">
      <alignment horizontal="right" vertical="center"/>
    </xf>
    <xf numFmtId="0" fontId="48" fillId="0" borderId="0" xfId="0" applyFont="1" applyAlignment="1">
      <alignment horizontal="right" vertical="center"/>
    </xf>
    <xf numFmtId="184" fontId="48" fillId="0" borderId="0" xfId="0" applyNumberFormat="1" applyFont="1" applyAlignment="1">
      <alignment horizontal="left" vertical="center"/>
    </xf>
    <xf numFmtId="183" fontId="45" fillId="0" borderId="0" xfId="0" applyNumberFormat="1" applyFont="1" applyAlignment="1">
      <alignment horizontal="right"/>
    </xf>
    <xf numFmtId="183" fontId="45" fillId="0" borderId="10" xfId="0" applyNumberFormat="1" applyFont="1" applyBorder="1" applyAlignment="1">
      <alignment horizontal="right"/>
    </xf>
    <xf numFmtId="3" fontId="43" fillId="0" borderId="33" xfId="0" applyNumberFormat="1" applyFont="1" applyBorder="1" applyAlignment="1">
      <alignment horizontal="center" vertical="center" wrapText="1"/>
    </xf>
    <xf numFmtId="3" fontId="43" fillId="0" borderId="33" xfId="0" applyNumberFormat="1" applyFont="1" applyBorder="1" applyAlignment="1">
      <alignment horizontal="center" vertical="center"/>
    </xf>
    <xf numFmtId="0" fontId="51" fillId="6" borderId="0" xfId="0" applyFont="1" applyFill="1" applyAlignment="1">
      <alignment horizontal="center" vertical="center" shrinkToFit="1"/>
    </xf>
    <xf numFmtId="0" fontId="52" fillId="6" borderId="0" xfId="0" applyFont="1" applyFill="1" applyAlignment="1">
      <alignment horizontal="center" vertical="center"/>
    </xf>
    <xf numFmtId="182" fontId="46" fillId="0" borderId="0" xfId="1" applyNumberFormat="1" applyFont="1" applyBorder="1" applyAlignment="1" applyProtection="1">
      <alignment horizontal="right"/>
    </xf>
    <xf numFmtId="182" fontId="46" fillId="0" borderId="10" xfId="1" applyNumberFormat="1" applyFont="1" applyBorder="1" applyAlignment="1" applyProtection="1">
      <alignment horizontal="right"/>
    </xf>
    <xf numFmtId="0" fontId="2" fillId="2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88" fontId="47" fillId="0" borderId="0" xfId="0" applyNumberFormat="1" applyFon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99"/>
      <color rgb="FF0066CC"/>
      <color rgb="FF3366CC"/>
      <color rgb="FF3333FF"/>
      <color rgb="FF333399"/>
      <color rgb="FF0033CC"/>
      <color rgb="FF3333CC"/>
      <color rgb="FF0000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653415</xdr:colOff>
      <xdr:row>0</xdr:row>
      <xdr:rowOff>65314</xdr:rowOff>
    </xdr:from>
    <xdr:to>
      <xdr:col>2</xdr:col>
      <xdr:colOff>544286</xdr:colOff>
      <xdr:row>2</xdr:row>
      <xdr:rowOff>178737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414668-EDE7-4806-9741-65F0A47E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" y="65314"/>
          <a:ext cx="1218928" cy="548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469-15AE-478A-BDF5-07BA7203699E}">
  <sheetPr>
    <pageSetUpPr fitToPage="1"/>
  </sheetPr>
  <dimension ref="A1:AB76"/>
  <sheetViews>
    <sheetView showGridLines="0" tabSelected="1" view="pageBreakPreview" zoomScale="70" zoomScaleNormal="115" zoomScaleSheetLayoutView="70" zoomScalePageLayoutView="70" workbookViewId="0">
      <selection activeCell="B4" sqref="B4:H5"/>
    </sheetView>
  </sheetViews>
  <sheetFormatPr baseColWidth="10" defaultColWidth="8" defaultRowHeight="17"/>
  <cols>
    <col min="1" max="8" width="8.6640625" customWidth="1"/>
    <col min="9" max="9" width="2.1640625" customWidth="1"/>
    <col min="10" max="15" width="8.6640625" customWidth="1"/>
    <col min="16" max="16" width="10.1640625" customWidth="1"/>
    <col min="17" max="17" width="8.6640625" customWidth="1"/>
    <col min="26" max="35" width="13.1640625" customWidth="1"/>
  </cols>
  <sheetData>
    <row r="1" spans="1:21">
      <c r="M1" s="173" t="s">
        <v>48</v>
      </c>
      <c r="N1" s="173"/>
      <c r="O1" s="174">
        <v>45377</v>
      </c>
      <c r="P1" s="174"/>
      <c r="Q1" s="30"/>
    </row>
    <row r="4" spans="1:21" ht="21" customHeight="1">
      <c r="B4" s="179"/>
      <c r="C4" s="179"/>
      <c r="D4" s="179"/>
      <c r="E4" s="179"/>
      <c r="F4" s="179"/>
      <c r="G4" s="179"/>
      <c r="H4" s="179"/>
      <c r="L4" s="31" t="s">
        <v>61</v>
      </c>
      <c r="M4" s="31"/>
      <c r="N4" s="32" t="s">
        <v>49</v>
      </c>
      <c r="O4" s="32"/>
      <c r="P4" s="32"/>
      <c r="Q4" s="32"/>
    </row>
    <row r="5" spans="1:21" ht="21" customHeight="1">
      <c r="B5" s="179"/>
      <c r="C5" s="179"/>
      <c r="D5" s="179"/>
      <c r="E5" s="179"/>
      <c r="F5" s="179"/>
      <c r="G5" s="179"/>
      <c r="H5" s="179"/>
      <c r="L5" s="31" t="s">
        <v>42</v>
      </c>
      <c r="M5" s="31"/>
      <c r="N5" s="32" t="s">
        <v>45</v>
      </c>
      <c r="O5" s="32"/>
      <c r="P5" s="32"/>
      <c r="Q5" s="32"/>
    </row>
    <row r="6" spans="1:21" ht="29" customHeight="1">
      <c r="B6" s="180"/>
      <c r="C6" s="180"/>
      <c r="D6" s="180"/>
      <c r="E6" s="180"/>
      <c r="F6" s="180"/>
      <c r="G6" s="180"/>
      <c r="H6" s="180"/>
      <c r="L6" s="31" t="s">
        <v>43</v>
      </c>
      <c r="M6" s="31"/>
      <c r="N6" s="32" t="s">
        <v>50</v>
      </c>
      <c r="O6" s="32"/>
      <c r="P6" s="32"/>
      <c r="Q6" s="32"/>
    </row>
    <row r="7" spans="1:21" ht="9" customHeight="1"/>
    <row r="8" spans="1:21" ht="19.5" customHeight="1" thickBot="1">
      <c r="D8" s="33"/>
      <c r="E8" s="33"/>
      <c r="F8" s="33"/>
    </row>
    <row r="9" spans="1:21" ht="27" customHeight="1" thickTop="1">
      <c r="B9" s="34" t="s">
        <v>46</v>
      </c>
      <c r="C9" s="35"/>
      <c r="D9" s="36"/>
      <c r="E9" s="36"/>
      <c r="F9" s="36"/>
      <c r="G9" s="37"/>
      <c r="H9" s="38"/>
      <c r="J9" s="34" t="s">
        <v>47</v>
      </c>
      <c r="K9" s="39"/>
      <c r="L9" s="37"/>
      <c r="M9" s="37"/>
      <c r="N9" s="37"/>
      <c r="O9" s="37"/>
      <c r="P9" s="40"/>
    </row>
    <row r="10" spans="1:21" ht="18.5" customHeight="1">
      <c r="B10" s="41"/>
      <c r="C10" s="42"/>
      <c r="D10" s="181">
        <f>N26</f>
        <v>0</v>
      </c>
      <c r="E10" s="181"/>
      <c r="F10" s="181"/>
      <c r="G10" s="181"/>
      <c r="H10" s="182"/>
      <c r="J10" s="41"/>
      <c r="L10" s="175">
        <f>EOMONTH((O1+30),0)</f>
        <v>45412</v>
      </c>
      <c r="M10" s="175"/>
      <c r="N10" s="175"/>
      <c r="O10" s="175"/>
      <c r="P10" s="176"/>
    </row>
    <row r="11" spans="1:21" ht="25.25" customHeight="1">
      <c r="B11" s="43"/>
      <c r="C11" s="44"/>
      <c r="D11" s="181"/>
      <c r="E11" s="181"/>
      <c r="F11" s="181"/>
      <c r="G11" s="181"/>
      <c r="H11" s="182"/>
      <c r="I11" s="44"/>
      <c r="J11" s="45"/>
      <c r="K11" s="44"/>
      <c r="L11" s="175"/>
      <c r="M11" s="175"/>
      <c r="N11" s="175"/>
      <c r="O11" s="175"/>
      <c r="P11" s="176"/>
      <c r="Q11" s="46"/>
      <c r="R11" s="46"/>
    </row>
    <row r="12" spans="1:21" ht="15.5" customHeight="1" thickBot="1">
      <c r="B12" s="47"/>
      <c r="C12" s="48"/>
      <c r="D12" s="48"/>
      <c r="E12" s="49"/>
      <c r="F12" s="50"/>
      <c r="G12" s="50"/>
      <c r="H12" s="51"/>
      <c r="I12" s="52"/>
      <c r="J12" s="53"/>
      <c r="K12" s="54"/>
      <c r="L12" s="55"/>
      <c r="M12" s="55"/>
      <c r="N12" s="56"/>
      <c r="O12" s="56"/>
      <c r="P12" s="57"/>
      <c r="Q12" s="46"/>
      <c r="R12" s="46"/>
    </row>
    <row r="13" spans="1:21" ht="15.5" customHeight="1" thickTop="1" thickBot="1">
      <c r="C13" s="44"/>
      <c r="D13" s="44"/>
      <c r="E13" s="113"/>
      <c r="F13" s="114"/>
      <c r="G13" s="114"/>
      <c r="H13" s="115"/>
      <c r="I13" s="52"/>
      <c r="J13" s="132"/>
      <c r="K13" s="132"/>
      <c r="L13" s="133"/>
      <c r="M13" s="133"/>
      <c r="N13" s="52"/>
      <c r="O13" s="52"/>
      <c r="P13" s="52"/>
      <c r="Q13" s="46"/>
      <c r="R13" s="46"/>
    </row>
    <row r="14" spans="1:21" ht="35" customHeight="1" thickTop="1" thickBot="1">
      <c r="B14" s="127" t="s">
        <v>72</v>
      </c>
      <c r="C14" s="128"/>
      <c r="D14" s="128"/>
      <c r="E14" s="129"/>
      <c r="F14" s="129"/>
      <c r="G14" s="129"/>
      <c r="H14" s="169" t="s">
        <v>73</v>
      </c>
      <c r="I14" s="169"/>
      <c r="J14" s="169"/>
      <c r="K14" s="169" t="s">
        <v>29</v>
      </c>
      <c r="L14" s="169"/>
      <c r="M14" s="169"/>
      <c r="N14" s="170" t="s">
        <v>30</v>
      </c>
      <c r="O14" s="170"/>
      <c r="P14" s="170"/>
      <c r="Q14" s="44"/>
      <c r="R14" s="58"/>
      <c r="S14" s="58"/>
      <c r="T14" s="58"/>
      <c r="U14" s="58"/>
    </row>
    <row r="15" spans="1:21" ht="35" customHeight="1">
      <c r="A15" s="15"/>
      <c r="B15" s="110" t="s">
        <v>22</v>
      </c>
      <c r="C15" s="108"/>
      <c r="D15" s="108"/>
      <c r="E15" s="108"/>
      <c r="F15" s="108"/>
      <c r="G15" s="108"/>
      <c r="H15" s="172">
        <f>ROUND(DSUM(이용료!D5:I1048576,6,이용료!O2:O3),0)</f>
        <v>0</v>
      </c>
      <c r="I15" s="172"/>
      <c r="J15" s="172"/>
      <c r="K15" s="172">
        <f>ROUND(H15*0.1,0)</f>
        <v>0</v>
      </c>
      <c r="L15" s="172"/>
      <c r="M15" s="172"/>
      <c r="N15" s="172">
        <f>ROUND(SUM(H15:M15),0)</f>
        <v>0</v>
      </c>
      <c r="O15" s="172"/>
      <c r="P15" s="172"/>
      <c r="Q15" s="44"/>
      <c r="R15" s="58"/>
      <c r="S15" s="58"/>
      <c r="T15" s="58"/>
      <c r="U15" s="58"/>
    </row>
    <row r="16" spans="1:21" ht="35" customHeight="1">
      <c r="B16" s="134" t="s">
        <v>27</v>
      </c>
      <c r="C16" s="135"/>
      <c r="D16" s="135"/>
      <c r="E16" s="135"/>
      <c r="F16" s="135"/>
      <c r="G16" s="135"/>
      <c r="H16" s="167">
        <f>ROUND(DSUM(이용료!$D$5:$I$1048576,6,이용료!$P$2:$P$3),0)+ ROUND(DSUM(이용료!$D$5:$I$1048576,6,이용료!$Q$2:$Q$3),0)</f>
        <v>0</v>
      </c>
      <c r="I16" s="167"/>
      <c r="J16" s="167"/>
      <c r="K16" s="167">
        <f t="shared" ref="K16:K17" si="0">ROUND(H16*0.1,0)</f>
        <v>0</v>
      </c>
      <c r="L16" s="167"/>
      <c r="M16" s="167"/>
      <c r="N16" s="167">
        <f>ROUND(SUM(H16:M16),0)</f>
        <v>0</v>
      </c>
      <c r="O16" s="167"/>
      <c r="P16" s="167"/>
      <c r="Q16" s="44"/>
      <c r="R16" s="58"/>
      <c r="S16" s="58"/>
      <c r="T16" s="58"/>
      <c r="U16" s="58"/>
    </row>
    <row r="17" spans="2:22" ht="35" customHeight="1" thickBot="1">
      <c r="B17" s="136" t="s">
        <v>74</v>
      </c>
      <c r="C17" s="137"/>
      <c r="D17" s="137"/>
      <c r="E17" s="137"/>
      <c r="F17" s="137"/>
      <c r="G17" s="137"/>
      <c r="H17" s="168">
        <f>ROUND(SUM(이용료!L5:L1048576),0)</f>
        <v>0</v>
      </c>
      <c r="I17" s="168"/>
      <c r="J17" s="168"/>
      <c r="K17" s="168">
        <f t="shared" si="0"/>
        <v>0</v>
      </c>
      <c r="L17" s="168"/>
      <c r="M17" s="168"/>
      <c r="N17" s="168">
        <f>ROUND(SUM(H17:M17),0)</f>
        <v>0</v>
      </c>
      <c r="O17" s="168"/>
      <c r="P17" s="168"/>
      <c r="Q17" s="44"/>
      <c r="R17" s="58"/>
      <c r="S17" s="58"/>
      <c r="T17" s="58"/>
      <c r="U17" s="58"/>
    </row>
    <row r="18" spans="2:22" ht="23" customHeight="1" thickBot="1">
      <c r="C18" s="44"/>
      <c r="D18" s="44"/>
      <c r="E18" s="113"/>
      <c r="F18" s="114"/>
      <c r="G18" s="114"/>
      <c r="H18" s="115"/>
      <c r="I18" s="52"/>
      <c r="J18" s="132"/>
      <c r="K18" s="132"/>
      <c r="L18" s="133"/>
      <c r="M18" s="133"/>
      <c r="N18" s="52"/>
      <c r="O18" s="52"/>
      <c r="P18" s="52"/>
      <c r="Q18" s="46"/>
      <c r="R18" s="46"/>
    </row>
    <row r="19" spans="2:22" ht="35" customHeight="1" thickTop="1" thickBot="1">
      <c r="B19" s="127" t="s">
        <v>68</v>
      </c>
      <c r="C19" s="128"/>
      <c r="D19" s="128"/>
      <c r="E19" s="129"/>
      <c r="F19" s="129"/>
      <c r="G19" s="129"/>
      <c r="H19" s="178"/>
      <c r="I19" s="178"/>
      <c r="J19" s="178"/>
      <c r="K19" s="178"/>
      <c r="L19" s="178"/>
      <c r="M19" s="178"/>
      <c r="N19" s="177"/>
      <c r="O19" s="177"/>
      <c r="P19" s="177"/>
      <c r="Q19" s="44"/>
      <c r="R19" s="58"/>
      <c r="S19" s="58"/>
      <c r="T19" s="58"/>
      <c r="U19" s="58"/>
    </row>
    <row r="20" spans="2:22" ht="35" customHeight="1">
      <c r="B20" s="110" t="s">
        <v>53</v>
      </c>
      <c r="C20" s="108"/>
      <c r="D20" s="108"/>
      <c r="E20" s="108"/>
      <c r="F20" s="108"/>
      <c r="G20" s="108"/>
      <c r="H20" s="172">
        <f>ROUND(DSUM(카드상세내역!G4:J1048576,4,카드상세내역!V4:V5),0)</f>
        <v>0</v>
      </c>
      <c r="I20" s="172"/>
      <c r="J20" s="172"/>
      <c r="K20" s="172">
        <f>ROUND(DSUM(카드상세내역!G4:K1048576,5,카드상세내역!V4:V5),0)</f>
        <v>0</v>
      </c>
      <c r="L20" s="172"/>
      <c r="M20" s="172"/>
      <c r="N20" s="172">
        <f>ROUND(DSUM(카드상세내역!G4:I1048576,3,카드상세내역!V4:V5),0)</f>
        <v>0</v>
      </c>
      <c r="O20" s="172"/>
      <c r="P20" s="172"/>
      <c r="Q20" s="44"/>
      <c r="R20" s="58"/>
      <c r="S20" s="58"/>
      <c r="T20" s="58"/>
      <c r="U20" s="58"/>
    </row>
    <row r="21" spans="2:22" ht="35" customHeight="1">
      <c r="B21" s="111" t="s">
        <v>70</v>
      </c>
      <c r="C21" s="109"/>
      <c r="D21" s="109"/>
      <c r="E21" s="109"/>
      <c r="F21" s="109"/>
      <c r="G21" s="109"/>
      <c r="H21" s="167">
        <f>ROUND(DSUM(카드상세내역!G4:J1048576,4,카드상세내역!W4:W5)-H22,0)</f>
        <v>0</v>
      </c>
      <c r="I21" s="167"/>
      <c r="J21" s="167"/>
      <c r="K21" s="167">
        <f>ROUND(DSUM(카드상세내역!G4:K1048576,5,카드상세내역!W4:W5),0)</f>
        <v>0</v>
      </c>
      <c r="L21" s="167"/>
      <c r="M21" s="167"/>
      <c r="N21" s="167">
        <f>ROUND(DSUM(카드상세내역!G4:I1048576,3,카드상세내역!W4:W5)-N22,0)</f>
        <v>0</v>
      </c>
      <c r="O21" s="167"/>
      <c r="P21" s="167"/>
      <c r="Q21" s="44"/>
      <c r="R21" s="58"/>
      <c r="S21" s="58"/>
      <c r="T21" s="58"/>
      <c r="U21" s="58"/>
    </row>
    <row r="22" spans="2:22" ht="35" customHeight="1">
      <c r="B22" s="111" t="s">
        <v>71</v>
      </c>
      <c r="C22" s="109"/>
      <c r="D22" s="109"/>
      <c r="E22" s="109"/>
      <c r="F22" s="109"/>
      <c r="G22" s="109"/>
      <c r="H22" s="167">
        <f>ROUND(SUMIF(카드상세내역!K:K,"=0",카드상세내역!J:J),0)</f>
        <v>0</v>
      </c>
      <c r="I22" s="167"/>
      <c r="J22" s="167"/>
      <c r="K22" s="167"/>
      <c r="L22" s="167"/>
      <c r="M22" s="167"/>
      <c r="N22" s="167">
        <f>ROUND(SUMIF(카드상세내역!K:K,"=0",카드상세내역!I:I),0)</f>
        <v>0</v>
      </c>
      <c r="O22" s="167"/>
      <c r="P22" s="167"/>
      <c r="Q22" s="44"/>
      <c r="R22" s="58"/>
      <c r="S22" s="58"/>
      <c r="T22" s="58"/>
      <c r="U22" s="58"/>
    </row>
    <row r="23" spans="2:22" ht="35" customHeight="1">
      <c r="B23" s="111" t="s">
        <v>55</v>
      </c>
      <c r="C23" s="109"/>
      <c r="D23" s="109"/>
      <c r="E23" s="109"/>
      <c r="F23" s="109"/>
      <c r="G23" s="109"/>
      <c r="H23" s="167">
        <f>ROUND(DSUM(카드상세내역!G4:J1048576,4,카드상세내역!X4:X5),0)</f>
        <v>0</v>
      </c>
      <c r="I23" s="167"/>
      <c r="J23" s="167"/>
      <c r="K23" s="167">
        <f>ROUND(DSUM(카드상세내역!G4:K1048576,5,카드상세내역!X4:X5),0)</f>
        <v>0</v>
      </c>
      <c r="L23" s="167"/>
      <c r="M23" s="167"/>
      <c r="N23" s="167">
        <f>ROUND(DSUM(카드상세내역!G4:I1048576,3,카드상세내역!X4:X5),0)</f>
        <v>0</v>
      </c>
      <c r="O23" s="167"/>
      <c r="P23" s="167"/>
      <c r="Q23" s="44"/>
      <c r="R23" s="58"/>
      <c r="S23" s="58"/>
      <c r="T23" s="58"/>
      <c r="U23" s="58"/>
    </row>
    <row r="24" spans="2:22" ht="35" customHeight="1">
      <c r="B24" s="111" t="s">
        <v>56</v>
      </c>
      <c r="C24" s="109"/>
      <c r="D24" s="109"/>
      <c r="E24" s="109"/>
      <c r="F24" s="109"/>
      <c r="G24" s="109"/>
      <c r="H24" s="167">
        <f>ROUND(DSUM(카드상세내역!G4:J1048576,4,카드상세내역!Y4:Y5),0)</f>
        <v>0</v>
      </c>
      <c r="I24" s="167"/>
      <c r="J24" s="167"/>
      <c r="K24" s="167">
        <f>ROUND(DSUM(카드상세내역!G4:K1048576,5,카드상세내역!Y4:Y5),0)</f>
        <v>0</v>
      </c>
      <c r="L24" s="167"/>
      <c r="M24" s="167"/>
      <c r="N24" s="167">
        <f>ROUND(DSUM(카드상세내역!G4:I1048576,3,카드상세내역!Y4:Y5),0)</f>
        <v>0</v>
      </c>
      <c r="O24" s="167"/>
      <c r="P24" s="167"/>
      <c r="Q24" s="61"/>
      <c r="R24" s="62"/>
      <c r="S24" s="58"/>
      <c r="T24" s="58"/>
      <c r="U24" s="58"/>
      <c r="V24" s="58"/>
    </row>
    <row r="25" spans="2:22" ht="35" customHeight="1" thickBot="1">
      <c r="B25" s="63" t="s">
        <v>75</v>
      </c>
      <c r="H25" s="167">
        <f>N25/1.1</f>
        <v>0</v>
      </c>
      <c r="I25" s="167"/>
      <c r="J25" s="167"/>
      <c r="K25" s="167">
        <f>N25-H25</f>
        <v>0</v>
      </c>
      <c r="L25" s="167"/>
      <c r="M25" s="167"/>
      <c r="N25" s="167">
        <f>SUM(N20:P24)*0.01</f>
        <v>0</v>
      </c>
      <c r="O25" s="167"/>
      <c r="P25" s="167"/>
      <c r="Q25" s="61"/>
      <c r="R25" s="62"/>
      <c r="S25" s="58"/>
      <c r="T25" s="58"/>
      <c r="U25" s="58"/>
      <c r="V25" s="58"/>
    </row>
    <row r="26" spans="2:22" ht="35" customHeight="1" thickBot="1">
      <c r="B26" s="130" t="s">
        <v>69</v>
      </c>
      <c r="C26" s="131"/>
      <c r="D26" s="131"/>
      <c r="E26" s="131"/>
      <c r="F26" s="131"/>
      <c r="G26" s="131"/>
      <c r="H26" s="171">
        <f>SUM(H15:H25)</f>
        <v>0</v>
      </c>
      <c r="I26" s="171"/>
      <c r="J26" s="171"/>
      <c r="K26" s="171">
        <f>SUM(K15:K25)</f>
        <v>0</v>
      </c>
      <c r="L26" s="171"/>
      <c r="M26" s="171"/>
      <c r="N26" s="171">
        <f>SUM(N15:N25)</f>
        <v>0</v>
      </c>
      <c r="O26" s="171"/>
      <c r="P26" s="171"/>
      <c r="Q26" s="44"/>
      <c r="R26" s="58"/>
      <c r="S26" s="58"/>
      <c r="T26" s="58"/>
      <c r="U26" s="58"/>
    </row>
    <row r="27" spans="2:22" ht="23" customHeight="1" thickTop="1" thickBot="1">
      <c r="B27" s="112"/>
      <c r="H27" s="116"/>
      <c r="I27" s="116"/>
      <c r="J27" s="116"/>
      <c r="K27" s="116"/>
      <c r="L27" s="116"/>
      <c r="M27" s="116"/>
      <c r="N27" s="116"/>
      <c r="O27" s="116"/>
      <c r="P27" s="116"/>
      <c r="Q27" s="44"/>
      <c r="R27" s="58"/>
      <c r="S27" s="58"/>
      <c r="T27" s="58"/>
      <c r="U27" s="58"/>
    </row>
    <row r="28" spans="2:22" ht="35" customHeight="1" thickTop="1" thickBot="1">
      <c r="B28" s="127" t="s">
        <v>76</v>
      </c>
      <c r="C28" s="128"/>
      <c r="D28" s="128"/>
      <c r="E28" s="129"/>
      <c r="F28" s="129"/>
      <c r="G28" s="129"/>
      <c r="H28" s="169"/>
      <c r="I28" s="169"/>
      <c r="J28" s="169"/>
      <c r="K28" s="169"/>
      <c r="L28" s="169"/>
      <c r="M28" s="169"/>
      <c r="N28" s="170"/>
      <c r="O28" s="170"/>
      <c r="P28" s="170"/>
      <c r="Q28" s="44"/>
      <c r="R28" s="58"/>
      <c r="S28" s="58"/>
      <c r="T28" s="58"/>
      <c r="U28" s="58"/>
    </row>
    <row r="29" spans="2:22" ht="35" customHeight="1" thickBot="1">
      <c r="B29" s="136" t="s">
        <v>77</v>
      </c>
      <c r="C29" s="137"/>
      <c r="D29" s="137"/>
      <c r="E29" s="137"/>
      <c r="F29" s="137"/>
      <c r="G29" s="137"/>
      <c r="H29" s="168"/>
      <c r="I29" s="168"/>
      <c r="J29" s="168"/>
      <c r="K29" s="168"/>
      <c r="L29" s="168"/>
      <c r="M29" s="168"/>
      <c r="N29" s="168"/>
      <c r="O29" s="168"/>
      <c r="P29" s="168"/>
      <c r="Q29" s="44"/>
      <c r="R29" s="58"/>
      <c r="S29" s="58"/>
      <c r="T29" s="58"/>
      <c r="U29" s="58"/>
    </row>
    <row r="30" spans="2:22" ht="16.5" customHeight="1">
      <c r="B30" s="63"/>
      <c r="H30" s="138"/>
      <c r="I30" s="138"/>
      <c r="J30" s="138"/>
      <c r="K30" s="138"/>
      <c r="L30" s="138"/>
      <c r="M30" s="138"/>
      <c r="N30" s="138"/>
      <c r="O30" s="138"/>
      <c r="P30" s="138"/>
      <c r="Q30" s="44"/>
      <c r="R30" s="58"/>
      <c r="S30" s="58"/>
      <c r="T30" s="58"/>
      <c r="U30" s="58"/>
    </row>
    <row r="31" spans="2:22" ht="30" customHeight="1" thickBot="1">
      <c r="B31" s="60" t="s">
        <v>36</v>
      </c>
      <c r="C31" s="59"/>
      <c r="D31" s="63"/>
      <c r="E31" s="64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2:22" ht="35" customHeight="1" thickBot="1">
      <c r="B32" s="157" t="s">
        <v>37</v>
      </c>
      <c r="C32" s="158"/>
      <c r="D32" s="158"/>
      <c r="E32" s="158"/>
      <c r="F32" s="158" t="s">
        <v>38</v>
      </c>
      <c r="G32" s="158"/>
      <c r="H32" s="158"/>
      <c r="I32" s="158" t="s">
        <v>39</v>
      </c>
      <c r="J32" s="158"/>
      <c r="K32" s="158"/>
      <c r="L32" s="158"/>
      <c r="M32" s="158"/>
      <c r="N32" s="158"/>
      <c r="O32" s="158"/>
      <c r="P32" s="159"/>
    </row>
    <row r="33" spans="2:21" ht="35.25" customHeight="1">
      <c r="B33" s="163" t="s">
        <v>45</v>
      </c>
      <c r="C33" s="162"/>
      <c r="D33" s="162"/>
      <c r="E33" s="162"/>
      <c r="F33" s="162" t="s">
        <v>44</v>
      </c>
      <c r="G33" s="162"/>
      <c r="H33" s="162"/>
      <c r="I33" s="160"/>
      <c r="J33" s="160"/>
      <c r="K33" s="160"/>
      <c r="L33" s="160"/>
      <c r="M33" s="160"/>
      <c r="N33" s="160"/>
      <c r="O33" s="160"/>
      <c r="P33" s="161"/>
    </row>
    <row r="34" spans="2:21" ht="25.25" customHeight="1">
      <c r="C34" s="44"/>
      <c r="D34" s="65"/>
      <c r="E34" s="66"/>
      <c r="F34" s="65"/>
      <c r="G34" s="65"/>
      <c r="H34" s="67"/>
      <c r="I34" s="67"/>
      <c r="J34" s="67"/>
      <c r="K34" s="67"/>
      <c r="L34" s="65"/>
      <c r="M34" s="65"/>
      <c r="N34" s="65"/>
    </row>
    <row r="35" spans="2:21" ht="42" customHeight="1">
      <c r="B35" s="139" t="s">
        <v>81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</row>
    <row r="36" spans="2:21" ht="21" customHeight="1">
      <c r="B36" s="166" t="s">
        <v>82</v>
      </c>
      <c r="C36" s="166"/>
      <c r="D36" s="166"/>
      <c r="E36" s="166"/>
      <c r="F36" s="166"/>
      <c r="G36" s="140"/>
      <c r="H36" s="140"/>
      <c r="I36" s="140"/>
      <c r="J36" s="140"/>
      <c r="K36" s="140"/>
      <c r="L36" s="140"/>
      <c r="M36" s="140"/>
      <c r="N36" s="140"/>
      <c r="O36" s="140"/>
      <c r="P36" s="140"/>
    </row>
    <row r="37" spans="2:21" ht="15.75" customHeight="1">
      <c r="B37" s="141" t="s">
        <v>83</v>
      </c>
      <c r="C37" s="142"/>
      <c r="D37" s="142"/>
      <c r="E37" s="142"/>
      <c r="F37" s="142"/>
      <c r="G37" s="142"/>
      <c r="H37" s="143"/>
      <c r="I37" s="143"/>
      <c r="J37" s="142"/>
      <c r="K37" s="142"/>
      <c r="L37" s="142"/>
      <c r="M37" s="144"/>
      <c r="N37" s="144"/>
      <c r="O37" s="145"/>
      <c r="P37" s="145"/>
      <c r="Q37" s="44"/>
      <c r="R37" s="58"/>
      <c r="S37" s="58"/>
      <c r="T37" s="58"/>
      <c r="U37" s="58"/>
    </row>
    <row r="38" spans="2:21" ht="24.75" customHeight="1">
      <c r="B38" s="140" t="s">
        <v>84</v>
      </c>
      <c r="C38" s="146"/>
      <c r="D38" s="142"/>
      <c r="E38" s="142"/>
      <c r="F38" s="142"/>
      <c r="G38" s="142"/>
      <c r="H38" s="143"/>
      <c r="I38" s="143"/>
      <c r="J38" s="142"/>
      <c r="K38" s="142"/>
      <c r="L38" s="142"/>
      <c r="M38" s="140"/>
      <c r="N38" s="140"/>
      <c r="O38" s="145"/>
      <c r="P38" s="145"/>
      <c r="Q38" s="44"/>
      <c r="R38" s="58"/>
      <c r="S38" s="58"/>
      <c r="T38" s="58"/>
      <c r="U38" s="58"/>
    </row>
    <row r="39" spans="2:21" ht="22" customHeight="1">
      <c r="B39" s="141" t="s">
        <v>85</v>
      </c>
      <c r="C39" s="142"/>
      <c r="D39" s="142"/>
      <c r="E39" s="147"/>
      <c r="F39" s="148"/>
      <c r="G39" s="148"/>
      <c r="H39" s="148"/>
      <c r="I39" s="148"/>
      <c r="J39" s="142"/>
      <c r="K39" s="142"/>
      <c r="L39" s="142"/>
      <c r="M39" s="147"/>
      <c r="N39" s="148"/>
      <c r="O39" s="148"/>
      <c r="P39" s="148"/>
    </row>
    <row r="40" spans="2:21" ht="22" customHeight="1">
      <c r="B40" s="154" t="s">
        <v>86</v>
      </c>
      <c r="C40" s="142"/>
      <c r="D40" s="142"/>
      <c r="E40" s="147"/>
      <c r="F40" s="148"/>
      <c r="G40" s="148"/>
      <c r="H40" s="148"/>
      <c r="I40" s="148"/>
      <c r="J40" s="142"/>
      <c r="K40" s="142"/>
      <c r="L40" s="142"/>
      <c r="M40" s="147"/>
      <c r="N40" s="148"/>
      <c r="O40" s="148"/>
      <c r="P40" s="148"/>
    </row>
    <row r="41" spans="2:21" ht="22" customHeight="1">
      <c r="B41" s="140"/>
      <c r="C41" s="142"/>
      <c r="D41" s="142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</row>
    <row r="42" spans="2:21" ht="22" customHeight="1">
      <c r="B42" s="140"/>
      <c r="C42" s="142"/>
      <c r="D42" s="142"/>
      <c r="E42" s="147"/>
      <c r="F42" s="148"/>
      <c r="G42" s="149"/>
      <c r="H42" s="150"/>
      <c r="I42" s="150"/>
      <c r="J42" s="151"/>
      <c r="K42" s="151"/>
      <c r="L42" s="151"/>
      <c r="M42" s="149"/>
      <c r="N42" s="147"/>
      <c r="O42" s="148"/>
      <c r="P42" s="148"/>
    </row>
    <row r="43" spans="2:21" ht="22" customHeight="1">
      <c r="B43" s="140"/>
      <c r="C43" s="142"/>
      <c r="D43" s="142"/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</row>
    <row r="44" spans="2:21" ht="22" customHeight="1">
      <c r="B44" s="140"/>
      <c r="C44" s="145"/>
      <c r="D44" s="145"/>
      <c r="E44" s="142"/>
      <c r="F44" s="142"/>
      <c r="G44" s="148"/>
      <c r="H44" s="148"/>
      <c r="I44" s="148"/>
      <c r="J44" s="148"/>
      <c r="K44" s="148"/>
      <c r="L44" s="148"/>
      <c r="M44" s="149"/>
      <c r="N44" s="147"/>
      <c r="O44" s="148"/>
      <c r="P44" s="148"/>
    </row>
    <row r="45" spans="2:21" ht="22" customHeight="1">
      <c r="B45" s="140"/>
      <c r="C45" s="145"/>
      <c r="D45" s="145"/>
      <c r="E45" s="142"/>
      <c r="F45" s="142"/>
      <c r="G45" s="148"/>
      <c r="H45" s="148"/>
      <c r="I45" s="148"/>
      <c r="J45" s="148"/>
      <c r="K45" s="148"/>
      <c r="L45" s="148"/>
      <c r="M45" s="148"/>
      <c r="N45" s="148"/>
      <c r="O45" s="148"/>
      <c r="P45" s="148"/>
    </row>
    <row r="46" spans="2:21" ht="22" customHeight="1">
      <c r="B46" s="140"/>
      <c r="C46" s="142"/>
      <c r="D46" s="142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</row>
    <row r="47" spans="2:21" ht="21" customHeight="1">
      <c r="B47" s="140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</row>
    <row r="48" spans="2:21" ht="24" customHeight="1"/>
    <row r="49" spans="2:20" ht="24" customHeight="1"/>
    <row r="50" spans="2:20" ht="25.25" customHeight="1">
      <c r="B50" s="164" t="s">
        <v>40</v>
      </c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</row>
    <row r="51" spans="2:20" s="71" customFormat="1" ht="25.25" customHeight="1">
      <c r="B51" s="165" t="s">
        <v>41</v>
      </c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69"/>
      <c r="R51" s="70"/>
      <c r="S51" s="70"/>
      <c r="T51" s="70"/>
    </row>
    <row r="53" spans="2:20">
      <c r="E53" s="72"/>
      <c r="F53" s="73"/>
      <c r="G53" s="74"/>
      <c r="H53" s="68"/>
      <c r="I53" s="68"/>
      <c r="J53" s="75"/>
      <c r="K53" s="75"/>
      <c r="L53" s="75"/>
      <c r="M53" s="76"/>
    </row>
    <row r="54" spans="2:20">
      <c r="F54" s="73"/>
      <c r="G54" s="77"/>
      <c r="H54" s="77"/>
      <c r="I54" s="77"/>
      <c r="J54" s="77"/>
      <c r="K54" s="77"/>
      <c r="M54" s="78"/>
    </row>
    <row r="55" spans="2:20" ht="18.75" customHeight="1"/>
    <row r="56" spans="2:20" ht="24" customHeight="1">
      <c r="C56" s="79"/>
    </row>
    <row r="57" spans="2:20" ht="159.75" customHeight="1"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T57" s="81"/>
    </row>
    <row r="58" spans="2:20" ht="15" customHeight="1"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2:20" s="71" customFormat="1" ht="25.5" customHeight="1"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</row>
    <row r="60" spans="2:20" s="71" customFormat="1" ht="42" customHeight="1"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</row>
    <row r="61" spans="2:20" ht="36" customHeight="1"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6" t="s">
        <v>34</v>
      </c>
    </row>
    <row r="62" spans="2:20" ht="26.25" customHeight="1"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</row>
    <row r="63" spans="2:20" ht="15" customHeight="1">
      <c r="C63" s="82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2:20" ht="15" customHeight="1">
      <c r="C64" s="82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3:28" ht="24.75" customHeight="1"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</row>
    <row r="66" spans="3:28" ht="15" customHeight="1">
      <c r="C66" s="82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3:28" ht="15" customHeight="1">
      <c r="C67" s="82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3:28" ht="15" customHeight="1">
      <c r="C68" s="82"/>
      <c r="M68" s="83"/>
    </row>
    <row r="69" spans="3:28" ht="15" customHeight="1">
      <c r="C69" s="82"/>
      <c r="M69" s="83"/>
      <c r="AB69" t="s">
        <v>35</v>
      </c>
    </row>
    <row r="70" spans="3:28" ht="15" customHeight="1">
      <c r="C70" s="82"/>
      <c r="M70" s="83"/>
    </row>
    <row r="71" spans="3:28" ht="15" customHeight="1">
      <c r="C71" s="82"/>
      <c r="M71" s="83"/>
    </row>
    <row r="72" spans="3:28" ht="15" customHeight="1">
      <c r="C72" s="82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3:28" ht="15" customHeight="1"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</row>
    <row r="74" spans="3:28" ht="15" customHeight="1">
      <c r="C74" s="82"/>
      <c r="D74" s="83"/>
      <c r="E74" s="83"/>
      <c r="F74" s="83"/>
      <c r="G74" s="83"/>
      <c r="H74" s="83"/>
      <c r="I74" s="83"/>
      <c r="J74" s="83"/>
      <c r="K74" s="83"/>
      <c r="L74" s="83"/>
      <c r="M74" s="83"/>
    </row>
    <row r="75" spans="3:28" ht="15" customHeight="1">
      <c r="C75" s="82"/>
      <c r="D75" s="83"/>
      <c r="E75" s="83"/>
      <c r="F75" s="83"/>
      <c r="G75" s="83"/>
      <c r="H75" s="83"/>
      <c r="I75" s="83"/>
      <c r="J75" s="83"/>
      <c r="K75" s="83"/>
      <c r="L75" s="83"/>
      <c r="M75" s="83"/>
    </row>
    <row r="76" spans="3:28">
      <c r="C76" s="82"/>
    </row>
  </sheetData>
  <mergeCells count="59">
    <mergeCell ref="H24:J24"/>
    <mergeCell ref="H23:J23"/>
    <mergeCell ref="H22:J22"/>
    <mergeCell ref="H25:J25"/>
    <mergeCell ref="B4:H5"/>
    <mergeCell ref="B6:H6"/>
    <mergeCell ref="H21:J21"/>
    <mergeCell ref="H20:J20"/>
    <mergeCell ref="D10:H11"/>
    <mergeCell ref="H19:J19"/>
    <mergeCell ref="H14:J14"/>
    <mergeCell ref="H16:J16"/>
    <mergeCell ref="M1:N1"/>
    <mergeCell ref="K24:M24"/>
    <mergeCell ref="K23:M23"/>
    <mergeCell ref="N26:P26"/>
    <mergeCell ref="N24:P24"/>
    <mergeCell ref="N23:P23"/>
    <mergeCell ref="N22:P22"/>
    <mergeCell ref="N21:P21"/>
    <mergeCell ref="N20:P20"/>
    <mergeCell ref="O1:P1"/>
    <mergeCell ref="N17:P17"/>
    <mergeCell ref="K25:M25"/>
    <mergeCell ref="N25:P25"/>
    <mergeCell ref="L10:P11"/>
    <mergeCell ref="N19:P19"/>
    <mergeCell ref="K19:M19"/>
    <mergeCell ref="K14:M14"/>
    <mergeCell ref="N14:P14"/>
    <mergeCell ref="H15:J15"/>
    <mergeCell ref="K15:M15"/>
    <mergeCell ref="N15:P15"/>
    <mergeCell ref="K16:M16"/>
    <mergeCell ref="N16:P16"/>
    <mergeCell ref="H17:J17"/>
    <mergeCell ref="K17:M17"/>
    <mergeCell ref="C62:P62"/>
    <mergeCell ref="H28:J28"/>
    <mergeCell ref="K28:M28"/>
    <mergeCell ref="N28:P28"/>
    <mergeCell ref="H29:J29"/>
    <mergeCell ref="K29:M29"/>
    <mergeCell ref="N29:P29"/>
    <mergeCell ref="K26:M26"/>
    <mergeCell ref="K22:M22"/>
    <mergeCell ref="K21:M21"/>
    <mergeCell ref="K20:M20"/>
    <mergeCell ref="H26:J26"/>
    <mergeCell ref="C65:P65"/>
    <mergeCell ref="B32:E32"/>
    <mergeCell ref="F32:H32"/>
    <mergeCell ref="I32:P32"/>
    <mergeCell ref="I33:P33"/>
    <mergeCell ref="F33:H33"/>
    <mergeCell ref="B33:E33"/>
    <mergeCell ref="B50:P50"/>
    <mergeCell ref="B51:P51"/>
    <mergeCell ref="B36:F36"/>
  </mergeCells>
  <phoneticPr fontId="3" type="noConversion"/>
  <printOptions horizontalCentered="1" verticalCentered="1"/>
  <pageMargins left="0.23622047244094491" right="0.23622047244094491" top="0" bottom="0" header="0" footer="0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574-22B3-459E-B7E6-F0A631CBA809}"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min="1" max="1" width="3.6640625" style="1" customWidth="1"/>
    <col min="2" max="2" width="10.6640625" style="1" customWidth="1"/>
    <col min="3" max="3" width="20.6640625" style="1" customWidth="1"/>
    <col min="4" max="6" width="12.6640625" style="1" customWidth="1"/>
    <col min="7" max="16384" width="9" style="1"/>
  </cols>
  <sheetData>
    <row r="4" spans="2:7" ht="23">
      <c r="B4" s="183" t="s">
        <v>33</v>
      </c>
      <c r="C4" s="183"/>
      <c r="D4" s="183"/>
      <c r="E4" s="183"/>
      <c r="F4" s="183"/>
      <c r="G4" s="11"/>
    </row>
    <row r="6" spans="2:7">
      <c r="E6" s="2" t="s">
        <v>0</v>
      </c>
      <c r="F6" s="3" t="e">
        <f>ROUND(SUM(F8:F1048576),0)</f>
        <v>#REF!</v>
      </c>
    </row>
    <row r="8" spans="2:7" ht="15.75" customHeight="1">
      <c r="B8" s="184" t="s">
        <v>1</v>
      </c>
      <c r="C8" s="185"/>
      <c r="D8" s="4" t="s">
        <v>2</v>
      </c>
      <c r="E8" s="4" t="s">
        <v>3</v>
      </c>
      <c r="F8" s="4" t="s">
        <v>4</v>
      </c>
    </row>
    <row r="9" spans="2:7" ht="20.25" customHeight="1">
      <c r="B9" s="186" t="s">
        <v>23</v>
      </c>
      <c r="C9" s="187"/>
      <c r="D9" s="5">
        <f>DSUM(이용료!D5:I1048576,6,이용료!$O$2:$O$3)</f>
        <v>0</v>
      </c>
      <c r="E9" s="5">
        <f>DSUM(이용료!D5:J1048576,7,이용료!$O$2:$O$3)</f>
        <v>0</v>
      </c>
      <c r="F9" s="5">
        <f>DSUM(이용료!D5:K1048576,8,이용료!$O$2:$O$3)</f>
        <v>0</v>
      </c>
    </row>
    <row r="10" spans="2:7" ht="20.25" customHeight="1">
      <c r="B10" s="186" t="s">
        <v>24</v>
      </c>
      <c r="C10" s="187"/>
      <c r="D10" s="5">
        <f>DSUM(이용료!D5:I1048576,6,이용료!$P$2:$P$3)</f>
        <v>0</v>
      </c>
      <c r="E10" s="5">
        <f>DSUM(이용료!D5:J1048576,7,이용료!$P$2:$P$3)</f>
        <v>0</v>
      </c>
      <c r="F10" s="5">
        <f>DSUM(이용료!D5:K1048576,8,이용료!$P$2:$P$3)</f>
        <v>0</v>
      </c>
    </row>
    <row r="11" spans="2:7" ht="20.25" customHeight="1">
      <c r="B11" s="186" t="s">
        <v>25</v>
      </c>
      <c r="C11" s="187"/>
      <c r="D11" s="5" t="e">
        <f>ROUND((F11/1.1),0)</f>
        <v>#REF!</v>
      </c>
      <c r="E11" s="5" t="e">
        <f>F11-D11</f>
        <v>#REF!</v>
      </c>
      <c r="F11" s="5" t="e">
        <f>#REF!</f>
        <v>#REF!</v>
      </c>
    </row>
    <row r="12" spans="2:7" ht="20.25" customHeight="1">
      <c r="B12" s="186" t="s">
        <v>26</v>
      </c>
      <c r="C12" s="187"/>
      <c r="D12" s="5" t="e">
        <f>ROUND((F12/1.1),0)</f>
        <v>#REF!</v>
      </c>
      <c r="E12" s="5" t="e">
        <f>F12-D12</f>
        <v>#REF!</v>
      </c>
      <c r="F12" s="5" t="e">
        <f>#REF!</f>
        <v>#REF!</v>
      </c>
    </row>
  </sheetData>
  <mergeCells count="6">
    <mergeCell ref="B4:F4"/>
    <mergeCell ref="B8:C8"/>
    <mergeCell ref="B10:C10"/>
    <mergeCell ref="B11:C11"/>
    <mergeCell ref="B12:C12"/>
    <mergeCell ref="B9:C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C33E-91E8-44DD-9395-C04E706CC52D}">
  <dimension ref="B1:Q9"/>
  <sheetViews>
    <sheetView workbookViewId="0">
      <pane ySplit="5" topLeftCell="A6" activePane="bottomLeft" state="frozen"/>
      <selection activeCell="W41" sqref="W41"/>
      <selection pane="bottomLeft" activeCell="M5" sqref="M5:M6"/>
    </sheetView>
  </sheetViews>
  <sheetFormatPr baseColWidth="10" defaultColWidth="9" defaultRowHeight="17"/>
  <cols>
    <col min="1" max="1" width="4" style="89" customWidth="1"/>
    <col min="2" max="3" width="12.6640625" style="32" customWidth="1"/>
    <col min="4" max="4" width="13.6640625" style="32" customWidth="1"/>
    <col min="5" max="5" width="8.6640625" style="32" customWidth="1"/>
    <col min="6" max="6" width="7.5" style="92" bestFit="1" customWidth="1"/>
    <col min="7" max="8" width="10.6640625" style="93" customWidth="1"/>
    <col min="9" max="11" width="11.1640625" style="103" customWidth="1"/>
    <col min="12" max="12" width="13.6640625" style="103" customWidth="1"/>
    <col min="13" max="13" width="23.6640625" style="94" customWidth="1"/>
    <col min="14" max="14" width="9" style="89"/>
    <col min="15" max="15" width="9" style="89" hidden="1" customWidth="1"/>
    <col min="16" max="16" width="8.6640625" style="89" hidden="1" customWidth="1"/>
    <col min="17" max="17" width="0" style="89" hidden="1" customWidth="1"/>
    <col min="18" max="16384" width="9" style="89"/>
  </cols>
  <sheetData>
    <row r="1" spans="2:17" s="1" customFormat="1">
      <c r="F1" s="22"/>
      <c r="G1" s="26"/>
      <c r="H1" s="26"/>
      <c r="I1" s="99"/>
      <c r="J1" s="99"/>
      <c r="K1" s="99"/>
      <c r="L1" s="99"/>
      <c r="O1" s="1" t="s">
        <v>62</v>
      </c>
    </row>
    <row r="2" spans="2:17" s="1" customFormat="1" ht="20">
      <c r="B2" s="12">
        <f>청구서!O1</f>
        <v>45377</v>
      </c>
      <c r="C2" s="13" t="s">
        <v>5</v>
      </c>
      <c r="D2" s="14"/>
      <c r="E2" s="14"/>
      <c r="F2" s="23"/>
      <c r="G2" s="27"/>
      <c r="H2" s="27"/>
      <c r="I2" s="100"/>
      <c r="J2" s="100"/>
      <c r="K2" s="100"/>
      <c r="L2" s="100"/>
      <c r="M2" s="10"/>
      <c r="O2" s="7" t="s">
        <v>28</v>
      </c>
      <c r="P2" s="7" t="s">
        <v>28</v>
      </c>
      <c r="Q2" s="7" t="s">
        <v>28</v>
      </c>
    </row>
    <row r="3" spans="2:17" s="1" customFormat="1">
      <c r="B3" s="95"/>
      <c r="C3" s="95"/>
      <c r="D3" s="6"/>
      <c r="E3" s="6"/>
      <c r="F3" s="24"/>
      <c r="G3" s="28"/>
      <c r="H3" s="28"/>
      <c r="I3" s="101"/>
      <c r="J3" s="101"/>
      <c r="K3" s="101"/>
      <c r="L3" s="101"/>
      <c r="O3" s="9" t="s">
        <v>22</v>
      </c>
      <c r="P3" s="9" t="s">
        <v>27</v>
      </c>
      <c r="Q3" s="9" t="s">
        <v>80</v>
      </c>
    </row>
    <row r="4" spans="2:17" s="1" customFormat="1">
      <c r="B4" s="98" t="s">
        <v>78</v>
      </c>
      <c r="C4" s="97" t="s">
        <v>79</v>
      </c>
      <c r="D4" s="6"/>
      <c r="E4" s="6"/>
      <c r="F4" s="24"/>
      <c r="G4" s="28"/>
      <c r="H4" s="28"/>
      <c r="I4" s="101"/>
      <c r="J4" s="101"/>
      <c r="K4" s="101"/>
      <c r="L4" s="101"/>
      <c r="O4" s="96"/>
      <c r="P4" s="96"/>
    </row>
    <row r="5" spans="2:17" s="1" customFormat="1">
      <c r="B5" s="25" t="s">
        <v>8</v>
      </c>
      <c r="C5" s="25" t="s">
        <v>9</v>
      </c>
      <c r="D5" s="25" t="s">
        <v>57</v>
      </c>
      <c r="E5" s="25" t="s">
        <v>52</v>
      </c>
      <c r="F5" s="25" t="s">
        <v>58</v>
      </c>
      <c r="G5" s="104" t="s">
        <v>63</v>
      </c>
      <c r="H5" s="104" t="s">
        <v>64</v>
      </c>
      <c r="I5" s="105" t="s">
        <v>59</v>
      </c>
      <c r="J5" s="105" t="s">
        <v>29</v>
      </c>
      <c r="K5" s="105" t="s">
        <v>30</v>
      </c>
      <c r="L5" s="106" t="s">
        <v>51</v>
      </c>
      <c r="M5" s="25" t="s">
        <v>60</v>
      </c>
      <c r="O5" s="8" t="s">
        <v>32</v>
      </c>
      <c r="P5" s="8" t="s">
        <v>31</v>
      </c>
    </row>
    <row r="6" spans="2:17">
      <c r="B6" s="155"/>
      <c r="C6" s="107"/>
      <c r="D6" s="87"/>
      <c r="E6" s="87"/>
      <c r="F6" s="87"/>
      <c r="G6" s="88"/>
      <c r="H6" s="88"/>
      <c r="I6" s="102">
        <f>ROUND(O6/RIGHT(TEXT(EOMONTH($B$2,0),"yyyy-mm-dd"),2)*P6,0)</f>
        <v>0</v>
      </c>
      <c r="J6" s="102">
        <f>ROUND(I6*0.1,0)</f>
        <v>0</v>
      </c>
      <c r="K6" s="102">
        <f>ROUND(SUM(I6:J6),0)</f>
        <v>0</v>
      </c>
      <c r="L6" s="102"/>
      <c r="M6" s="87"/>
      <c r="O6" s="90">
        <v>30000</v>
      </c>
      <c r="P6" s="91">
        <f>IF(DATEDIF(G6,H6,"D")=0,0,DATEDIF(G6,H6,"D")+1)</f>
        <v>0</v>
      </c>
    </row>
    <row r="7" spans="2:17">
      <c r="B7"/>
      <c r="C7"/>
      <c r="D7"/>
      <c r="E7"/>
      <c r="F7"/>
      <c r="G7"/>
      <c r="H7"/>
      <c r="I7"/>
      <c r="J7"/>
      <c r="K7"/>
      <c r="L7"/>
      <c r="M7" s="125"/>
      <c r="N7" s="118"/>
      <c r="O7" s="90">
        <v>30000</v>
      </c>
      <c r="P7" s="91">
        <f>IF(DATEDIF(G7,H7,"D")=0,0,DATEDIF(G7,H7,"D")+1)</f>
        <v>0</v>
      </c>
    </row>
    <row r="8" spans="2:17">
      <c r="B8"/>
      <c r="C8"/>
      <c r="D8"/>
      <c r="E8"/>
      <c r="F8"/>
      <c r="G8"/>
      <c r="H8"/>
      <c r="I8"/>
      <c r="J8"/>
      <c r="K8"/>
      <c r="L8"/>
      <c r="M8" s="126"/>
      <c r="N8" s="119"/>
      <c r="O8" s="120"/>
      <c r="P8" s="121"/>
    </row>
    <row r="9" spans="2:17">
      <c r="B9"/>
      <c r="C9"/>
      <c r="D9"/>
      <c r="E9"/>
      <c r="F9"/>
      <c r="G9"/>
      <c r="H9"/>
      <c r="I9"/>
      <c r="J9"/>
      <c r="K9"/>
      <c r="L9"/>
      <c r="M9" s="126"/>
      <c r="N9" s="122"/>
      <c r="O9" s="123"/>
      <c r="P9" s="124"/>
    </row>
  </sheetData>
  <phoneticPr fontId="3" type="noConversion"/>
  <conditionalFormatting sqref="B6">
    <cfRule type="duplicateValues" dxfId="1" priority="1"/>
    <cfRule type="duplicateValues" dxfId="0" priority="2"/>
  </conditionalFormatting>
  <dataValidations count="2">
    <dataValidation type="list" allowBlank="1" showInputMessage="1" showErrorMessage="1" sqref="E6 E10:E1048576" xr:uid="{0C8DBA22-EBC1-4887-99C7-59658E2C7233}">
      <formula1>"이용,반납,A/S"</formula1>
    </dataValidation>
    <dataValidation type="list" allowBlank="1" showInputMessage="1" showErrorMessage="1" sqref="D6 D10:D1048576" xr:uid="{A8CA985A-28D1-4288-ACEA-0CC903F597A9}">
      <formula1>"차량운행관리,카셰어링프리미엄,카셰어링베이직,차량관리베이직"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C9D4-2D76-43F8-8EAB-ED68229A0DD0}">
  <dimension ref="B2:Y71"/>
  <sheetViews>
    <sheetView workbookViewId="0">
      <selection activeCell="N11" sqref="N11"/>
    </sheetView>
  </sheetViews>
  <sheetFormatPr baseColWidth="10" defaultColWidth="8.83203125" defaultRowHeight="17"/>
  <cols>
    <col min="1" max="1" width="4" customWidth="1"/>
    <col min="2" max="2" width="15.83203125" customWidth="1"/>
    <col min="3" max="3" width="9.6640625" customWidth="1"/>
    <col min="4" max="4" width="8.6640625" customWidth="1"/>
    <col min="12" max="12" width="10.6640625" style="20" bestFit="1" customWidth="1"/>
    <col min="13" max="15" width="10.6640625" style="20" customWidth="1"/>
    <col min="22" max="24" width="0" hidden="1" customWidth="1"/>
    <col min="25" max="25" width="9" hidden="1" customWidth="1"/>
    <col min="26" max="28" width="9" customWidth="1"/>
  </cols>
  <sheetData>
    <row r="2" spans="2:25" ht="18">
      <c r="B2" s="188">
        <f>이용료!B2-30</f>
        <v>45347</v>
      </c>
      <c r="C2" s="188"/>
      <c r="D2" s="15"/>
    </row>
    <row r="3" spans="2:25">
      <c r="L3" s="21"/>
      <c r="M3" s="21"/>
      <c r="N3" s="21"/>
      <c r="O3" s="21"/>
    </row>
    <row r="4" spans="2:25"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 t="s">
        <v>12</v>
      </c>
      <c r="I4" s="29" t="s">
        <v>13</v>
      </c>
      <c r="J4" s="117" t="s">
        <v>65</v>
      </c>
      <c r="K4" s="117" t="s">
        <v>66</v>
      </c>
      <c r="L4" s="117" t="s">
        <v>67</v>
      </c>
      <c r="M4" s="16" t="s">
        <v>14</v>
      </c>
      <c r="N4" s="16" t="s">
        <v>15</v>
      </c>
      <c r="O4" s="16" t="s">
        <v>16</v>
      </c>
      <c r="P4" s="17" t="s">
        <v>17</v>
      </c>
      <c r="Q4" s="16" t="s">
        <v>18</v>
      </c>
      <c r="R4" s="16" t="s">
        <v>19</v>
      </c>
      <c r="S4" s="18" t="s">
        <v>20</v>
      </c>
      <c r="T4" s="18" t="s">
        <v>21</v>
      </c>
      <c r="V4" s="16" t="s">
        <v>11</v>
      </c>
      <c r="W4" s="16" t="s">
        <v>11</v>
      </c>
      <c r="X4" s="16" t="s">
        <v>11</v>
      </c>
      <c r="Y4" s="16" t="s">
        <v>11</v>
      </c>
    </row>
    <row r="5" spans="2:25">
      <c r="L5"/>
      <c r="M5"/>
      <c r="N5"/>
      <c r="O5"/>
      <c r="V5" s="19" t="s">
        <v>53</v>
      </c>
      <c r="W5" s="19" t="s">
        <v>54</v>
      </c>
      <c r="X5" s="19" t="s">
        <v>55</v>
      </c>
      <c r="Y5" s="19" t="s">
        <v>56</v>
      </c>
    </row>
    <row r="6" spans="2:25">
      <c r="L6"/>
      <c r="M6"/>
      <c r="N6"/>
      <c r="O6"/>
    </row>
    <row r="7" spans="2:25">
      <c r="L7"/>
      <c r="M7"/>
      <c r="N7"/>
      <c r="O7"/>
    </row>
    <row r="8" spans="2:25">
      <c r="L8"/>
      <c r="M8"/>
      <c r="N8"/>
      <c r="O8"/>
    </row>
    <row r="9" spans="2:25">
      <c r="L9"/>
      <c r="M9"/>
      <c r="N9"/>
      <c r="O9"/>
    </row>
    <row r="10" spans="2:25">
      <c r="L10"/>
      <c r="M10"/>
      <c r="N10"/>
      <c r="O10"/>
    </row>
    <row r="11" spans="2:25">
      <c r="L11"/>
      <c r="M11"/>
      <c r="N11"/>
      <c r="O11"/>
    </row>
    <row r="12" spans="2:25">
      <c r="L12"/>
      <c r="M12"/>
      <c r="N12"/>
      <c r="O12"/>
    </row>
    <row r="13" spans="2:25">
      <c r="L13"/>
      <c r="M13"/>
      <c r="N13"/>
      <c r="O13"/>
    </row>
    <row r="14" spans="2:25">
      <c r="L14"/>
      <c r="M14"/>
      <c r="N14"/>
      <c r="O14"/>
    </row>
    <row r="15" spans="2:25">
      <c r="L15"/>
      <c r="M15"/>
      <c r="N15"/>
      <c r="O15"/>
    </row>
    <row r="16" spans="2:25">
      <c r="L16"/>
      <c r="M16"/>
      <c r="N16"/>
      <c r="O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</sheetData>
  <autoFilter ref="B4:T4" xr:uid="{FC6FC9D4-2D76-43F8-8EAB-ED68229A0DD0}"/>
  <mergeCells count="1">
    <mergeCell ref="B2:C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청구서</vt:lpstr>
      <vt:lpstr>청구내역서</vt:lpstr>
      <vt:lpstr>이용료</vt:lpstr>
      <vt:lpstr>카드상세내역</vt:lpstr>
      <vt:lpstr>청구서!Print_Area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이진빈(LEE JINBEEN)/마케팅팀/SKR</dc:creator>
  <cp:lastModifiedBy>원석 오</cp:lastModifiedBy>
  <cp:lastPrinted>2023-11-13T01:07:42Z</cp:lastPrinted>
  <dcterms:created xsi:type="dcterms:W3CDTF">2023-06-29T04:26:09Z</dcterms:created>
  <dcterms:modified xsi:type="dcterms:W3CDTF">2024-04-18T08:35:48Z</dcterms:modified>
</cp:coreProperties>
</file>