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nsuk/Data/"/>
    </mc:Choice>
  </mc:AlternateContent>
  <xr:revisionPtr revIDLastSave="0" documentId="13_ncr:1_{75CD4BAA-2958-484F-A7FF-3A5959A140E3}" xr6:coauthVersionLast="47" xr6:coauthVersionMax="47" xr10:uidLastSave="{00000000-0000-0000-0000-000000000000}"/>
  <bookViews>
    <workbookView xWindow="760" yWindow="760" windowWidth="25960" windowHeight="14440" xr2:uid="{FA864BB5-9A2D-4A02-AD0A-41547B285F48}"/>
  </bookViews>
  <sheets>
    <sheet name="청구서" sheetId="7" r:id="rId1"/>
    <sheet name="청구내역서" sheetId="2" state="hidden" r:id="rId2"/>
    <sheet name="이용료" sheetId="3" r:id="rId3"/>
    <sheet name="카드상세내역" sheetId="8" r:id="rId4"/>
  </sheets>
  <definedNames>
    <definedName name="_xlnm._FilterDatabase" localSheetId="2" hidden="1">이용료!$B$5:$M$6</definedName>
    <definedName name="계산서_발송">#REF!</definedName>
    <definedName name="고유번호증">#REF!</definedName>
    <definedName name="기본ㄱ밧">#REF!</definedName>
    <definedName name="기본값">#REF!</definedName>
    <definedName name="기존">#REF!</definedName>
    <definedName name="단말모델">#REF!</definedName>
    <definedName name="메일주소__아이디_사용">#REF!</definedName>
    <definedName name="부서명">#REF!</definedName>
    <definedName name="부셔명">#REF!</definedName>
    <definedName name="비고">#REF!</definedName>
    <definedName name="사업장명">#REF!</definedName>
    <definedName name="사업장명_RMAS">#REF!</definedName>
    <definedName name="상태">#REF!</definedName>
    <definedName name="서비스유형">#REF!</definedName>
    <definedName name="순번">#REF!</definedName>
    <definedName name="심스_계산_발행명__21년_1월에만_사용">#REF!</definedName>
    <definedName name="이용료">#REF!</definedName>
    <definedName name="전화번호">#REF!</definedName>
    <definedName name="차량_담당자">#REF!</definedName>
    <definedName name="차량대수">#REF!</definedName>
    <definedName name="차량번호">#REF!</definedName>
    <definedName name="차종">#REF!</definedName>
    <definedName name="청구내역서_발송">#REF!</definedName>
    <definedName name="청구시작">#REF!</definedName>
    <definedName name="청구종료">#REF!</definedName>
    <definedName name="해지_탈거일자">#REF!</definedName>
    <definedName name="_xlnm.Print_Area" localSheetId="0">청구서!$A$1:$Q$49</definedName>
    <definedName name="RMAS부서명">#REF!</definedName>
    <definedName name="RMAS사업자명">#REF!</definedName>
    <definedName name="RMAS사업장명">#REF!</definedName>
    <definedName name="RP번호">#REF!</definedName>
    <definedName name="SIMS계산서발행명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7" l="1"/>
  <c r="B2" i="3"/>
  <c r="C5" i="8"/>
  <c r="C6" i="8" s="1"/>
  <c r="M16" i="7"/>
  <c r="C20" i="8"/>
  <c r="C21" i="8" s="1"/>
  <c r="C15" i="8"/>
  <c r="C16" i="8" s="1"/>
  <c r="C10" i="8"/>
  <c r="C11" i="8" s="1"/>
  <c r="P6" i="3"/>
  <c r="C17" i="8" l="1"/>
  <c r="E28" i="7" s="1"/>
  <c r="E26" i="7" s="1"/>
  <c r="E27" i="7" s="1"/>
  <c r="C22" i="8"/>
  <c r="M28" i="7" s="1"/>
  <c r="M26" i="7" s="1"/>
  <c r="M27" i="7" s="1"/>
  <c r="C12" i="8"/>
  <c r="M24" i="7" s="1"/>
  <c r="M22" i="7" s="1"/>
  <c r="M23" i="7" s="1"/>
  <c r="C7" i="8" l="1"/>
  <c r="E24" i="7" s="1"/>
  <c r="B2" i="8"/>
  <c r="E22" i="7" l="1"/>
  <c r="E23" i="7" s="1"/>
  <c r="E16" i="7"/>
  <c r="M17" i="7" l="1"/>
  <c r="M20" i="7" s="1"/>
  <c r="E17" i="7"/>
  <c r="E20" i="7" s="1"/>
  <c r="F9" i="2" l="1"/>
  <c r="E9" i="2"/>
  <c r="D9" i="2"/>
  <c r="F12" i="2" l="1"/>
  <c r="D12" i="2" s="1"/>
  <c r="E12" i="2" s="1"/>
  <c r="G16" i="7" l="1"/>
  <c r="G17" i="7" s="1"/>
  <c r="G20" i="7" s="1"/>
  <c r="D10" i="7" s="1"/>
  <c r="F10" i="2"/>
  <c r="D10" i="2"/>
  <c r="E10" i="2"/>
  <c r="F11" i="2" l="1"/>
  <c r="F6" i="2" s="1"/>
  <c r="D11" i="2" l="1"/>
  <c r="E11" i="2" s="1"/>
</calcChain>
</file>

<file path=xl/sharedStrings.xml><?xml version="1.0" encoding="utf-8"?>
<sst xmlns="http://schemas.openxmlformats.org/spreadsheetml/2006/main" count="118" uniqueCount="84">
  <si>
    <t>총납부금액</t>
    <phoneticPr fontId="3" type="noConversion"/>
  </si>
  <si>
    <t>구분</t>
  </si>
  <si>
    <t>공급가</t>
    <phoneticPr fontId="3" type="noConversion"/>
  </si>
  <si>
    <t>세액</t>
    <phoneticPr fontId="3" type="noConversion"/>
  </si>
  <si>
    <t>총액</t>
  </si>
  <si>
    <t>스마트링크 이용료 상세내역서</t>
    <phoneticPr fontId="3" type="noConversion"/>
  </si>
  <si>
    <t>고객사</t>
  </si>
  <si>
    <t>회원명</t>
  </si>
  <si>
    <t>차량번호</t>
  </si>
  <si>
    <t>차종</t>
  </si>
  <si>
    <t>주차장</t>
  </si>
  <si>
    <t>항목</t>
  </si>
  <si>
    <t>세부 항목</t>
  </si>
  <si>
    <t>금액</t>
  </si>
  <si>
    <t>주유단가</t>
  </si>
  <si>
    <t>주유량</t>
  </si>
  <si>
    <t>사용일시</t>
  </si>
  <si>
    <t>결제시각</t>
  </si>
  <si>
    <t>사용처</t>
  </si>
  <si>
    <t>사용처주소</t>
    <phoneticPr fontId="3" type="noConversion"/>
  </si>
  <si>
    <t>사용월</t>
  </si>
  <si>
    <t>청구월</t>
    <phoneticPr fontId="3" type="noConversion"/>
  </si>
  <si>
    <t>차량운행관리</t>
    <phoneticPr fontId="3" type="noConversion"/>
  </si>
  <si>
    <t>단말기서비스이용료(차량운행)</t>
    <phoneticPr fontId="3" type="noConversion"/>
  </si>
  <si>
    <t>단말기서비스이용료(카셰어링)</t>
    <phoneticPr fontId="3" type="noConversion"/>
  </si>
  <si>
    <t>주유통합과금</t>
    <phoneticPr fontId="3" type="noConversion"/>
  </si>
  <si>
    <t>하이패스통합과금</t>
    <phoneticPr fontId="3" type="noConversion"/>
  </si>
  <si>
    <t>카셰어링프리미엄</t>
    <phoneticPr fontId="3" type="noConversion"/>
  </si>
  <si>
    <t>서비스구분</t>
    <phoneticPr fontId="3" type="noConversion"/>
  </si>
  <si>
    <t>부가가치세</t>
    <phoneticPr fontId="3" type="noConversion"/>
  </si>
  <si>
    <t>합계</t>
    <phoneticPr fontId="3" type="noConversion"/>
  </si>
  <si>
    <t>사용일수</t>
    <phoneticPr fontId="3" type="noConversion"/>
  </si>
  <si>
    <t>단가</t>
    <phoneticPr fontId="3" type="noConversion"/>
  </si>
  <si>
    <t>납부액(a)+(b)</t>
    <phoneticPr fontId="3" type="noConversion"/>
  </si>
  <si>
    <t>결제금액(a)</t>
    <phoneticPr fontId="3" type="noConversion"/>
  </si>
  <si>
    <t>(고객사명) 스마트링크 청구내역서</t>
    <phoneticPr fontId="3" type="noConversion"/>
  </si>
  <si>
    <t xml:space="preserve">    </t>
    <phoneticPr fontId="3" type="noConversion"/>
  </si>
  <si>
    <t>BASIC 차량관리서비스</t>
    <phoneticPr fontId="3" type="noConversion"/>
  </si>
  <si>
    <t xml:space="preserve"> </t>
    <phoneticPr fontId="3" type="noConversion"/>
  </si>
  <si>
    <t>이용대금 요약</t>
    <phoneticPr fontId="3" type="noConversion"/>
  </si>
  <si>
    <t>입금계좌정보</t>
    <phoneticPr fontId="3" type="noConversion"/>
  </si>
  <si>
    <t xml:space="preserve"> 공급가액</t>
    <phoneticPr fontId="3" type="noConversion"/>
  </si>
  <si>
    <t xml:space="preserve"> 부가가치세</t>
    <phoneticPr fontId="3" type="noConversion"/>
  </si>
  <si>
    <t>주유대금 요약</t>
    <phoneticPr fontId="3" type="noConversion"/>
  </si>
  <si>
    <t>하이패스대금 요약</t>
    <phoneticPr fontId="3" type="noConversion"/>
  </si>
  <si>
    <t xml:space="preserve"> 합계</t>
    <phoneticPr fontId="3" type="noConversion"/>
  </si>
  <si>
    <t>예금주</t>
    <phoneticPr fontId="3" type="noConversion"/>
  </si>
  <si>
    <t>은행명</t>
    <phoneticPr fontId="3" type="noConversion"/>
  </si>
  <si>
    <t>계좌번호</t>
    <phoneticPr fontId="3" type="noConversion"/>
  </si>
  <si>
    <t xml:space="preserve">상호명 : 에스케이렌터카 주식회사    사업자번호 : 113-81-32864    대표자 : 황일문
</t>
    <phoneticPr fontId="3" type="noConversion"/>
  </si>
  <si>
    <t>소재지 : 서울특별시 구로구 서부샛길 822(구로동)    고객지원 : 1800-2023</t>
    <phoneticPr fontId="3" type="noConversion"/>
  </si>
  <si>
    <t>상호(법인명)</t>
    <phoneticPr fontId="3" type="noConversion"/>
  </si>
  <si>
    <t>대표자</t>
    <phoneticPr fontId="3" type="noConversion"/>
  </si>
  <si>
    <t>하나은행</t>
    <phoneticPr fontId="3" type="noConversion"/>
  </si>
  <si>
    <t>에스케이렌터카 주식회사</t>
    <phoneticPr fontId="3" type="noConversion"/>
  </si>
  <si>
    <t xml:space="preserve">  총 청구금액</t>
    <phoneticPr fontId="3" type="noConversion"/>
  </si>
  <si>
    <t xml:space="preserve">  납부기한</t>
    <phoneticPr fontId="3" type="noConversion"/>
  </si>
  <si>
    <t>청구서 작성일자 :</t>
    <phoneticPr fontId="3" type="noConversion"/>
  </si>
  <si>
    <t>113-81-32864</t>
    <phoneticPr fontId="3" type="noConversion"/>
  </si>
  <si>
    <t>황일문</t>
    <phoneticPr fontId="3" type="noConversion"/>
  </si>
  <si>
    <t>이전비(vat별도)</t>
    <phoneticPr fontId="3" type="noConversion"/>
  </si>
  <si>
    <t>단말기상태</t>
  </si>
  <si>
    <t>주유비</t>
    <phoneticPr fontId="3" type="noConversion"/>
  </si>
  <si>
    <t>주차대금 요약</t>
    <phoneticPr fontId="3" type="noConversion"/>
  </si>
  <si>
    <t>세차대금 요약</t>
    <phoneticPr fontId="3" type="noConversion"/>
  </si>
  <si>
    <t>카드상세내역</t>
    <phoneticPr fontId="3" type="noConversion"/>
  </si>
  <si>
    <t>주유대금</t>
    <phoneticPr fontId="3" type="noConversion"/>
  </si>
  <si>
    <t>주차대금</t>
    <phoneticPr fontId="3" type="noConversion"/>
  </si>
  <si>
    <t>세차대금</t>
    <phoneticPr fontId="3" type="noConversion"/>
  </si>
  <si>
    <t>하이패스대금</t>
    <phoneticPr fontId="3" type="noConversion"/>
  </si>
  <si>
    <t>통행료</t>
    <phoneticPr fontId="3" type="noConversion"/>
  </si>
  <si>
    <t>주차비</t>
    <phoneticPr fontId="3" type="noConversion"/>
  </si>
  <si>
    <t>세차비</t>
    <phoneticPr fontId="3" type="noConversion"/>
  </si>
  <si>
    <t>서비스구분</t>
  </si>
  <si>
    <t>계약기간</t>
  </si>
  <si>
    <t>공급가액</t>
  </si>
  <si>
    <t>비고</t>
  </si>
  <si>
    <t>사업자등록번호</t>
    <phoneticPr fontId="3" type="noConversion"/>
  </si>
  <si>
    <t>이전비</t>
    <phoneticPr fontId="3" type="noConversion"/>
  </si>
  <si>
    <t>숨김 처리할 부분</t>
    <phoneticPr fontId="3" type="noConversion"/>
  </si>
  <si>
    <t>이용 시작</t>
    <phoneticPr fontId="3" type="noConversion"/>
  </si>
  <si>
    <t>이용 종료</t>
    <phoneticPr fontId="3" type="noConversion"/>
  </si>
  <si>
    <t>수수료1%(b)</t>
    <phoneticPr fontId="3" type="noConversion"/>
  </si>
  <si>
    <t>에스케이플라즈마 주식회사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</si>
</sst>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76" formatCode="_-* #,##0_-;\-* #,##0_-;_-* &quot;-&quot;_-;_-@_-"/>
    <numFmt numFmtId="177" formatCode="yyyy&quot;년&quot;\ m&quot;월&quot;;@"/>
    <numFmt numFmtId="178" formatCode="[$-F400]h:mm:ss\ AM/PM"/>
    <numFmt numFmtId="179" formatCode="###,###"/>
    <numFmt numFmtId="180" formatCode="0_);[Red]\(0\)"/>
    <numFmt numFmtId="181" formatCode="##&quot;개&quot;&quot;월&quot;"/>
    <numFmt numFmtId="182" formatCode="#,##0_ "/>
    <numFmt numFmtId="183" formatCode="#,##0&quot;원&quot;\ "/>
    <numFmt numFmtId="184" formatCode="yyyy&quot;년&quot;\ mm&quot;월&quot;\ dd&quot;일&quot;\ "/>
    <numFmt numFmtId="185" formatCode="yyyy&quot;년&quot;\ m&quot;월&quot;\ d&quot;일&quot;;@"/>
    <numFmt numFmtId="186" formatCode="000\-00\-00000"/>
    <numFmt numFmtId="187" formatCode="#,##0_ ;[Red]\-#,##0\ "/>
    <numFmt numFmtId="188" formatCode="000\-000000\-00000"/>
    <numFmt numFmtId="189" formatCode="#.#"/>
    <numFmt numFmtId="190" formatCode="yyyy\-mm\-dd"/>
  </numFmts>
  <fonts count="5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b/>
      <sz val="9"/>
      <color rgb="FFFF000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  <font>
      <sz val="9"/>
      <color rgb="FF2544A7"/>
      <name val="맑은 고딕"/>
      <family val="2"/>
      <charset val="129"/>
      <scheme val="minor"/>
    </font>
    <font>
      <b/>
      <sz val="12"/>
      <color rgb="FF2544A7"/>
      <name val="맑은 고딕"/>
      <family val="3"/>
      <charset val="129"/>
      <scheme val="minor"/>
    </font>
    <font>
      <sz val="9"/>
      <color rgb="FF2544A7"/>
      <name val="맑은 고딕"/>
      <family val="3"/>
      <charset val="129"/>
      <scheme val="minor"/>
    </font>
    <font>
      <sz val="8"/>
      <color rgb="FF2544A7"/>
      <name val="맑은 고딕"/>
      <family val="2"/>
      <charset val="129"/>
      <scheme val="minor"/>
    </font>
    <font>
      <b/>
      <sz val="9"/>
      <color rgb="FF2544A7"/>
      <name val="맑은 고딕"/>
      <family val="3"/>
      <charset val="129"/>
      <scheme val="minor"/>
    </font>
    <font>
      <b/>
      <sz val="10"/>
      <color rgb="FF2544A7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2544A7"/>
      <name val="맑은 고딕"/>
      <family val="3"/>
      <charset val="129"/>
      <scheme val="minor"/>
    </font>
    <font>
      <sz val="10"/>
      <color rgb="FF2544A7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rgb="FF2544A7"/>
      <name val="맑은 고딕"/>
      <family val="3"/>
      <charset val="129"/>
      <scheme val="major"/>
    </font>
    <font>
      <sz val="7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7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1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3399"/>
      <name val="맑은 고딕"/>
      <family val="3"/>
      <charset val="129"/>
      <scheme val="minor"/>
    </font>
    <font>
      <sz val="11"/>
      <color rgb="FF003399"/>
      <name val="맑은 고딕"/>
      <family val="3"/>
      <charset val="129"/>
      <scheme val="minor"/>
    </font>
    <font>
      <b/>
      <sz val="14"/>
      <color rgb="FF2544A7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rgb="FF003399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28"/>
      <color rgb="FF003399"/>
      <name val="맑은 고딕"/>
      <family val="3"/>
      <charset val="129"/>
      <scheme val="minor"/>
    </font>
    <font>
      <b/>
      <sz val="30"/>
      <color rgb="FF003399"/>
      <name val="맑은 고딕"/>
      <family val="3"/>
      <charset val="129"/>
      <scheme val="minor"/>
    </font>
    <font>
      <b/>
      <sz val="12"/>
      <color rgb="FF003399"/>
      <name val="맑은 고딕"/>
      <family val="3"/>
      <charset val="129"/>
      <scheme val="minor"/>
    </font>
    <font>
      <sz val="11"/>
      <color theme="6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theme="0" tint="-0.34998626667073579"/>
      </top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194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3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right" vertical="center" wrapText="1"/>
    </xf>
    <xf numFmtId="176" fontId="9" fillId="2" borderId="0" xfId="1" applyFont="1" applyFill="1">
      <alignment vertical="center"/>
    </xf>
    <xf numFmtId="0" fontId="10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51" fillId="0" borderId="0" xfId="0" applyNumberFormat="1" applyFont="1">
      <alignment vertical="center"/>
    </xf>
    <xf numFmtId="0" fontId="51" fillId="2" borderId="0" xfId="0" applyFont="1" applyFill="1">
      <alignment vertical="center"/>
    </xf>
    <xf numFmtId="0" fontId="44" fillId="2" borderId="0" xfId="0" applyFont="1" applyFill="1">
      <alignment vertical="center"/>
    </xf>
    <xf numFmtId="0" fontId="41" fillId="0" borderId="0" xfId="0" applyFont="1">
      <alignment vertical="center"/>
    </xf>
    <xf numFmtId="0" fontId="13" fillId="0" borderId="34" xfId="0" applyFont="1" applyBorder="1" applyAlignment="1">
      <alignment horizontal="center" vertical="center"/>
    </xf>
    <xf numFmtId="176" fontId="13" fillId="0" borderId="35" xfId="1" applyFont="1" applyFill="1" applyBorder="1" applyAlignment="1">
      <alignment horizontal="right" vertical="center"/>
    </xf>
    <xf numFmtId="179" fontId="14" fillId="0" borderId="35" xfId="0" applyNumberFormat="1" applyFont="1" applyBorder="1" applyAlignment="1">
      <alignment horizontal="right" vertical="center"/>
    </xf>
    <xf numFmtId="0" fontId="11" fillId="5" borderId="36" xfId="0" applyFont="1" applyFill="1" applyBorder="1" applyAlignment="1">
      <alignment horizontal="center" vertical="center"/>
    </xf>
    <xf numFmtId="178" fontId="11" fillId="5" borderId="36" xfId="0" applyNumberFormat="1" applyFont="1" applyFill="1" applyBorder="1" applyAlignment="1">
      <alignment horizontal="center" vertical="center"/>
    </xf>
    <xf numFmtId="177" fontId="11" fillId="5" borderId="36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76" fontId="0" fillId="0" borderId="0" xfId="1" applyFont="1">
      <alignment vertical="center"/>
    </xf>
    <xf numFmtId="176" fontId="5" fillId="0" borderId="0" xfId="1" applyFont="1">
      <alignment vertical="center"/>
    </xf>
    <xf numFmtId="49" fontId="0" fillId="2" borderId="0" xfId="0" applyNumberFormat="1" applyFill="1">
      <alignment vertical="center"/>
    </xf>
    <xf numFmtId="49" fontId="8" fillId="2" borderId="0" xfId="0" applyNumberFormat="1" applyFont="1" applyFill="1">
      <alignment vertical="center"/>
    </xf>
    <xf numFmtId="49" fontId="9" fillId="2" borderId="0" xfId="1" applyNumberFormat="1" applyFont="1" applyFill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14" fontId="0" fillId="2" borderId="0" xfId="0" applyNumberFormat="1" applyFill="1">
      <alignment vertical="center"/>
    </xf>
    <xf numFmtId="14" fontId="8" fillId="2" borderId="0" xfId="0" applyNumberFormat="1" applyFont="1" applyFill="1">
      <alignment vertical="center"/>
    </xf>
    <xf numFmtId="14" fontId="9" fillId="2" borderId="0" xfId="1" applyNumberFormat="1" applyFont="1" applyFill="1">
      <alignment vertical="center"/>
    </xf>
    <xf numFmtId="176" fontId="11" fillId="5" borderId="36" xfId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39" fillId="0" borderId="0" xfId="0" applyFont="1" applyAlignment="1">
      <alignment horizontal="left" vertical="center"/>
    </xf>
    <xf numFmtId="0" fontId="39" fillId="0" borderId="0" xfId="0" applyFont="1">
      <alignment vertical="center"/>
    </xf>
    <xf numFmtId="0" fontId="16" fillId="0" borderId="0" xfId="0" applyFont="1">
      <alignment vertical="center"/>
    </xf>
    <xf numFmtId="0" fontId="8" fillId="0" borderId="6" xfId="0" applyFont="1" applyBorder="1">
      <alignment vertical="center"/>
    </xf>
    <xf numFmtId="0" fontId="42" fillId="0" borderId="7" xfId="0" applyFont="1" applyBorder="1">
      <alignment vertical="center"/>
    </xf>
    <xf numFmtId="0" fontId="18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3" fillId="0" borderId="7" xfId="0" applyFont="1" applyBorder="1">
      <alignment vertical="center"/>
    </xf>
    <xf numFmtId="0" fontId="19" fillId="0" borderId="8" xfId="0" applyFont="1" applyBorder="1" applyAlignment="1">
      <alignment horizontal="right" vertical="center"/>
    </xf>
    <xf numFmtId="0" fontId="15" fillId="0" borderId="9" xfId="0" applyFont="1" applyBorder="1">
      <alignment vertical="center"/>
    </xf>
    <xf numFmtId="0" fontId="17" fillId="0" borderId="0" xfId="0" applyFont="1">
      <alignment vertical="center"/>
    </xf>
    <xf numFmtId="0" fontId="20" fillId="0" borderId="9" xfId="0" applyFont="1" applyBorder="1">
      <alignment vertical="center"/>
    </xf>
    <xf numFmtId="0" fontId="21" fillId="0" borderId="0" xfId="0" applyFont="1">
      <alignment vertical="center"/>
    </xf>
    <xf numFmtId="0" fontId="21" fillId="0" borderId="9" xfId="0" applyFont="1" applyBorder="1">
      <alignment vertical="center"/>
    </xf>
    <xf numFmtId="0" fontId="9" fillId="0" borderId="0" xfId="0" applyFont="1">
      <alignment vertical="center"/>
    </xf>
    <xf numFmtId="0" fontId="0" fillId="0" borderId="11" xfId="0" applyBorder="1">
      <alignment vertical="center"/>
    </xf>
    <xf numFmtId="0" fontId="21" fillId="0" borderId="12" xfId="0" applyFont="1" applyBorder="1">
      <alignment vertical="center"/>
    </xf>
    <xf numFmtId="176" fontId="23" fillId="0" borderId="12" xfId="1" applyFont="1" applyFill="1" applyBorder="1" applyProtection="1">
      <alignment vertical="center"/>
    </xf>
    <xf numFmtId="182" fontId="38" fillId="0" borderId="12" xfId="1" applyNumberFormat="1" applyFont="1" applyFill="1" applyBorder="1" applyAlignment="1" applyProtection="1"/>
    <xf numFmtId="0" fontId="48" fillId="0" borderId="13" xfId="0" applyFont="1" applyBorder="1" applyAlignment="1"/>
    <xf numFmtId="14" fontId="23" fillId="0" borderId="0" xfId="0" applyNumberFormat="1" applyFont="1" applyAlignment="1">
      <alignment vertical="center" wrapText="1"/>
    </xf>
    <xf numFmtId="14" fontId="23" fillId="0" borderId="11" xfId="0" applyNumberFormat="1" applyFont="1" applyBorder="1">
      <alignment vertical="center"/>
    </xf>
    <xf numFmtId="14" fontId="23" fillId="0" borderId="12" xfId="0" applyNumberFormat="1" applyFont="1" applyBorder="1">
      <alignment vertical="center"/>
    </xf>
    <xf numFmtId="181" fontId="23" fillId="0" borderId="12" xfId="0" applyNumberFormat="1" applyFont="1" applyBorder="1">
      <alignment vertical="center"/>
    </xf>
    <xf numFmtId="14" fontId="23" fillId="0" borderId="12" xfId="0" applyNumberFormat="1" applyFont="1" applyBorder="1" applyAlignment="1">
      <alignment vertical="center" wrapText="1"/>
    </xf>
    <xf numFmtId="14" fontId="23" fillId="0" borderId="13" xfId="0" applyNumberFormat="1" applyFont="1" applyBorder="1" applyAlignment="1">
      <alignment vertical="center" wrapText="1"/>
    </xf>
    <xf numFmtId="176" fontId="23" fillId="0" borderId="0" xfId="1" applyFont="1" applyFill="1" applyBorder="1" applyAlignment="1" applyProtection="1">
      <alignment vertical="center"/>
    </xf>
    <xf numFmtId="14" fontId="23" fillId="0" borderId="0" xfId="0" applyNumberFormat="1" applyFont="1">
      <alignment vertical="center"/>
    </xf>
    <xf numFmtId="181" fontId="23" fillId="0" borderId="0" xfId="0" applyNumberFormat="1" applyFont="1">
      <alignment vertical="center"/>
    </xf>
    <xf numFmtId="0" fontId="23" fillId="2" borderId="0" xfId="0" applyFont="1" applyFill="1">
      <alignment vertical="center"/>
    </xf>
    <xf numFmtId="14" fontId="23" fillId="0" borderId="0" xfId="0" applyNumberFormat="1" applyFont="1" applyAlignment="1">
      <alignment horizontal="center" vertical="center"/>
    </xf>
    <xf numFmtId="0" fontId="44" fillId="0" borderId="16" xfId="0" applyFont="1" applyBorder="1">
      <alignment vertical="center"/>
    </xf>
    <xf numFmtId="14" fontId="47" fillId="0" borderId="16" xfId="0" applyNumberFormat="1" applyFont="1" applyBorder="1">
      <alignment vertical="center"/>
    </xf>
    <xf numFmtId="181" fontId="47" fillId="0" borderId="16" xfId="0" applyNumberFormat="1" applyFont="1" applyBorder="1">
      <alignment vertical="center"/>
    </xf>
    <xf numFmtId="14" fontId="47" fillId="0" borderId="0" xfId="0" applyNumberFormat="1" applyFont="1">
      <alignment vertical="center"/>
    </xf>
    <xf numFmtId="14" fontId="47" fillId="0" borderId="16" xfId="0" applyNumberFormat="1" applyFont="1" applyBorder="1" applyAlignment="1">
      <alignment vertical="center" wrapText="1"/>
    </xf>
    <xf numFmtId="0" fontId="43" fillId="0" borderId="15" xfId="0" applyFont="1" applyBorder="1">
      <alignment vertical="center"/>
    </xf>
    <xf numFmtId="0" fontId="42" fillId="0" borderId="15" xfId="0" applyFont="1" applyBorder="1">
      <alignment vertical="center"/>
    </xf>
    <xf numFmtId="14" fontId="47" fillId="0" borderId="0" xfId="0" applyNumberFormat="1" applyFont="1" applyAlignment="1">
      <alignment horizontal="center" vertical="center"/>
    </xf>
    <xf numFmtId="176" fontId="47" fillId="0" borderId="15" xfId="1" applyFont="1" applyFill="1" applyBorder="1" applyAlignment="1" applyProtection="1">
      <alignment vertical="center"/>
    </xf>
    <xf numFmtId="176" fontId="43" fillId="0" borderId="15" xfId="1" applyFont="1" applyFill="1" applyBorder="1" applyAlignment="1" applyProtection="1">
      <alignment vertical="center"/>
    </xf>
    <xf numFmtId="14" fontId="47" fillId="0" borderId="15" xfId="0" applyNumberFormat="1" applyFont="1" applyBorder="1" applyAlignment="1">
      <alignment horizontal="center" vertical="center"/>
    </xf>
    <xf numFmtId="0" fontId="43" fillId="0" borderId="17" xfId="0" applyFont="1" applyBorder="1">
      <alignment vertical="center"/>
    </xf>
    <xf numFmtId="0" fontId="42" fillId="0" borderId="17" xfId="0" applyFont="1" applyBorder="1">
      <alignment vertical="center"/>
    </xf>
    <xf numFmtId="176" fontId="47" fillId="0" borderId="17" xfId="1" applyFont="1" applyFill="1" applyBorder="1" applyAlignment="1" applyProtection="1">
      <alignment vertical="center"/>
    </xf>
    <xf numFmtId="176" fontId="43" fillId="0" borderId="17" xfId="1" applyFont="1" applyFill="1" applyBorder="1" applyAlignment="1" applyProtection="1">
      <alignment vertical="center"/>
    </xf>
    <xf numFmtId="14" fontId="47" fillId="0" borderId="17" xfId="0" applyNumberFormat="1" applyFont="1" applyBorder="1" applyAlignment="1">
      <alignment horizontal="center"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4" fillId="0" borderId="0" xfId="0" applyFont="1">
      <alignment vertical="center"/>
    </xf>
    <xf numFmtId="181" fontId="47" fillId="0" borderId="0" xfId="0" applyNumberFormat="1" applyFont="1">
      <alignment vertical="center"/>
    </xf>
    <xf numFmtId="14" fontId="47" fillId="0" borderId="0" xfId="0" applyNumberFormat="1" applyFont="1" applyAlignment="1">
      <alignment vertical="center" wrapText="1"/>
    </xf>
    <xf numFmtId="0" fontId="43" fillId="0" borderId="37" xfId="0" applyFont="1" applyBorder="1">
      <alignment vertical="center"/>
    </xf>
    <xf numFmtId="0" fontId="42" fillId="0" borderId="37" xfId="0" applyFont="1" applyBorder="1">
      <alignment vertical="center"/>
    </xf>
    <xf numFmtId="0" fontId="43" fillId="0" borderId="26" xfId="0" applyFont="1" applyBorder="1">
      <alignment vertical="center"/>
    </xf>
    <xf numFmtId="0" fontId="42" fillId="0" borderId="26" xfId="0" applyFont="1" applyBorder="1">
      <alignment vertical="center"/>
    </xf>
    <xf numFmtId="0" fontId="24" fillId="0" borderId="0" xfId="0" applyFont="1">
      <alignment vertical="center"/>
    </xf>
    <xf numFmtId="0" fontId="21" fillId="2" borderId="0" xfId="0" applyFont="1" applyFill="1">
      <alignment vertical="center"/>
    </xf>
    <xf numFmtId="176" fontId="42" fillId="0" borderId="0" xfId="1" applyFont="1" applyFill="1" applyBorder="1" applyAlignment="1" applyProtection="1">
      <alignment horizontal="center" vertical="center"/>
    </xf>
    <xf numFmtId="0" fontId="25" fillId="0" borderId="0" xfId="0" applyFont="1">
      <alignment vertical="center"/>
    </xf>
    <xf numFmtId="176" fontId="26" fillId="0" borderId="0" xfId="1" applyFont="1" applyFill="1" applyBorder="1" applyAlignment="1" applyProtection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8" fillId="0" borderId="0" xfId="2" applyFill="1" applyBorder="1" applyAlignment="1" applyProtection="1">
      <alignment vertical="center" shrinkToFit="1"/>
    </xf>
    <xf numFmtId="0" fontId="23" fillId="0" borderId="0" xfId="0" applyFont="1" applyAlignment="1">
      <alignment vertical="center" shrinkToFit="1"/>
    </xf>
    <xf numFmtId="0" fontId="29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Continuous" vertical="center"/>
    </xf>
    <xf numFmtId="0" fontId="22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0" fontId="26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2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2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 applyAlignment="1">
      <alignment vertical="center" wrapText="1"/>
    </xf>
    <xf numFmtId="0" fontId="35" fillId="0" borderId="0" xfId="0" applyFont="1" applyAlignment="1">
      <alignment vertical="top" wrapText="1"/>
    </xf>
    <xf numFmtId="0" fontId="37" fillId="0" borderId="0" xfId="0" applyFo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39" fillId="2" borderId="0" xfId="0" applyFont="1" applyFill="1">
      <alignment vertical="center"/>
    </xf>
    <xf numFmtId="176" fontId="12" fillId="2" borderId="1" xfId="1" applyFont="1" applyFill="1" applyBorder="1">
      <alignment vertical="center"/>
    </xf>
    <xf numFmtId="180" fontId="12" fillId="2" borderId="1" xfId="0" applyNumberFormat="1" applyFont="1" applyFill="1" applyBorder="1">
      <alignment vertical="center"/>
    </xf>
    <xf numFmtId="49" fontId="39" fillId="0" borderId="0" xfId="0" applyNumberFormat="1" applyFont="1">
      <alignment vertical="center"/>
    </xf>
    <xf numFmtId="14" fontId="39" fillId="0" borderId="0" xfId="0" applyNumberFormat="1" applyFont="1">
      <alignment vertical="center"/>
    </xf>
    <xf numFmtId="0" fontId="39" fillId="0" borderId="0" xfId="0" applyFont="1" applyAlignment="1">
      <alignment horizontal="center" vertical="center"/>
    </xf>
    <xf numFmtId="176" fontId="12" fillId="2" borderId="0" xfId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6" fontId="12" fillId="2" borderId="0" xfId="1" applyFont="1" applyFill="1" applyAlignment="1">
      <alignment horizontal="left" vertical="center"/>
    </xf>
    <xf numFmtId="186" fontId="12" fillId="2" borderId="0" xfId="1" applyNumberFormat="1" applyFont="1" applyFill="1" applyAlignment="1">
      <alignment horizontal="center" vertical="center"/>
    </xf>
    <xf numFmtId="187" fontId="0" fillId="2" borderId="0" xfId="1" applyNumberFormat="1" applyFont="1" applyFill="1" applyAlignment="1">
      <alignment horizontal="right" vertical="center"/>
    </xf>
    <xf numFmtId="187" fontId="8" fillId="2" borderId="0" xfId="1" applyNumberFormat="1" applyFont="1" applyFill="1" applyAlignment="1">
      <alignment horizontal="right" vertical="center"/>
    </xf>
    <xf numFmtId="187" fontId="9" fillId="2" borderId="0" xfId="1" applyNumberFormat="1" applyFont="1" applyFill="1" applyAlignment="1">
      <alignment horizontal="right" vertical="center"/>
    </xf>
    <xf numFmtId="187" fontId="12" fillId="2" borderId="1" xfId="1" applyNumberFormat="1" applyFont="1" applyFill="1" applyBorder="1" applyAlignment="1">
      <alignment horizontal="right" vertical="center"/>
    </xf>
    <xf numFmtId="187" fontId="39" fillId="0" borderId="0" xfId="1" applyNumberFormat="1" applyFont="1" applyAlignment="1">
      <alignment horizontal="right" vertical="center"/>
    </xf>
    <xf numFmtId="49" fontId="12" fillId="2" borderId="2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87" fontId="4" fillId="5" borderId="1" xfId="1" applyNumberFormat="1" applyFont="1" applyFill="1" applyBorder="1" applyAlignment="1">
      <alignment horizontal="center" vertical="center"/>
    </xf>
    <xf numFmtId="187" fontId="4" fillId="5" borderId="1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179" fontId="11" fillId="0" borderId="5" xfId="0" applyNumberFormat="1" applyFont="1" applyBorder="1">
      <alignment vertical="center"/>
    </xf>
    <xf numFmtId="189" fontId="11" fillId="0" borderId="5" xfId="0" applyNumberFormat="1" applyFont="1" applyBorder="1">
      <alignment vertical="center"/>
    </xf>
    <xf numFmtId="190" fontId="11" fillId="0" borderId="5" xfId="0" applyNumberFormat="1" applyFont="1" applyBorder="1">
      <alignment vertical="center"/>
    </xf>
    <xf numFmtId="0" fontId="52" fillId="0" borderId="0" xfId="0" applyFont="1" applyAlignment="1">
      <alignment horizontal="right" vertical="center"/>
    </xf>
    <xf numFmtId="185" fontId="52" fillId="0" borderId="0" xfId="0" applyNumberFormat="1" applyFont="1" applyAlignment="1">
      <alignment horizontal="left" vertical="center"/>
    </xf>
    <xf numFmtId="183" fontId="50" fillId="0" borderId="0" xfId="1" applyNumberFormat="1" applyFont="1" applyBorder="1" applyAlignment="1" applyProtection="1">
      <alignment horizontal="right"/>
    </xf>
    <xf numFmtId="183" fontId="50" fillId="0" borderId="10" xfId="1" applyNumberFormat="1" applyFont="1" applyBorder="1" applyAlignment="1" applyProtection="1">
      <alignment horizontal="right"/>
    </xf>
    <xf numFmtId="184" fontId="49" fillId="0" borderId="0" xfId="0" applyNumberFormat="1" applyFont="1" applyAlignment="1">
      <alignment horizontal="right"/>
    </xf>
    <xf numFmtId="184" fontId="49" fillId="0" borderId="10" xfId="0" applyNumberFormat="1" applyFont="1" applyBorder="1" applyAlignment="1">
      <alignment horizontal="right"/>
    </xf>
    <xf numFmtId="14" fontId="46" fillId="0" borderId="16" xfId="0" applyNumberFormat="1" applyFont="1" applyBorder="1" applyAlignment="1">
      <alignment horizontal="center" vertical="center" wrapText="1"/>
    </xf>
    <xf numFmtId="14" fontId="46" fillId="0" borderId="18" xfId="0" applyNumberFormat="1" applyFont="1" applyBorder="1" applyAlignment="1">
      <alignment horizontal="center" vertical="center" wrapText="1"/>
    </xf>
    <xf numFmtId="181" fontId="46" fillId="0" borderId="19" xfId="0" applyNumberFormat="1" applyFont="1" applyBorder="1" applyAlignment="1">
      <alignment horizontal="center" vertical="center"/>
    </xf>
    <xf numFmtId="181" fontId="46" fillId="0" borderId="18" xfId="0" applyNumberFormat="1" applyFont="1" applyBorder="1" applyAlignment="1">
      <alignment horizontal="center" vertical="center"/>
    </xf>
    <xf numFmtId="176" fontId="47" fillId="0" borderId="15" xfId="1" applyFont="1" applyFill="1" applyBorder="1" applyAlignment="1" applyProtection="1">
      <alignment horizontal="center" vertical="center"/>
    </xf>
    <xf numFmtId="176" fontId="44" fillId="0" borderId="26" xfId="1" applyFont="1" applyFill="1" applyBorder="1" applyAlignment="1" applyProtection="1">
      <alignment horizontal="center" vertical="center"/>
    </xf>
    <xf numFmtId="176" fontId="43" fillId="0" borderId="15" xfId="1" applyFont="1" applyFill="1" applyBorder="1" applyAlignment="1" applyProtection="1">
      <alignment horizontal="center" vertical="center"/>
    </xf>
    <xf numFmtId="176" fontId="43" fillId="0" borderId="27" xfId="1" applyFont="1" applyFill="1" applyBorder="1" applyAlignment="1" applyProtection="1">
      <alignment horizontal="center" vertical="center"/>
    </xf>
    <xf numFmtId="176" fontId="43" fillId="0" borderId="30" xfId="1" applyFont="1" applyFill="1" applyBorder="1" applyAlignment="1" applyProtection="1">
      <alignment horizontal="center" vertical="center"/>
    </xf>
    <xf numFmtId="176" fontId="43" fillId="0" borderId="15" xfId="1" applyFont="1" applyFill="1" applyBorder="1" applyAlignment="1" applyProtection="1">
      <alignment horizontal="right" vertical="center"/>
    </xf>
    <xf numFmtId="176" fontId="47" fillId="0" borderId="37" xfId="1" applyFont="1" applyFill="1" applyBorder="1" applyAlignment="1" applyProtection="1">
      <alignment horizontal="right" vertical="center"/>
    </xf>
    <xf numFmtId="176" fontId="44" fillId="0" borderId="26" xfId="1" applyFont="1" applyFill="1" applyBorder="1" applyAlignment="1" applyProtection="1">
      <alignment horizontal="right" vertical="center"/>
    </xf>
    <xf numFmtId="176" fontId="47" fillId="0" borderId="27" xfId="1" applyFont="1" applyFill="1" applyBorder="1" applyAlignment="1" applyProtection="1">
      <alignment horizontal="center" vertical="center"/>
    </xf>
    <xf numFmtId="176" fontId="47" fillId="0" borderId="30" xfId="1" applyFont="1" applyFill="1" applyBorder="1" applyAlignment="1" applyProtection="1">
      <alignment horizontal="center" vertical="center"/>
    </xf>
    <xf numFmtId="176" fontId="47" fillId="0" borderId="17" xfId="1" applyFont="1" applyFill="1" applyBorder="1" applyAlignment="1" applyProtection="1">
      <alignment horizontal="center" vertical="center"/>
    </xf>
    <xf numFmtId="176" fontId="47" fillId="0" borderId="28" xfId="1" applyFont="1" applyFill="1" applyBorder="1" applyAlignment="1" applyProtection="1">
      <alignment horizontal="center" vertical="center"/>
    </xf>
    <xf numFmtId="176" fontId="47" fillId="0" borderId="31" xfId="1" applyFont="1" applyFill="1" applyBorder="1" applyAlignment="1" applyProtection="1">
      <alignment horizontal="center" vertical="center"/>
    </xf>
    <xf numFmtId="176" fontId="44" fillId="0" borderId="32" xfId="1" applyFont="1" applyFill="1" applyBorder="1" applyAlignment="1" applyProtection="1">
      <alignment horizontal="center" vertical="center"/>
    </xf>
    <xf numFmtId="176" fontId="44" fillId="0" borderId="29" xfId="1" applyFont="1" applyFill="1" applyBorder="1" applyAlignment="1" applyProtection="1">
      <alignment horizontal="center" vertical="center"/>
    </xf>
    <xf numFmtId="0" fontId="35" fillId="0" borderId="0" xfId="0" applyFont="1" applyAlignment="1">
      <alignment horizontal="left" vertical="center" wrapText="1"/>
    </xf>
    <xf numFmtId="0" fontId="45" fillId="0" borderId="20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188" fontId="45" fillId="0" borderId="24" xfId="0" applyNumberFormat="1" applyFont="1" applyBorder="1" applyAlignment="1">
      <alignment horizontal="center" vertical="center"/>
    </xf>
    <xf numFmtId="188" fontId="45" fillId="0" borderId="25" xfId="0" applyNumberFormat="1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5" borderId="34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99"/>
      <color rgb="FF0066CC"/>
      <color rgb="FF3366CC"/>
      <color rgb="FF3333FF"/>
      <color rgb="FF333399"/>
      <color rgb="FF0033CC"/>
      <color rgb="FF3333CC"/>
      <color rgb="FF0000CC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653415</xdr:colOff>
      <xdr:row>0</xdr:row>
      <xdr:rowOff>65314</xdr:rowOff>
    </xdr:from>
    <xdr:to>
      <xdr:col>2</xdr:col>
      <xdr:colOff>544286</xdr:colOff>
      <xdr:row>2</xdr:row>
      <xdr:rowOff>178737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4414668-EDE7-4806-9741-65F0A47E4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" y="65314"/>
          <a:ext cx="1218928" cy="548852"/>
        </a:xfrm>
        <a:prstGeom prst="rect">
          <a:avLst/>
        </a:prstGeom>
      </xdr:spPr>
    </xdr:pic>
    <xdr:clientData/>
  </xdr:twoCellAnchor>
  <xdr:twoCellAnchor>
    <xdr:from>
      <xdr:col>0</xdr:col>
      <xdr:colOff>636495</xdr:colOff>
      <xdr:row>32</xdr:row>
      <xdr:rowOff>143439</xdr:rowOff>
    </xdr:from>
    <xdr:to>
      <xdr:col>15</xdr:col>
      <xdr:colOff>654423</xdr:colOff>
      <xdr:row>46</xdr:row>
      <xdr:rowOff>188259</xdr:rowOff>
    </xdr:to>
    <xdr:sp macro="" textlink="">
      <xdr:nvSpPr>
        <xdr:cNvPr id="4" name="모서리가 둥근 직사각형 6">
          <a:extLst>
            <a:ext uri="{FF2B5EF4-FFF2-40B4-BE49-F238E27FC236}">
              <a16:creationId xmlns:a16="http://schemas.microsoft.com/office/drawing/2014/main" id="{6AFF01EF-C2A7-EEE8-FAC1-297B51AA97C2}"/>
            </a:ext>
          </a:extLst>
        </xdr:cNvPr>
        <xdr:cNvSpPr/>
      </xdr:nvSpPr>
      <xdr:spPr>
        <a:xfrm>
          <a:off x="636495" y="9941863"/>
          <a:ext cx="9475693" cy="4500278"/>
        </a:xfrm>
        <a:prstGeom prst="roundRect">
          <a:avLst>
            <a:gd name="adj" fmla="val 7247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  <xdr:twoCellAnchor>
    <xdr:from>
      <xdr:col>1</xdr:col>
      <xdr:colOff>15240</xdr:colOff>
      <xdr:row>2</xdr:row>
      <xdr:rowOff>163286</xdr:rowOff>
    </xdr:from>
    <xdr:to>
      <xdr:col>9</xdr:col>
      <xdr:colOff>617220</xdr:colOff>
      <xdr:row>6</xdr:row>
      <xdr:rowOff>45720</xdr:rowOff>
    </xdr:to>
    <xdr:grpSp>
      <xdr:nvGrpSpPr>
        <xdr:cNvPr id="11" name="Group 4">
          <a:extLst>
            <a:ext uri="{FF2B5EF4-FFF2-40B4-BE49-F238E27FC236}">
              <a16:creationId xmlns:a16="http://schemas.microsoft.com/office/drawing/2014/main" id="{B15E3E45-DA2B-4D39-ACB0-40ABD28A0682}"/>
            </a:ext>
          </a:extLst>
        </xdr:cNvPr>
        <xdr:cNvGrpSpPr>
          <a:grpSpLocks noChangeAspect="1"/>
        </xdr:cNvGrpSpPr>
      </xdr:nvGrpSpPr>
      <xdr:grpSpPr bwMode="auto">
        <a:xfrm>
          <a:off x="668383" y="598715"/>
          <a:ext cx="5337266" cy="916576"/>
          <a:chOff x="46" y="3"/>
          <a:chExt cx="673" cy="90"/>
        </a:xfrm>
      </xdr:grpSpPr>
      <xdr:sp macro="" textlink="">
        <xdr:nvSpPr>
          <xdr:cNvPr id="12" name="AutoShape 3">
            <a:extLst>
              <a:ext uri="{FF2B5EF4-FFF2-40B4-BE49-F238E27FC236}">
                <a16:creationId xmlns:a16="http://schemas.microsoft.com/office/drawing/2014/main" id="{AF455940-698D-2E74-3D36-4AFC618E11B5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46" y="3"/>
            <a:ext cx="673" cy="9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" name="Rectangle 5">
            <a:extLst>
              <a:ext uri="{FF2B5EF4-FFF2-40B4-BE49-F238E27FC236}">
                <a16:creationId xmlns:a16="http://schemas.microsoft.com/office/drawing/2014/main" id="{46706DCB-397B-E0B8-2C5E-2EEB8EDA2C6C}"/>
              </a:ext>
            </a:extLst>
          </xdr:cNvPr>
          <xdr:cNvSpPr>
            <a:spLocks noChangeArrowheads="1"/>
          </xdr:cNvSpPr>
        </xdr:nvSpPr>
        <xdr:spPr bwMode="auto">
          <a:xfrm>
            <a:off x="46" y="3"/>
            <a:ext cx="673" cy="90"/>
          </a:xfrm>
          <a:prstGeom prst="rect">
            <a:avLst/>
          </a:prstGeom>
          <a:solidFill>
            <a:srgbClr val="1B489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/>
          <a:lstStyle/>
          <a:p>
            <a:endParaRPr lang="ko-KR" altLang="en-US" sz="1400"/>
          </a:p>
        </xdr:txBody>
      </xdr:sp>
    </xdr:grpSp>
    <xdr:clientData/>
  </xdr:twoCellAnchor>
  <xdr:twoCellAnchor>
    <xdr:from>
      <xdr:col>1</xdr:col>
      <xdr:colOff>182880</xdr:colOff>
      <xdr:row>1</xdr:row>
      <xdr:rowOff>141516</xdr:rowOff>
    </xdr:from>
    <xdr:to>
      <xdr:col>9</xdr:col>
      <xdr:colOff>457200</xdr:colOff>
      <xdr:row>7</xdr:row>
      <xdr:rowOff>141516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3DAF24D-FC05-2859-E4CB-E1AC5C0EB819}"/>
            </a:ext>
          </a:extLst>
        </xdr:cNvPr>
        <xdr:cNvSpPr txBox="1"/>
      </xdr:nvSpPr>
      <xdr:spPr>
        <a:xfrm>
          <a:off x="846909" y="359230"/>
          <a:ext cx="5085805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2000" b="1">
              <a:solidFill>
                <a:schemeClr val="bg1"/>
              </a:solidFill>
              <a:latin typeface="+mj-ea"/>
              <a:ea typeface="+mj-ea"/>
            </a:rPr>
            <a:t>SK</a:t>
          </a:r>
          <a:r>
            <a:rPr lang="ko-KR" altLang="en-US" sz="2000" b="1">
              <a:solidFill>
                <a:schemeClr val="bg1"/>
              </a:solidFill>
              <a:latin typeface="+mj-ea"/>
              <a:ea typeface="+mj-ea"/>
            </a:rPr>
            <a:t>플라즈마 주식회사님</a:t>
          </a:r>
          <a:endParaRPr lang="en-US" altLang="ko-KR" sz="2000" b="1">
            <a:solidFill>
              <a:schemeClr val="bg1"/>
            </a:solidFill>
            <a:latin typeface="+mj-ea"/>
            <a:ea typeface="+mj-ea"/>
          </a:endParaRPr>
        </a:p>
        <a:p>
          <a:pPr algn="ctr"/>
          <a:r>
            <a:rPr lang="ko-KR" altLang="en-US" sz="2000" b="1">
              <a:solidFill>
                <a:schemeClr val="bg1"/>
              </a:solidFill>
              <a:latin typeface="+mj-ea"/>
              <a:ea typeface="+mj-ea"/>
            </a:rPr>
            <a:t>  </a:t>
          </a:r>
          <a:r>
            <a:rPr lang="en-US" altLang="ko-KR" sz="2000" b="1">
              <a:solidFill>
                <a:schemeClr val="bg1"/>
              </a:solidFill>
              <a:latin typeface="+mj-ea"/>
              <a:ea typeface="+mj-ea"/>
            </a:rPr>
            <a:t>1</a:t>
          </a:r>
          <a:r>
            <a:rPr lang="ko-KR" altLang="en-US" sz="2000" b="1">
              <a:solidFill>
                <a:schemeClr val="bg1"/>
              </a:solidFill>
              <a:latin typeface="+mj-ea"/>
              <a:ea typeface="+mj-ea"/>
            </a:rPr>
            <a:t>월  이용대금  청구서</a:t>
          </a:r>
        </a:p>
      </xdr:txBody>
    </xdr:sp>
    <xdr:clientData/>
  </xdr:twoCellAnchor>
  <xdr:twoCellAnchor>
    <xdr:from>
      <xdr:col>1</xdr:col>
      <xdr:colOff>163285</xdr:colOff>
      <xdr:row>32</xdr:row>
      <xdr:rowOff>283027</xdr:rowOff>
    </xdr:from>
    <xdr:to>
      <xdr:col>2</xdr:col>
      <xdr:colOff>348343</xdr:colOff>
      <xdr:row>32</xdr:row>
      <xdr:rowOff>653143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1D83CF9-D3D3-4733-DEC9-E52373D257FF}"/>
            </a:ext>
          </a:extLst>
        </xdr:cNvPr>
        <xdr:cNvSpPr txBox="1"/>
      </xdr:nvSpPr>
      <xdr:spPr>
        <a:xfrm>
          <a:off x="827314" y="11005456"/>
          <a:ext cx="849086" cy="370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="1">
              <a:solidFill>
                <a:srgbClr val="003399"/>
              </a:solidFill>
            </a:rPr>
            <a:t>공지사항</a:t>
          </a:r>
          <a:endParaRPr lang="en-US" altLang="ko-KR" sz="1200" b="1">
            <a:solidFill>
              <a:srgbClr val="003399"/>
            </a:solidFill>
          </a:endParaRPr>
        </a:p>
      </xdr:txBody>
    </xdr:sp>
    <xdr:clientData/>
  </xdr:twoCellAnchor>
  <xdr:twoCellAnchor>
    <xdr:from>
      <xdr:col>1</xdr:col>
      <xdr:colOff>163284</xdr:colOff>
      <xdr:row>32</xdr:row>
      <xdr:rowOff>591085</xdr:rowOff>
    </xdr:from>
    <xdr:to>
      <xdr:col>13</xdr:col>
      <xdr:colOff>195941</xdr:colOff>
      <xdr:row>33</xdr:row>
      <xdr:rowOff>79459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E59D305-455C-4412-B0F6-9330AB019066}"/>
            </a:ext>
          </a:extLst>
        </xdr:cNvPr>
        <xdr:cNvSpPr txBox="1"/>
      </xdr:nvSpPr>
      <xdr:spPr>
        <a:xfrm>
          <a:off x="827313" y="11280856"/>
          <a:ext cx="7500257" cy="37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▶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렌탈료 미납 시 연체이자 부과 안내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157528</xdr:colOff>
      <xdr:row>32</xdr:row>
      <xdr:rowOff>874058</xdr:rowOff>
    </xdr:from>
    <xdr:to>
      <xdr:col>15</xdr:col>
      <xdr:colOff>446314</xdr:colOff>
      <xdr:row>34</xdr:row>
      <xdr:rowOff>90288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F3B38CF-AC37-E50F-659F-6158AB056885}"/>
            </a:ext>
          </a:extLst>
        </xdr:cNvPr>
        <xdr:cNvSpPr txBox="1"/>
      </xdr:nvSpPr>
      <xdr:spPr>
        <a:xfrm>
          <a:off x="821557" y="11563829"/>
          <a:ext cx="9084443" cy="370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 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-</a:t>
          </a:r>
          <a:r>
            <a:rPr lang="en-US" altLang="ko-KR" sz="1100" b="0" baseline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정당한 사유 없이 이용대금 입금을 지연하는 경우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지연일수만큼 연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12%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이율로 추가 청구될 예정입니다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(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스마트링크 계약서 약관 제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163284</xdr:colOff>
      <xdr:row>34</xdr:row>
      <xdr:rowOff>35914</xdr:rowOff>
    </xdr:from>
    <xdr:to>
      <xdr:col>13</xdr:col>
      <xdr:colOff>195941</xdr:colOff>
      <xdr:row>35</xdr:row>
      <xdr:rowOff>217708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EAA8AAF-FBF8-3B98-9DBF-76788FDB592E}"/>
            </a:ext>
          </a:extLst>
        </xdr:cNvPr>
        <xdr:cNvSpPr txBox="1"/>
      </xdr:nvSpPr>
      <xdr:spPr>
        <a:xfrm>
          <a:off x="827313" y="11879571"/>
          <a:ext cx="7500257" cy="377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▶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사업자 및 계산서담당자 정보 변경 건은 청구담당자에게 메일로 </a:t>
          </a:r>
          <a:r>
            <a:rPr lang="ko-KR" altLang="en-US" sz="1100" b="0" baseline="0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요청 바랍니다</a:t>
          </a:r>
          <a:r>
            <a:rPr lang="en-US" altLang="ko-KR" sz="1100" b="0" baseline="0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.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157528</xdr:colOff>
      <xdr:row>35</xdr:row>
      <xdr:rowOff>112057</xdr:rowOff>
    </xdr:from>
    <xdr:to>
      <xdr:col>15</xdr:col>
      <xdr:colOff>446314</xdr:colOff>
      <xdr:row>36</xdr:row>
      <xdr:rowOff>166487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5033BD7-F655-8F67-EB4E-73D849EBD008}"/>
            </a:ext>
          </a:extLst>
        </xdr:cNvPr>
        <xdr:cNvSpPr txBox="1"/>
      </xdr:nvSpPr>
      <xdr:spPr>
        <a:xfrm>
          <a:off x="821557" y="12151657"/>
          <a:ext cx="9084443" cy="370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 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-</a:t>
          </a:r>
          <a:r>
            <a:rPr lang="en-US" altLang="ko-KR" sz="1100" b="0" baseline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메일주소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been826@sk.com / jang3882@partner.sk.com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C469-15AE-478A-BDF5-07BA7203699E}">
  <sheetPr>
    <pageSetUpPr fitToPage="1"/>
  </sheetPr>
  <dimension ref="A1:AB74"/>
  <sheetViews>
    <sheetView showGridLines="0" tabSelected="1" view="pageBreakPreview" zoomScale="70" zoomScaleNormal="115" zoomScaleSheetLayoutView="70" zoomScalePageLayoutView="70" workbookViewId="0">
      <selection activeCell="I31" sqref="I31:P31"/>
    </sheetView>
  </sheetViews>
  <sheetFormatPr baseColWidth="10" defaultColWidth="8" defaultRowHeight="17"/>
  <cols>
    <col min="1" max="8" width="8.6640625" customWidth="1"/>
    <col min="9" max="9" width="2.1640625" customWidth="1"/>
    <col min="10" max="15" width="8.6640625" customWidth="1"/>
    <col min="16" max="16" width="9.83203125" customWidth="1"/>
    <col min="17" max="17" width="8.6640625" customWidth="1"/>
    <col min="26" max="35" width="13.1640625" customWidth="1"/>
  </cols>
  <sheetData>
    <row r="1" spans="1:21">
      <c r="M1" s="151" t="s">
        <v>57</v>
      </c>
      <c r="N1" s="151"/>
      <c r="O1" s="152">
        <v>45308</v>
      </c>
      <c r="P1" s="152"/>
      <c r="Q1" s="33"/>
    </row>
    <row r="4" spans="1:21" ht="21" customHeight="1">
      <c r="L4" s="34" t="s">
        <v>77</v>
      </c>
      <c r="M4" s="34"/>
      <c r="N4" s="35" t="s">
        <v>58</v>
      </c>
      <c r="O4" s="35"/>
      <c r="P4" s="35"/>
      <c r="Q4" s="35"/>
    </row>
    <row r="5" spans="1:21" ht="21" customHeight="1">
      <c r="L5" s="34" t="s">
        <v>51</v>
      </c>
      <c r="M5" s="34"/>
      <c r="N5" s="35" t="s">
        <v>54</v>
      </c>
      <c r="O5" s="35"/>
      <c r="P5" s="35"/>
      <c r="Q5" s="35"/>
    </row>
    <row r="6" spans="1:21" ht="21" customHeight="1">
      <c r="L6" s="34" t="s">
        <v>52</v>
      </c>
      <c r="M6" s="34"/>
      <c r="N6" s="35" t="s">
        <v>59</v>
      </c>
      <c r="O6" s="35"/>
      <c r="P6" s="35"/>
      <c r="Q6" s="35"/>
    </row>
    <row r="7" spans="1:21" ht="9" customHeight="1"/>
    <row r="8" spans="1:21" ht="19.5" customHeight="1" thickBot="1">
      <c r="D8" s="36"/>
      <c r="E8" s="36"/>
      <c r="F8" s="36"/>
    </row>
    <row r="9" spans="1:21" ht="27" customHeight="1" thickTop="1">
      <c r="B9" s="37" t="s">
        <v>55</v>
      </c>
      <c r="C9" s="38"/>
      <c r="D9" s="39"/>
      <c r="E9" s="39"/>
      <c r="F9" s="39"/>
      <c r="G9" s="40"/>
      <c r="H9" s="41"/>
      <c r="J9" s="37" t="s">
        <v>56</v>
      </c>
      <c r="K9" s="42"/>
      <c r="L9" s="40"/>
      <c r="M9" s="40"/>
      <c r="N9" s="40"/>
      <c r="O9" s="40"/>
      <c r="P9" s="43"/>
    </row>
    <row r="10" spans="1:21" ht="18.5" customHeight="1">
      <c r="B10" s="44"/>
      <c r="C10" s="45"/>
      <c r="D10" s="153">
        <f>SUM(E20+G20+M20+E24+M24+E28+M28)</f>
        <v>0</v>
      </c>
      <c r="E10" s="153"/>
      <c r="F10" s="153"/>
      <c r="G10" s="153"/>
      <c r="H10" s="154"/>
      <c r="J10" s="44"/>
      <c r="L10" s="155">
        <f>EOMONTH((O1+30),0)</f>
        <v>45351</v>
      </c>
      <c r="M10" s="155"/>
      <c r="N10" s="155"/>
      <c r="O10" s="155"/>
      <c r="P10" s="156"/>
    </row>
    <row r="11" spans="1:21" ht="25.25" customHeight="1">
      <c r="B11" s="46"/>
      <c r="C11" s="47"/>
      <c r="D11" s="153"/>
      <c r="E11" s="153"/>
      <c r="F11" s="153"/>
      <c r="G11" s="153"/>
      <c r="H11" s="154"/>
      <c r="I11" s="47"/>
      <c r="J11" s="48"/>
      <c r="K11" s="47"/>
      <c r="L11" s="155"/>
      <c r="M11" s="155"/>
      <c r="N11" s="155"/>
      <c r="O11" s="155"/>
      <c r="P11" s="156"/>
      <c r="Q11" s="49"/>
      <c r="R11" s="49"/>
    </row>
    <row r="12" spans="1:21" ht="15.5" customHeight="1" thickBot="1">
      <c r="B12" s="50"/>
      <c r="C12" s="51"/>
      <c r="D12" s="51"/>
      <c r="E12" s="52"/>
      <c r="F12" s="53"/>
      <c r="G12" s="53"/>
      <c r="H12" s="54"/>
      <c r="I12" s="55"/>
      <c r="J12" s="56"/>
      <c r="K12" s="57"/>
      <c r="L12" s="58"/>
      <c r="M12" s="58"/>
      <c r="N12" s="59"/>
      <c r="O12" s="59"/>
      <c r="P12" s="60"/>
      <c r="Q12" s="49"/>
      <c r="R12" s="49"/>
    </row>
    <row r="13" spans="1:21" ht="21" customHeight="1" thickTop="1">
      <c r="C13" s="47"/>
      <c r="D13" s="47"/>
      <c r="E13" s="61"/>
      <c r="F13" s="61"/>
      <c r="G13" s="61"/>
      <c r="H13" s="62"/>
      <c r="I13" s="62"/>
      <c r="J13" s="62"/>
      <c r="K13" s="62"/>
      <c r="L13" s="63"/>
      <c r="M13" s="63"/>
      <c r="N13" s="55"/>
      <c r="O13" s="55"/>
      <c r="P13" s="55"/>
      <c r="Q13" s="47"/>
      <c r="R13" s="64"/>
      <c r="S13" s="64"/>
      <c r="T13" s="64"/>
      <c r="U13" s="64"/>
    </row>
    <row r="14" spans="1:21" ht="21" customHeight="1">
      <c r="C14" s="47"/>
      <c r="D14" s="47"/>
      <c r="E14" s="61"/>
      <c r="F14" s="61"/>
      <c r="G14" s="61"/>
      <c r="H14" s="65"/>
      <c r="I14" s="65"/>
      <c r="J14" s="65"/>
      <c r="K14" s="65"/>
      <c r="L14" s="63"/>
      <c r="M14" s="63"/>
      <c r="N14" s="55"/>
      <c r="O14" s="55"/>
      <c r="P14" s="55"/>
      <c r="Q14" s="47"/>
      <c r="R14" s="64"/>
      <c r="S14" s="64"/>
      <c r="T14" s="64"/>
      <c r="U14" s="64"/>
    </row>
    <row r="15" spans="1:21" ht="35" customHeight="1">
      <c r="A15" s="15"/>
      <c r="B15" s="66" t="s">
        <v>39</v>
      </c>
      <c r="C15" s="67"/>
      <c r="D15" s="68"/>
      <c r="E15" s="159" t="s">
        <v>22</v>
      </c>
      <c r="F15" s="160"/>
      <c r="G15" s="157" t="s">
        <v>27</v>
      </c>
      <c r="H15" s="158"/>
      <c r="I15" s="69"/>
      <c r="J15" s="66" t="s">
        <v>78</v>
      </c>
      <c r="K15" s="67"/>
      <c r="L15" s="68"/>
      <c r="M15" s="68"/>
      <c r="N15" s="70"/>
      <c r="O15" s="70"/>
      <c r="P15" s="70"/>
      <c r="Q15" s="47"/>
      <c r="R15" s="64"/>
      <c r="S15" s="64"/>
      <c r="T15" s="64"/>
      <c r="U15" s="64"/>
    </row>
    <row r="16" spans="1:21" ht="35" customHeight="1">
      <c r="B16" s="71" t="s">
        <v>41</v>
      </c>
      <c r="C16" s="72"/>
      <c r="D16" s="72"/>
      <c r="E16" s="165">
        <f>ROUND(DSUM(이용료!D5:$I$1048576,6,이용료!$O$2:$O$3),0)</f>
        <v>0</v>
      </c>
      <c r="F16" s="164"/>
      <c r="G16" s="163">
        <f>ROUND(DSUM(이용료!$D$5:$I$1048576,6,이용료!$P$2:$P$3),0)</f>
        <v>0</v>
      </c>
      <c r="H16" s="164"/>
      <c r="I16" s="73"/>
      <c r="J16" s="71" t="s">
        <v>41</v>
      </c>
      <c r="K16" s="72"/>
      <c r="L16" s="72"/>
      <c r="M16" s="161">
        <f>ROUND(SUM(이용료!L5:L1048576),0)</f>
        <v>0</v>
      </c>
      <c r="N16" s="161"/>
      <c r="O16" s="161"/>
      <c r="P16" s="161"/>
      <c r="Q16" s="47"/>
      <c r="R16" s="64"/>
      <c r="S16" s="64"/>
      <c r="T16" s="64"/>
      <c r="U16" s="64"/>
    </row>
    <row r="17" spans="2:22" ht="35" customHeight="1">
      <c r="B17" s="71" t="s">
        <v>42</v>
      </c>
      <c r="C17" s="72"/>
      <c r="D17" s="72"/>
      <c r="E17" s="170">
        <f>ROUND(E16*0.1,0)</f>
        <v>0</v>
      </c>
      <c r="F17" s="169"/>
      <c r="G17" s="161">
        <f>ROUND(G16*0.1,0)</f>
        <v>0</v>
      </c>
      <c r="H17" s="169"/>
      <c r="I17" s="73"/>
      <c r="J17" s="71" t="s">
        <v>42</v>
      </c>
      <c r="K17" s="72"/>
      <c r="L17" s="72"/>
      <c r="M17" s="161">
        <f>ROUND((M16*0.1),0)</f>
        <v>0</v>
      </c>
      <c r="N17" s="161"/>
      <c r="O17" s="161"/>
      <c r="P17" s="161"/>
      <c r="Q17" s="47"/>
      <c r="R17" s="64"/>
      <c r="S17" s="64"/>
      <c r="T17" s="64"/>
      <c r="U17" s="64"/>
    </row>
    <row r="18" spans="2:22" ht="35" customHeight="1">
      <c r="B18" s="71"/>
      <c r="C18" s="72"/>
      <c r="D18" s="72"/>
      <c r="E18" s="170"/>
      <c r="F18" s="169"/>
      <c r="G18" s="161"/>
      <c r="H18" s="169"/>
      <c r="I18" s="73"/>
      <c r="J18" s="71"/>
      <c r="K18" s="72"/>
      <c r="L18" s="72"/>
      <c r="M18" s="74"/>
      <c r="N18" s="75"/>
      <c r="O18" s="74"/>
      <c r="P18" s="76"/>
      <c r="Q18" s="47"/>
      <c r="R18" s="64"/>
      <c r="S18" s="64"/>
      <c r="T18" s="64"/>
      <c r="U18" s="64"/>
    </row>
    <row r="19" spans="2:22" ht="35" customHeight="1" thickBot="1">
      <c r="B19" s="77"/>
      <c r="C19" s="78"/>
      <c r="D19" s="78"/>
      <c r="E19" s="173"/>
      <c r="F19" s="172"/>
      <c r="G19" s="171"/>
      <c r="H19" s="172"/>
      <c r="I19" s="73"/>
      <c r="J19" s="77"/>
      <c r="K19" s="78"/>
      <c r="L19" s="78"/>
      <c r="M19" s="79"/>
      <c r="N19" s="80"/>
      <c r="O19" s="79"/>
      <c r="P19" s="81"/>
      <c r="Q19" s="47"/>
      <c r="R19" s="64"/>
      <c r="S19" s="64"/>
      <c r="T19" s="64"/>
      <c r="U19" s="64"/>
    </row>
    <row r="20" spans="2:22" ht="35" customHeight="1">
      <c r="B20" s="82" t="s">
        <v>45</v>
      </c>
      <c r="C20" s="83"/>
      <c r="D20" s="83"/>
      <c r="E20" s="174">
        <f>ROUND(SUM(E16:F19),0)</f>
        <v>0</v>
      </c>
      <c r="F20" s="175"/>
      <c r="G20" s="174">
        <f>ROUND(SUM(G16:H19),0)</f>
        <v>0</v>
      </c>
      <c r="H20" s="175"/>
      <c r="I20" s="73"/>
      <c r="J20" s="82" t="s">
        <v>45</v>
      </c>
      <c r="K20" s="83"/>
      <c r="L20" s="83"/>
      <c r="M20" s="162">
        <f>ROUND(SUM(M16:P19),0)</f>
        <v>0</v>
      </c>
      <c r="N20" s="162"/>
      <c r="O20" s="162"/>
      <c r="P20" s="162"/>
      <c r="Q20" s="47"/>
      <c r="R20" s="64"/>
      <c r="S20" s="64"/>
      <c r="T20" s="64"/>
      <c r="U20" s="64"/>
    </row>
    <row r="21" spans="2:22" ht="35" customHeight="1">
      <c r="B21" s="84" t="s">
        <v>43</v>
      </c>
      <c r="C21" s="69"/>
      <c r="D21" s="85"/>
      <c r="E21" s="85"/>
      <c r="F21" s="86"/>
      <c r="G21" s="86"/>
      <c r="H21" s="86"/>
      <c r="I21" s="69"/>
      <c r="J21" s="84" t="s">
        <v>44</v>
      </c>
      <c r="K21" s="69"/>
      <c r="L21" s="85"/>
      <c r="M21" s="85"/>
      <c r="N21" s="86"/>
      <c r="O21" s="86"/>
      <c r="P21" s="86"/>
      <c r="Q21" s="47"/>
      <c r="R21" s="64"/>
      <c r="S21" s="64"/>
      <c r="T21" s="64"/>
      <c r="U21" s="64"/>
    </row>
    <row r="22" spans="2:22" ht="35" customHeight="1">
      <c r="B22" s="71" t="s">
        <v>41</v>
      </c>
      <c r="C22" s="72"/>
      <c r="D22" s="72"/>
      <c r="E22" s="166">
        <f>ROUND(E24/1.1,0)</f>
        <v>0</v>
      </c>
      <c r="F22" s="166"/>
      <c r="G22" s="166"/>
      <c r="H22" s="166"/>
      <c r="I22" s="73"/>
      <c r="J22" s="71" t="s">
        <v>41</v>
      </c>
      <c r="K22" s="72"/>
      <c r="L22" s="72"/>
      <c r="M22" s="166">
        <f>ROUND(M24/1.1,0)</f>
        <v>0</v>
      </c>
      <c r="N22" s="166"/>
      <c r="O22" s="166"/>
      <c r="P22" s="166"/>
      <c r="Q22" s="47"/>
      <c r="R22" s="64"/>
      <c r="S22" s="64"/>
      <c r="T22" s="64"/>
      <c r="U22" s="64"/>
    </row>
    <row r="23" spans="2:22" ht="35" customHeight="1" thickBot="1">
      <c r="B23" s="87" t="s">
        <v>42</v>
      </c>
      <c r="C23" s="88"/>
      <c r="D23" s="88"/>
      <c r="E23" s="167">
        <f>E24-E22</f>
        <v>0</v>
      </c>
      <c r="F23" s="167"/>
      <c r="G23" s="167"/>
      <c r="H23" s="167"/>
      <c r="I23" s="73"/>
      <c r="J23" s="87" t="s">
        <v>42</v>
      </c>
      <c r="K23" s="88"/>
      <c r="L23" s="88"/>
      <c r="M23" s="167">
        <f>M24-M22</f>
        <v>0</v>
      </c>
      <c r="N23" s="167"/>
      <c r="O23" s="167"/>
      <c r="P23" s="167"/>
      <c r="Q23" s="47"/>
      <c r="R23" s="64"/>
      <c r="S23" s="64"/>
      <c r="T23" s="64"/>
      <c r="U23" s="64"/>
    </row>
    <row r="24" spans="2:22" ht="35" customHeight="1">
      <c r="B24" s="89" t="s">
        <v>45</v>
      </c>
      <c r="C24" s="90"/>
      <c r="D24" s="90"/>
      <c r="E24" s="168">
        <f>카드상세내역!C7</f>
        <v>0</v>
      </c>
      <c r="F24" s="168"/>
      <c r="G24" s="168"/>
      <c r="H24" s="168"/>
      <c r="I24" s="73"/>
      <c r="J24" s="89" t="s">
        <v>45</v>
      </c>
      <c r="K24" s="90"/>
      <c r="L24" s="90"/>
      <c r="M24" s="168">
        <f>카드상세내역!C12</f>
        <v>0</v>
      </c>
      <c r="N24" s="168"/>
      <c r="O24" s="168"/>
      <c r="P24" s="168"/>
      <c r="Q24" s="91"/>
      <c r="R24" s="92"/>
      <c r="S24" s="64"/>
      <c r="T24" s="64"/>
      <c r="U24" s="64"/>
      <c r="V24" s="64"/>
    </row>
    <row r="25" spans="2:22" ht="35" customHeight="1">
      <c r="B25" s="84" t="s">
        <v>63</v>
      </c>
      <c r="C25" s="69"/>
      <c r="D25" s="85"/>
      <c r="E25" s="85"/>
      <c r="F25" s="86"/>
      <c r="G25" s="86"/>
      <c r="H25" s="86"/>
      <c r="I25" s="69"/>
      <c r="J25" s="84" t="s">
        <v>64</v>
      </c>
      <c r="K25" s="69"/>
      <c r="L25" s="85"/>
      <c r="M25" s="85"/>
      <c r="N25" s="86"/>
      <c r="O25" s="86"/>
      <c r="P25" s="86"/>
      <c r="Q25" s="47"/>
      <c r="R25" s="64"/>
      <c r="S25" s="64"/>
      <c r="T25" s="64"/>
      <c r="U25" s="64"/>
    </row>
    <row r="26" spans="2:22" ht="35" customHeight="1">
      <c r="B26" s="71" t="s">
        <v>41</v>
      </c>
      <c r="C26" s="72"/>
      <c r="D26" s="72"/>
      <c r="E26" s="166">
        <f>ROUND(E28/1.1,0)</f>
        <v>0</v>
      </c>
      <c r="F26" s="166"/>
      <c r="G26" s="166"/>
      <c r="H26" s="166"/>
      <c r="I26" s="73"/>
      <c r="J26" s="71" t="s">
        <v>41</v>
      </c>
      <c r="K26" s="72"/>
      <c r="L26" s="72"/>
      <c r="M26" s="166">
        <f>ROUND(M28/1.1,0)</f>
        <v>0</v>
      </c>
      <c r="N26" s="166"/>
      <c r="O26" s="166"/>
      <c r="P26" s="166"/>
      <c r="Q26" s="47"/>
      <c r="R26" s="64"/>
      <c r="S26" s="64"/>
      <c r="T26" s="64"/>
      <c r="U26" s="64"/>
    </row>
    <row r="27" spans="2:22" ht="35" customHeight="1" thickBot="1">
      <c r="B27" s="87" t="s">
        <v>42</v>
      </c>
      <c r="C27" s="88"/>
      <c r="D27" s="88"/>
      <c r="E27" s="167">
        <f>E28-E26</f>
        <v>0</v>
      </c>
      <c r="F27" s="167"/>
      <c r="G27" s="167"/>
      <c r="H27" s="167"/>
      <c r="I27" s="73"/>
      <c r="J27" s="87" t="s">
        <v>42</v>
      </c>
      <c r="K27" s="88"/>
      <c r="L27" s="88"/>
      <c r="M27" s="167">
        <f>M28-M26</f>
        <v>0</v>
      </c>
      <c r="N27" s="167"/>
      <c r="O27" s="167"/>
      <c r="P27" s="167"/>
      <c r="Q27" s="47"/>
      <c r="R27" s="64"/>
      <c r="S27" s="64"/>
      <c r="T27" s="64"/>
      <c r="U27" s="64"/>
    </row>
    <row r="28" spans="2:22" ht="35" customHeight="1">
      <c r="B28" s="89" t="s">
        <v>45</v>
      </c>
      <c r="C28" s="90"/>
      <c r="D28" s="90"/>
      <c r="E28" s="168">
        <f>카드상세내역!C17</f>
        <v>0</v>
      </c>
      <c r="F28" s="168"/>
      <c r="G28" s="168"/>
      <c r="H28" s="168"/>
      <c r="I28" s="73"/>
      <c r="J28" s="89" t="s">
        <v>45</v>
      </c>
      <c r="K28" s="90"/>
      <c r="L28" s="90"/>
      <c r="M28" s="168">
        <f>카드상세내역!C22</f>
        <v>0</v>
      </c>
      <c r="N28" s="168"/>
      <c r="O28" s="168"/>
      <c r="P28" s="168"/>
      <c r="Q28" s="91"/>
      <c r="R28" s="92"/>
      <c r="S28" s="64"/>
      <c r="T28" s="64"/>
      <c r="U28" s="64"/>
      <c r="V28" s="64"/>
    </row>
    <row r="29" spans="2:22" ht="30" customHeight="1" thickBot="1">
      <c r="B29" s="84" t="s">
        <v>40</v>
      </c>
      <c r="C29" s="83"/>
      <c r="D29" s="82"/>
      <c r="E29" s="9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</row>
    <row r="30" spans="2:22" ht="35" customHeight="1" thickBot="1">
      <c r="B30" s="177" t="s">
        <v>46</v>
      </c>
      <c r="C30" s="178"/>
      <c r="D30" s="178"/>
      <c r="E30" s="178"/>
      <c r="F30" s="178" t="s">
        <v>47</v>
      </c>
      <c r="G30" s="178"/>
      <c r="H30" s="178"/>
      <c r="I30" s="178" t="s">
        <v>48</v>
      </c>
      <c r="J30" s="178"/>
      <c r="K30" s="178"/>
      <c r="L30" s="178"/>
      <c r="M30" s="178"/>
      <c r="N30" s="178"/>
      <c r="O30" s="178"/>
      <c r="P30" s="179"/>
    </row>
    <row r="31" spans="2:22" ht="35" customHeight="1">
      <c r="B31" s="183" t="s">
        <v>54</v>
      </c>
      <c r="C31" s="182"/>
      <c r="D31" s="182"/>
      <c r="E31" s="182"/>
      <c r="F31" s="182" t="s">
        <v>53</v>
      </c>
      <c r="G31" s="182"/>
      <c r="H31" s="182"/>
      <c r="I31" s="180">
        <v>11992999109737</v>
      </c>
      <c r="J31" s="180"/>
      <c r="K31" s="180"/>
      <c r="L31" s="180"/>
      <c r="M31" s="180"/>
      <c r="N31" s="180"/>
      <c r="O31" s="180"/>
      <c r="P31" s="181"/>
    </row>
    <row r="32" spans="2:22" ht="25.25" customHeight="1">
      <c r="C32" s="47"/>
      <c r="D32" s="94"/>
      <c r="E32" s="95"/>
      <c r="F32" s="94"/>
      <c r="G32" s="94"/>
      <c r="H32" s="96"/>
      <c r="I32" s="96"/>
      <c r="J32" s="96"/>
      <c r="K32" s="96"/>
      <c r="L32" s="94"/>
      <c r="M32" s="94"/>
      <c r="N32" s="94"/>
    </row>
    <row r="33" spans="2:21" ht="69" customHeight="1"/>
    <row r="34" spans="2:21" ht="21" customHeight="1">
      <c r="C34" s="97" t="s">
        <v>36</v>
      </c>
    </row>
    <row r="35" spans="2:21" ht="15.75" customHeight="1">
      <c r="C35" s="47"/>
      <c r="D35" s="47"/>
      <c r="E35" s="47"/>
      <c r="F35" s="47"/>
      <c r="G35" s="47"/>
      <c r="H35" s="98"/>
      <c r="I35" s="98"/>
      <c r="J35" s="47"/>
      <c r="K35" s="47"/>
      <c r="L35" s="47"/>
      <c r="M35" s="49"/>
      <c r="N35" s="49"/>
      <c r="O35" s="99"/>
      <c r="P35" s="99"/>
      <c r="Q35" s="47"/>
      <c r="R35" s="64"/>
      <c r="S35" s="64"/>
      <c r="T35" s="64"/>
      <c r="U35" s="64"/>
    </row>
    <row r="36" spans="2:21" ht="24.75" customHeight="1">
      <c r="C36" s="45"/>
      <c r="D36" s="47"/>
      <c r="E36" s="47"/>
      <c r="F36" s="47"/>
      <c r="G36" s="47"/>
      <c r="H36" s="98"/>
      <c r="I36" s="98"/>
      <c r="J36" s="47"/>
      <c r="K36" s="47"/>
      <c r="L36" s="47"/>
      <c r="O36" s="99"/>
      <c r="P36" s="99"/>
      <c r="Q36" s="47"/>
      <c r="R36" s="64"/>
      <c r="S36" s="64"/>
      <c r="T36" s="64"/>
      <c r="U36" s="64"/>
    </row>
    <row r="37" spans="2:21" ht="22" customHeight="1">
      <c r="C37" s="47"/>
      <c r="D37" s="47"/>
      <c r="E37" s="96"/>
      <c r="F37" s="100"/>
      <c r="G37" s="100"/>
      <c r="H37" s="100"/>
      <c r="I37" s="100"/>
      <c r="J37" s="47"/>
      <c r="K37" s="47"/>
      <c r="L37" s="47"/>
      <c r="M37" s="96"/>
      <c r="N37" s="100"/>
      <c r="O37" s="100"/>
      <c r="P37" s="100"/>
    </row>
    <row r="38" spans="2:21" ht="22" customHeight="1">
      <c r="C38" s="47"/>
      <c r="D38" s="47"/>
      <c r="E38" s="96"/>
      <c r="F38" s="100"/>
      <c r="G38" s="100"/>
      <c r="H38" s="100"/>
      <c r="I38" s="100"/>
      <c r="J38" s="47"/>
      <c r="K38" s="47"/>
      <c r="L38" s="47"/>
      <c r="M38" s="96"/>
      <c r="N38" s="100"/>
      <c r="O38" s="100"/>
      <c r="P38" s="100"/>
    </row>
    <row r="39" spans="2:21" ht="22" customHeight="1">
      <c r="C39" s="47"/>
      <c r="D39" s="47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21" ht="22" customHeight="1">
      <c r="C40" s="47"/>
      <c r="D40" s="47"/>
      <c r="E40" s="96"/>
      <c r="F40" s="100"/>
      <c r="G40" s="101"/>
      <c r="H40" s="102"/>
      <c r="I40" s="102"/>
      <c r="J40" s="103"/>
      <c r="K40" s="103"/>
      <c r="L40" s="103"/>
      <c r="M40" s="101"/>
      <c r="N40" s="96"/>
      <c r="O40" s="100"/>
      <c r="P40" s="100"/>
    </row>
    <row r="41" spans="2:21" ht="22" customHeight="1">
      <c r="C41" s="47"/>
      <c r="D41" s="47"/>
      <c r="E41" s="10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</row>
    <row r="42" spans="2:21" ht="22" customHeight="1">
      <c r="C42" s="99"/>
      <c r="D42" s="99"/>
      <c r="E42" s="47"/>
      <c r="F42" s="47"/>
      <c r="G42" s="100"/>
      <c r="H42" s="100"/>
      <c r="I42" s="100"/>
      <c r="J42" s="100"/>
      <c r="K42" s="100"/>
      <c r="L42" s="100"/>
      <c r="M42" s="101"/>
      <c r="N42" s="96"/>
      <c r="O42" s="100"/>
      <c r="P42" s="100"/>
    </row>
    <row r="43" spans="2:21" ht="22" customHeight="1">
      <c r="C43" s="99"/>
      <c r="D43" s="99"/>
      <c r="E43" s="47"/>
      <c r="F43" s="47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1" ht="22" customHeight="1">
      <c r="C44" s="47"/>
      <c r="D44" s="47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</row>
    <row r="45" spans="2:21" ht="21" customHeight="1"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</row>
    <row r="46" spans="2:21" ht="24" customHeight="1"/>
    <row r="47" spans="2:21" ht="24" customHeight="1"/>
    <row r="48" spans="2:21" ht="25.25" customHeight="1">
      <c r="B48" s="184" t="s">
        <v>49</v>
      </c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</row>
    <row r="49" spans="2:20" s="107" customFormat="1" ht="25.25" customHeight="1">
      <c r="B49" s="185" t="s">
        <v>50</v>
      </c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05"/>
      <c r="R49" s="106"/>
      <c r="S49" s="106"/>
      <c r="T49" s="106"/>
    </row>
    <row r="51" spans="2:20">
      <c r="E51" s="108"/>
      <c r="F51" s="109"/>
      <c r="G51" s="110"/>
      <c r="H51" s="98"/>
      <c r="I51" s="98"/>
      <c r="J51" s="111"/>
      <c r="K51" s="111"/>
      <c r="L51" s="111"/>
      <c r="M51" s="112"/>
    </row>
    <row r="52" spans="2:20">
      <c r="F52" s="109"/>
      <c r="G52" s="113"/>
      <c r="H52" s="113"/>
      <c r="I52" s="113"/>
      <c r="J52" s="113"/>
      <c r="K52" s="113"/>
      <c r="M52" s="114"/>
    </row>
    <row r="53" spans="2:20" ht="18.75" customHeight="1"/>
    <row r="54" spans="2:20" ht="24" customHeight="1">
      <c r="C54" s="115"/>
    </row>
    <row r="55" spans="2:20" ht="159.75" customHeight="1"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T55" s="117"/>
    </row>
    <row r="56" spans="2:20" ht="15" customHeight="1">
      <c r="C56" s="118"/>
      <c r="D56" s="119"/>
      <c r="E56" s="119"/>
      <c r="F56" s="119"/>
      <c r="G56" s="119"/>
      <c r="H56" s="119"/>
      <c r="I56" s="119"/>
      <c r="J56" s="119"/>
      <c r="K56" s="119"/>
      <c r="L56" s="119"/>
      <c r="M56" s="119"/>
    </row>
    <row r="57" spans="2:20" s="107" customFormat="1" ht="25.5" customHeight="1"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</row>
    <row r="58" spans="2:20" s="107" customFormat="1" ht="42" customHeight="1"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</row>
    <row r="59" spans="2:20" ht="36" customHeight="1"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2" t="s">
        <v>37</v>
      </c>
    </row>
    <row r="60" spans="2:20" ht="26.25" customHeight="1"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</row>
    <row r="61" spans="2:20" ht="15" customHeight="1">
      <c r="C61" s="118"/>
      <c r="D61" s="119"/>
      <c r="E61" s="119"/>
      <c r="F61" s="119"/>
      <c r="G61" s="119"/>
      <c r="H61" s="119"/>
      <c r="I61" s="119"/>
      <c r="J61" s="119"/>
      <c r="K61" s="119"/>
      <c r="L61" s="119"/>
      <c r="M61" s="119"/>
    </row>
    <row r="62" spans="2:20" ht="15" customHeight="1">
      <c r="C62" s="118"/>
      <c r="D62" s="119"/>
      <c r="E62" s="119"/>
      <c r="F62" s="119"/>
      <c r="G62" s="119"/>
      <c r="H62" s="119"/>
      <c r="I62" s="119"/>
      <c r="J62" s="119"/>
      <c r="K62" s="119"/>
      <c r="L62" s="119"/>
      <c r="M62" s="119"/>
    </row>
    <row r="63" spans="2:20" ht="24.75" customHeight="1"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</row>
    <row r="64" spans="2:20" ht="15" customHeight="1">
      <c r="C64" s="118"/>
      <c r="D64" s="119"/>
      <c r="E64" s="119"/>
      <c r="F64" s="119"/>
      <c r="G64" s="119"/>
      <c r="H64" s="119"/>
      <c r="I64" s="119"/>
      <c r="J64" s="119"/>
      <c r="K64" s="119"/>
      <c r="L64" s="119"/>
      <c r="M64" s="119"/>
    </row>
    <row r="65" spans="3:28" ht="15" customHeight="1">
      <c r="C65" s="118"/>
      <c r="D65" s="119"/>
      <c r="E65" s="119"/>
      <c r="F65" s="119"/>
      <c r="G65" s="119"/>
      <c r="H65" s="119"/>
      <c r="I65" s="119"/>
      <c r="J65" s="119"/>
      <c r="K65" s="119"/>
      <c r="L65" s="119"/>
      <c r="M65" s="119"/>
    </row>
    <row r="66" spans="3:28" ht="15" customHeight="1">
      <c r="C66" s="118"/>
      <c r="M66" s="119"/>
    </row>
    <row r="67" spans="3:28" ht="15" customHeight="1">
      <c r="C67" s="118"/>
      <c r="M67" s="119"/>
      <c r="AB67" t="s">
        <v>38</v>
      </c>
    </row>
    <row r="68" spans="3:28" ht="15" customHeight="1">
      <c r="C68" s="118"/>
      <c r="M68" s="119"/>
    </row>
    <row r="69" spans="3:28" ht="15" customHeight="1">
      <c r="C69" s="118"/>
      <c r="M69" s="119"/>
    </row>
    <row r="70" spans="3:28" ht="15" customHeight="1">
      <c r="C70" s="118"/>
      <c r="D70" s="119"/>
      <c r="E70" s="119"/>
      <c r="F70" s="119"/>
      <c r="G70" s="119"/>
      <c r="H70" s="119"/>
      <c r="I70" s="119"/>
      <c r="J70" s="119"/>
      <c r="K70" s="119"/>
      <c r="L70" s="119"/>
      <c r="M70" s="119"/>
    </row>
    <row r="71" spans="3:28" ht="15" customHeight="1">
      <c r="C71" s="118"/>
      <c r="D71" s="119"/>
      <c r="E71" s="119"/>
      <c r="F71" s="119"/>
      <c r="G71" s="119"/>
      <c r="H71" s="119"/>
      <c r="I71" s="119"/>
      <c r="J71" s="119"/>
      <c r="K71" s="119"/>
      <c r="L71" s="119"/>
      <c r="M71" s="119"/>
    </row>
    <row r="72" spans="3:28" ht="15" customHeight="1">
      <c r="C72" s="118"/>
      <c r="D72" s="119"/>
      <c r="E72" s="119"/>
      <c r="F72" s="119"/>
      <c r="G72" s="119"/>
      <c r="H72" s="119"/>
      <c r="I72" s="119"/>
      <c r="J72" s="119"/>
      <c r="K72" s="119"/>
      <c r="L72" s="119"/>
      <c r="M72" s="119"/>
    </row>
    <row r="73" spans="3:28" ht="15" customHeight="1">
      <c r="C73" s="118"/>
      <c r="D73" s="119"/>
      <c r="E73" s="119"/>
      <c r="F73" s="119"/>
      <c r="G73" s="119"/>
      <c r="H73" s="119"/>
      <c r="I73" s="119"/>
      <c r="J73" s="119"/>
      <c r="K73" s="119"/>
      <c r="L73" s="119"/>
      <c r="M73" s="119"/>
    </row>
    <row r="74" spans="3:28">
      <c r="C74" s="118"/>
    </row>
  </sheetData>
  <mergeCells count="41">
    <mergeCell ref="E26:H26"/>
    <mergeCell ref="M26:P26"/>
    <mergeCell ref="E27:H27"/>
    <mergeCell ref="M27:P27"/>
    <mergeCell ref="E28:H28"/>
    <mergeCell ref="M28:P28"/>
    <mergeCell ref="C60:P60"/>
    <mergeCell ref="C63:P63"/>
    <mergeCell ref="B30:E30"/>
    <mergeCell ref="F30:H30"/>
    <mergeCell ref="I30:P30"/>
    <mergeCell ref="I31:P31"/>
    <mergeCell ref="F31:H31"/>
    <mergeCell ref="B31:E31"/>
    <mergeCell ref="B48:P48"/>
    <mergeCell ref="B49:P49"/>
    <mergeCell ref="M22:P22"/>
    <mergeCell ref="M23:P23"/>
    <mergeCell ref="M24:P24"/>
    <mergeCell ref="G17:H17"/>
    <mergeCell ref="E17:F17"/>
    <mergeCell ref="G19:H19"/>
    <mergeCell ref="E19:F19"/>
    <mergeCell ref="G18:H18"/>
    <mergeCell ref="E18:F18"/>
    <mergeCell ref="E23:H23"/>
    <mergeCell ref="E22:H22"/>
    <mergeCell ref="E24:H24"/>
    <mergeCell ref="G20:H20"/>
    <mergeCell ref="E20:F20"/>
    <mergeCell ref="M16:P16"/>
    <mergeCell ref="M17:P17"/>
    <mergeCell ref="M20:P20"/>
    <mergeCell ref="G16:H16"/>
    <mergeCell ref="E16:F16"/>
    <mergeCell ref="M1:N1"/>
    <mergeCell ref="O1:P1"/>
    <mergeCell ref="D10:H11"/>
    <mergeCell ref="L10:P11"/>
    <mergeCell ref="G15:H15"/>
    <mergeCell ref="E15:F15"/>
  </mergeCells>
  <phoneticPr fontId="3" type="noConversion"/>
  <printOptions horizontalCentered="1" verticalCentered="1"/>
  <pageMargins left="0.23622047244094491" right="0.23622047244094491" top="0" bottom="0" header="0" footer="0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0574-22B3-459E-B7E6-F0A631CBA809}">
  <dimension ref="B4:G12"/>
  <sheetViews>
    <sheetView zoomScale="115" zoomScaleNormal="115" workbookViewId="0">
      <selection activeCell="V6" sqref="V6"/>
    </sheetView>
  </sheetViews>
  <sheetFormatPr baseColWidth="10" defaultColWidth="9" defaultRowHeight="17"/>
  <cols>
    <col min="1" max="1" width="3.6640625" style="1" customWidth="1"/>
    <col min="2" max="2" width="10.6640625" style="1" customWidth="1"/>
    <col min="3" max="3" width="20.6640625" style="1" customWidth="1"/>
    <col min="4" max="6" width="12.6640625" style="1" customWidth="1"/>
    <col min="7" max="16384" width="9" style="1"/>
  </cols>
  <sheetData>
    <row r="4" spans="2:7" ht="23">
      <c r="B4" s="186" t="s">
        <v>35</v>
      </c>
      <c r="C4" s="186"/>
      <c r="D4" s="186"/>
      <c r="E4" s="186"/>
      <c r="F4" s="186"/>
      <c r="G4" s="11"/>
    </row>
    <row r="6" spans="2:7">
      <c r="E6" s="2" t="s">
        <v>0</v>
      </c>
      <c r="F6" s="3" t="e">
        <f>ROUND(SUM(F8:F1048576),0)</f>
        <v>#REF!</v>
      </c>
    </row>
    <row r="8" spans="2:7" ht="15.75" customHeight="1">
      <c r="B8" s="187" t="s">
        <v>1</v>
      </c>
      <c r="C8" s="188"/>
      <c r="D8" s="4" t="s">
        <v>2</v>
      </c>
      <c r="E8" s="4" t="s">
        <v>3</v>
      </c>
      <c r="F8" s="4" t="s">
        <v>4</v>
      </c>
    </row>
    <row r="9" spans="2:7" ht="20.25" customHeight="1">
      <c r="B9" s="189" t="s">
        <v>23</v>
      </c>
      <c r="C9" s="190"/>
      <c r="D9" s="5">
        <f>DSUM(이용료!D5:I1048576,6,이용료!$O$2:$O$3)</f>
        <v>0</v>
      </c>
      <c r="E9" s="5">
        <f>DSUM(이용료!D5:J1048576,7,이용료!$O$2:$O$3)</f>
        <v>0</v>
      </c>
      <c r="F9" s="5">
        <f>DSUM(이용료!D5:K1048576,8,이용료!$O$2:$O$3)</f>
        <v>0</v>
      </c>
    </row>
    <row r="10" spans="2:7" ht="20.25" customHeight="1">
      <c r="B10" s="189" t="s">
        <v>24</v>
      </c>
      <c r="C10" s="190"/>
      <c r="D10" s="5">
        <f>DSUM(이용료!D5:I1048576,6,이용료!$P$2:$P$3)</f>
        <v>0</v>
      </c>
      <c r="E10" s="5">
        <f>DSUM(이용료!D5:J1048576,7,이용료!$P$2:$P$3)</f>
        <v>0</v>
      </c>
      <c r="F10" s="5">
        <f>DSUM(이용료!D5:K1048576,8,이용료!$P$2:$P$3)</f>
        <v>0</v>
      </c>
    </row>
    <row r="11" spans="2:7" ht="20.25" customHeight="1">
      <c r="B11" s="189" t="s">
        <v>25</v>
      </c>
      <c r="C11" s="190"/>
      <c r="D11" s="5" t="e">
        <f>ROUND((F11/1.1),0)</f>
        <v>#REF!</v>
      </c>
      <c r="E11" s="5" t="e">
        <f>F11-D11</f>
        <v>#REF!</v>
      </c>
      <c r="F11" s="5" t="e">
        <f>#REF!</f>
        <v>#REF!</v>
      </c>
    </row>
    <row r="12" spans="2:7" ht="20.25" customHeight="1">
      <c r="B12" s="189" t="s">
        <v>26</v>
      </c>
      <c r="C12" s="190"/>
      <c r="D12" s="5" t="e">
        <f>ROUND((F12/1.1),0)</f>
        <v>#REF!</v>
      </c>
      <c r="E12" s="5" t="e">
        <f>F12-D12</f>
        <v>#REF!</v>
      </c>
      <c r="F12" s="5" t="e">
        <f>#REF!</f>
        <v>#REF!</v>
      </c>
    </row>
  </sheetData>
  <mergeCells count="6">
    <mergeCell ref="B4:F4"/>
    <mergeCell ref="B8:C8"/>
    <mergeCell ref="B10:C10"/>
    <mergeCell ref="B11:C11"/>
    <mergeCell ref="B12:C12"/>
    <mergeCell ref="B9:C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C33E-91E8-44DD-9395-C04E706CC52D}">
  <dimension ref="B1:P6"/>
  <sheetViews>
    <sheetView workbookViewId="0">
      <pane ySplit="5" topLeftCell="A6" activePane="bottomLeft" state="frozen"/>
      <selection activeCell="W41" sqref="W41"/>
      <selection pane="bottomLeft" activeCell="C15" sqref="C15"/>
    </sheetView>
  </sheetViews>
  <sheetFormatPr baseColWidth="10" defaultColWidth="9" defaultRowHeight="17"/>
  <cols>
    <col min="1" max="1" width="4" style="125" customWidth="1"/>
    <col min="2" max="3" width="12.6640625" style="35" customWidth="1"/>
    <col min="4" max="4" width="13.6640625" style="35" customWidth="1"/>
    <col min="5" max="5" width="8.6640625" style="35" customWidth="1"/>
    <col min="6" max="6" width="7.5" style="128" bestFit="1" customWidth="1"/>
    <col min="7" max="8" width="10.6640625" style="129" customWidth="1"/>
    <col min="9" max="11" width="11.1640625" style="139" customWidth="1"/>
    <col min="12" max="12" width="13.6640625" style="139" customWidth="1"/>
    <col min="13" max="13" width="23.6640625" style="130" customWidth="1"/>
    <col min="14" max="14" width="9" style="125"/>
    <col min="15" max="15" width="9" style="125" hidden="1" customWidth="1"/>
    <col min="16" max="16" width="8.6640625" style="125" hidden="1" customWidth="1"/>
    <col min="17" max="16384" width="9" style="125"/>
  </cols>
  <sheetData>
    <row r="1" spans="2:16" s="1" customFormat="1">
      <c r="F1" s="25"/>
      <c r="G1" s="29"/>
      <c r="H1" s="29"/>
      <c r="I1" s="135"/>
      <c r="J1" s="135"/>
      <c r="K1" s="135"/>
      <c r="L1" s="135"/>
      <c r="O1" s="1" t="s">
        <v>79</v>
      </c>
    </row>
    <row r="2" spans="2:16" s="1" customFormat="1" ht="20">
      <c r="B2" s="12">
        <f>청구서!O1</f>
        <v>45308</v>
      </c>
      <c r="C2" s="13" t="s">
        <v>5</v>
      </c>
      <c r="D2" s="14"/>
      <c r="E2" s="14"/>
      <c r="F2" s="26"/>
      <c r="G2" s="30"/>
      <c r="H2" s="30"/>
      <c r="I2" s="136"/>
      <c r="J2" s="136"/>
      <c r="K2" s="136"/>
      <c r="L2" s="136"/>
      <c r="M2" s="10"/>
      <c r="O2" s="7" t="s">
        <v>28</v>
      </c>
      <c r="P2" s="7" t="s">
        <v>28</v>
      </c>
    </row>
    <row r="3" spans="2:16" s="1" customFormat="1">
      <c r="B3" s="131"/>
      <c r="C3" s="131"/>
      <c r="D3" s="6"/>
      <c r="E3" s="6"/>
      <c r="F3" s="27"/>
      <c r="G3" s="31"/>
      <c r="H3" s="31"/>
      <c r="I3" s="137"/>
      <c r="J3" s="137"/>
      <c r="K3" s="137"/>
      <c r="L3" s="137"/>
      <c r="O3" s="9" t="s">
        <v>22</v>
      </c>
      <c r="P3" s="9" t="s">
        <v>27</v>
      </c>
    </row>
    <row r="4" spans="2:16" s="1" customFormat="1">
      <c r="B4" s="134">
        <v>7788600034</v>
      </c>
      <c r="C4" s="133" t="s">
        <v>83</v>
      </c>
      <c r="D4" s="6"/>
      <c r="E4" s="6"/>
      <c r="F4" s="27"/>
      <c r="G4" s="31"/>
      <c r="H4" s="31"/>
      <c r="I4" s="137"/>
      <c r="J4" s="137"/>
      <c r="K4" s="137"/>
      <c r="L4" s="137"/>
      <c r="O4" s="132"/>
      <c r="P4" s="132"/>
    </row>
    <row r="5" spans="2:16" s="1" customFormat="1">
      <c r="B5" s="28" t="s">
        <v>8</v>
      </c>
      <c r="C5" s="28" t="s">
        <v>9</v>
      </c>
      <c r="D5" s="28" t="s">
        <v>73</v>
      </c>
      <c r="E5" s="28" t="s">
        <v>61</v>
      </c>
      <c r="F5" s="28" t="s">
        <v>74</v>
      </c>
      <c r="G5" s="141" t="s">
        <v>80</v>
      </c>
      <c r="H5" s="141" t="s">
        <v>81</v>
      </c>
      <c r="I5" s="142" t="s">
        <v>75</v>
      </c>
      <c r="J5" s="142" t="s">
        <v>29</v>
      </c>
      <c r="K5" s="142" t="s">
        <v>30</v>
      </c>
      <c r="L5" s="143" t="s">
        <v>60</v>
      </c>
      <c r="M5" s="28" t="s">
        <v>76</v>
      </c>
      <c r="O5" s="8" t="s">
        <v>32</v>
      </c>
      <c r="P5" s="8" t="s">
        <v>31</v>
      </c>
    </row>
    <row r="6" spans="2:16">
      <c r="B6" s="146"/>
      <c r="C6" s="144"/>
      <c r="D6" s="145"/>
      <c r="E6" s="123"/>
      <c r="F6" s="123"/>
      <c r="G6" s="124"/>
      <c r="H6" s="124"/>
      <c r="I6" s="138"/>
      <c r="J6" s="138"/>
      <c r="K6" s="138"/>
      <c r="L6" s="138"/>
      <c r="M6" s="140"/>
      <c r="O6" s="126">
        <v>35000</v>
      </c>
      <c r="P6" s="127">
        <f>IF(DATEDIF(G6,H6,"D")=0,0,DATEDIF(G6,H6,"D")+1)</f>
        <v>0</v>
      </c>
    </row>
  </sheetData>
  <phoneticPr fontId="3" type="noConversion"/>
  <conditionalFormatting sqref="B6">
    <cfRule type="duplicateValues" dxfId="0" priority="1"/>
  </conditionalFormatting>
  <dataValidations count="2">
    <dataValidation type="list" allowBlank="1" showInputMessage="1" showErrorMessage="1" sqref="E6:E1048576" xr:uid="{0C8DBA22-EBC1-4887-99C7-59658E2C7233}">
      <formula1>"이용,반납,A/S"</formula1>
    </dataValidation>
    <dataValidation type="list" allowBlank="1" showInputMessage="1" showErrorMessage="1" sqref="D7:D1048576" xr:uid="{A8CA985A-28D1-4288-ACEA-0CC903F597A9}">
      <formula1>"차량운행관리,카셰어링프리미엄,카셰어링베이직,차량관리베이직"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C9D4-2D76-43F8-8EAB-ED68229A0DD0}">
  <dimension ref="B2:Y22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B2" sqref="B2"/>
    </sheetView>
  </sheetViews>
  <sheetFormatPr baseColWidth="10" defaultColWidth="8.83203125" defaultRowHeight="17"/>
  <cols>
    <col min="1" max="1" width="4" customWidth="1"/>
    <col min="2" max="2" width="13.6640625" bestFit="1" customWidth="1"/>
    <col min="3" max="3" width="9.6640625" bestFit="1" customWidth="1"/>
    <col min="12" max="12" width="10.6640625" style="23" bestFit="1" customWidth="1"/>
    <col min="22" max="25" width="0" hidden="1" customWidth="1"/>
  </cols>
  <sheetData>
    <row r="2" spans="2:25" ht="18">
      <c r="B2" s="12">
        <f>이용료!B2-30</f>
        <v>45278</v>
      </c>
      <c r="C2" s="13" t="s">
        <v>65</v>
      </c>
      <c r="D2" s="15"/>
    </row>
    <row r="3" spans="2:25">
      <c r="L3" s="24"/>
    </row>
    <row r="4" spans="2:25">
      <c r="B4" s="191" t="s">
        <v>66</v>
      </c>
      <c r="C4" s="192"/>
      <c r="E4" s="19" t="s">
        <v>6</v>
      </c>
      <c r="F4" s="19" t="s">
        <v>7</v>
      </c>
      <c r="G4" s="19" t="s">
        <v>8</v>
      </c>
      <c r="H4" s="19" t="s">
        <v>9</v>
      </c>
      <c r="I4" s="19" t="s">
        <v>10</v>
      </c>
      <c r="J4" s="19" t="s">
        <v>11</v>
      </c>
      <c r="K4" s="19" t="s">
        <v>12</v>
      </c>
      <c r="L4" s="32" t="s">
        <v>13</v>
      </c>
      <c r="M4" s="19" t="s">
        <v>14</v>
      </c>
      <c r="N4" s="19" t="s">
        <v>15</v>
      </c>
      <c r="O4" s="19" t="s">
        <v>16</v>
      </c>
      <c r="P4" s="20" t="s">
        <v>17</v>
      </c>
      <c r="Q4" s="19" t="s">
        <v>18</v>
      </c>
      <c r="R4" s="19" t="s">
        <v>19</v>
      </c>
      <c r="S4" s="21" t="s">
        <v>20</v>
      </c>
      <c r="T4" s="21" t="s">
        <v>21</v>
      </c>
      <c r="V4" s="19" t="s">
        <v>11</v>
      </c>
      <c r="W4" s="19" t="s">
        <v>11</v>
      </c>
      <c r="X4" s="19" t="s">
        <v>11</v>
      </c>
      <c r="Y4" s="19" t="s">
        <v>11</v>
      </c>
    </row>
    <row r="5" spans="2:25">
      <c r="B5" s="16" t="s">
        <v>34</v>
      </c>
      <c r="C5" s="17">
        <f>ROUND(DSUM($J$4:$L$1048576,3,$V$4:$V$5),0)</f>
        <v>0</v>
      </c>
      <c r="E5" s="147"/>
      <c r="F5" s="147"/>
      <c r="G5" s="147"/>
      <c r="H5" s="147"/>
      <c r="I5" s="147"/>
      <c r="J5" s="147"/>
      <c r="K5" s="147"/>
      <c r="L5" s="148"/>
      <c r="M5" s="148"/>
      <c r="N5" s="149"/>
      <c r="O5" s="150"/>
      <c r="P5" s="147"/>
      <c r="Q5" s="147"/>
      <c r="R5" s="147"/>
      <c r="S5" s="147"/>
      <c r="T5" s="147"/>
      <c r="V5" s="22" t="s">
        <v>62</v>
      </c>
      <c r="W5" s="22" t="s">
        <v>70</v>
      </c>
      <c r="X5" s="22" t="s">
        <v>71</v>
      </c>
      <c r="Y5" s="22" t="s">
        <v>72</v>
      </c>
    </row>
    <row r="6" spans="2:25">
      <c r="B6" s="16" t="s">
        <v>82</v>
      </c>
      <c r="C6" s="17">
        <f>ROUND(C5*0.01,0)</f>
        <v>0</v>
      </c>
      <c r="E6" s="147"/>
      <c r="F6" s="147"/>
      <c r="G6" s="147"/>
      <c r="H6" s="147"/>
      <c r="I6" s="147"/>
      <c r="J6" s="147"/>
      <c r="K6" s="147"/>
      <c r="L6" s="148"/>
      <c r="M6" s="148"/>
      <c r="N6" s="149"/>
      <c r="O6" s="150"/>
      <c r="P6" s="147"/>
      <c r="Q6" s="147"/>
      <c r="R6" s="147"/>
      <c r="S6" s="147"/>
      <c r="T6" s="147"/>
    </row>
    <row r="7" spans="2:25">
      <c r="B7" s="16" t="s">
        <v>33</v>
      </c>
      <c r="C7" s="18">
        <f>ROUND(SUM(C5:C6),0)</f>
        <v>0</v>
      </c>
      <c r="E7" s="147"/>
      <c r="F7" s="147"/>
      <c r="G7" s="147"/>
      <c r="H7" s="147"/>
      <c r="I7" s="147"/>
      <c r="J7" s="147"/>
      <c r="K7" s="147"/>
      <c r="L7" s="148"/>
      <c r="M7" s="148"/>
      <c r="N7" s="149"/>
      <c r="O7" s="150"/>
      <c r="P7" s="147"/>
      <c r="Q7" s="147"/>
      <c r="R7" s="147"/>
      <c r="S7" s="147"/>
      <c r="T7" s="147"/>
    </row>
    <row r="8" spans="2:25">
      <c r="E8" s="147"/>
      <c r="F8" s="147"/>
      <c r="G8" s="147"/>
      <c r="H8" s="147"/>
      <c r="I8" s="147"/>
      <c r="J8" s="147"/>
      <c r="K8" s="147"/>
      <c r="L8" s="148"/>
      <c r="M8" s="148"/>
      <c r="N8" s="149"/>
      <c r="O8" s="150"/>
      <c r="P8" s="147"/>
      <c r="Q8" s="147"/>
      <c r="R8" s="147"/>
      <c r="S8" s="147"/>
      <c r="T8" s="147"/>
    </row>
    <row r="9" spans="2:25">
      <c r="B9" s="193" t="s">
        <v>69</v>
      </c>
      <c r="C9" s="193"/>
    </row>
    <row r="10" spans="2:25">
      <c r="B10" s="16" t="s">
        <v>34</v>
      </c>
      <c r="C10" s="17">
        <f>ROUND(DSUM($J$4:$L$1048576,3,$W$4:$W$5),0)</f>
        <v>0</v>
      </c>
    </row>
    <row r="11" spans="2:25">
      <c r="B11" s="16" t="s">
        <v>82</v>
      </c>
      <c r="C11" s="17">
        <f>ROUND(C10*0.01,0)</f>
        <v>0</v>
      </c>
    </row>
    <row r="12" spans="2:25">
      <c r="B12" s="16" t="s">
        <v>33</v>
      </c>
      <c r="C12" s="18">
        <f>ROUND(SUM(C10:C11),0)</f>
        <v>0</v>
      </c>
    </row>
    <row r="14" spans="2:25">
      <c r="B14" s="193" t="s">
        <v>67</v>
      </c>
      <c r="C14" s="193"/>
    </row>
    <row r="15" spans="2:25">
      <c r="B15" s="16" t="s">
        <v>34</v>
      </c>
      <c r="C15" s="17">
        <f>ROUND(DSUM($J$4:$L$1048576,3,$X$4:$X$5),0)</f>
        <v>0</v>
      </c>
    </row>
    <row r="16" spans="2:25">
      <c r="B16" s="16" t="s">
        <v>82</v>
      </c>
      <c r="C16" s="17">
        <f>ROUND(C15*0.01,0)</f>
        <v>0</v>
      </c>
    </row>
    <row r="17" spans="2:3">
      <c r="B17" s="16" t="s">
        <v>33</v>
      </c>
      <c r="C17" s="18">
        <f>ROUND(SUM(C15:C16),0)</f>
        <v>0</v>
      </c>
    </row>
    <row r="19" spans="2:3">
      <c r="B19" s="193" t="s">
        <v>68</v>
      </c>
      <c r="C19" s="193"/>
    </row>
    <row r="20" spans="2:3">
      <c r="B20" s="16" t="s">
        <v>34</v>
      </c>
      <c r="C20" s="17">
        <f>ROUND(DSUM($J$4:$L$1048576,3,$Y$4:$Y$5),0)</f>
        <v>0</v>
      </c>
    </row>
    <row r="21" spans="2:3">
      <c r="B21" s="16" t="s">
        <v>82</v>
      </c>
      <c r="C21" s="17">
        <f>ROUND(C20*0.01,0)</f>
        <v>0</v>
      </c>
    </row>
    <row r="22" spans="2:3">
      <c r="B22" s="16" t="s">
        <v>33</v>
      </c>
      <c r="C22" s="18">
        <f>ROUND(SUM(C20:C21),0)</f>
        <v>0</v>
      </c>
    </row>
  </sheetData>
  <mergeCells count="4">
    <mergeCell ref="B4:C4"/>
    <mergeCell ref="B9:C9"/>
    <mergeCell ref="B14:C14"/>
    <mergeCell ref="B19:C1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청구서</vt:lpstr>
      <vt:lpstr>청구내역서</vt:lpstr>
      <vt:lpstr>이용료</vt:lpstr>
      <vt:lpstr>카드상세내역</vt:lpstr>
      <vt:lpstr>청구서!Print_Area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이진빈(LEE JINBEEN)/마케팅팀/SKR</dc:creator>
  <cp:lastModifiedBy>원석 오</cp:lastModifiedBy>
  <cp:lastPrinted>2023-11-13T01:07:42Z</cp:lastPrinted>
  <dcterms:created xsi:type="dcterms:W3CDTF">2023-06-29T04:26:09Z</dcterms:created>
  <dcterms:modified xsi:type="dcterms:W3CDTF">2024-03-29T02:15:54Z</dcterms:modified>
</cp:coreProperties>
</file>