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UAO\oicampo-uao.github.io\academics\DB2\2025-2\"/>
    </mc:Choice>
  </mc:AlternateContent>
  <xr:revisionPtr revIDLastSave="0" documentId="13_ncr:1_{7B01D7CC-8AF0-404F-9902-BA922D9D4CB2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Sheet1!$A$3:$R$23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8" i="1" l="1" a="1"/>
  <c r="H8" i="1" s="1"/>
  <c r="H7" i="1" a="1"/>
  <c r="H7" i="1" s="1"/>
  <c r="H6" i="1" a="1"/>
  <c r="H6" i="1" s="1"/>
  <c r="H5" i="1" a="1"/>
  <c r="H5" i="1" s="1"/>
  <c r="H4" i="1" a="1"/>
  <c r="H4" i="1" s="1"/>
  <c r="H22" i="1" a="1"/>
  <c r="H22" i="1" s="1"/>
  <c r="H21" i="1" a="1"/>
  <c r="H21" i="1" s="1"/>
  <c r="H20" i="1" a="1"/>
  <c r="H20" i="1" s="1"/>
  <c r="H19" i="1" a="1"/>
  <c r="H19" i="1" s="1"/>
  <c r="H18" i="1" a="1"/>
  <c r="H18" i="1" s="1"/>
  <c r="H17" i="1" a="1"/>
  <c r="H17" i="1" s="1"/>
  <c r="H16" i="1" a="1"/>
  <c r="H16" i="1" s="1"/>
  <c r="H15" i="1" a="1"/>
  <c r="H15" i="1" s="1"/>
  <c r="H14" i="1" a="1"/>
  <c r="H14" i="1" s="1"/>
  <c r="H9" i="1" a="1"/>
  <c r="H9" i="1" s="1"/>
  <c r="H10" i="1" a="1"/>
  <c r="H10" i="1" s="1"/>
  <c r="H11" i="1" a="1"/>
  <c r="H11" i="1" s="1"/>
  <c r="H12" i="1" a="1"/>
  <c r="H12" i="1" s="1"/>
  <c r="H13" i="1" a="1"/>
  <c r="H13" i="1" s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4" i="1"/>
  <c r="R9" i="1"/>
  <c r="R13" i="1"/>
  <c r="R12" i="1"/>
  <c r="R11" i="1"/>
  <c r="R10" i="1"/>
  <c r="R8" i="1"/>
  <c r="R7" i="1"/>
  <c r="R6" i="1"/>
  <c r="R5" i="1"/>
  <c r="R4" i="1"/>
  <c r="R22" i="1"/>
  <c r="R21" i="1"/>
  <c r="R20" i="1"/>
  <c r="R19" i="1"/>
  <c r="R18" i="1"/>
  <c r="R17" i="1"/>
  <c r="R14" i="1"/>
  <c r="R16" i="1"/>
  <c r="R15" i="1"/>
  <c r="N13" i="1" l="1"/>
  <c r="N15" i="1"/>
  <c r="N10" i="1"/>
  <c r="N12" i="1"/>
  <c r="N11" i="1"/>
  <c r="N9" i="1"/>
  <c r="N8" i="1"/>
  <c r="L13" i="1" l="1"/>
  <c r="P13" i="1" s="1"/>
  <c r="L11" i="1"/>
  <c r="P11" i="1" s="1"/>
  <c r="L9" i="1"/>
  <c r="P9" i="1" s="1"/>
  <c r="L10" i="1"/>
  <c r="P10" i="1" s="1"/>
  <c r="L14" i="1"/>
  <c r="P14" i="1" s="1"/>
  <c r="L18" i="1"/>
  <c r="P18" i="1" s="1"/>
  <c r="L15" i="1"/>
  <c r="P15" i="1" s="1"/>
  <c r="L17" i="1"/>
  <c r="P17" i="1" s="1"/>
  <c r="L16" i="1"/>
  <c r="P16" i="1" s="1"/>
  <c r="L21" i="1"/>
  <c r="P21" i="1" s="1"/>
  <c r="L20" i="1"/>
  <c r="P20" i="1" s="1"/>
  <c r="L22" i="1"/>
  <c r="P22" i="1" s="1"/>
  <c r="L19" i="1"/>
  <c r="P19" i="1" s="1"/>
  <c r="L5" i="1"/>
  <c r="P5" i="1" s="1"/>
  <c r="L8" i="1"/>
  <c r="P8" i="1" s="1"/>
  <c r="L6" i="1"/>
  <c r="P6" i="1" s="1"/>
  <c r="L4" i="1"/>
  <c r="P4" i="1" s="1"/>
  <c r="L7" i="1"/>
  <c r="P7" i="1" s="1"/>
  <c r="L12" i="1"/>
  <c r="P1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<sst xmlns="http://schemas.openxmlformats.org/spreadsheetml/2006/main" count="160" uniqueCount="107">
  <si>
    <t>email</t>
  </si>
  <si>
    <t>juan_dav.acosta@uao.edu.co</t>
  </si>
  <si>
    <t>nayer.avila@uao.edu.co</t>
  </si>
  <si>
    <t>lauren.calixto@uao.edu.co</t>
  </si>
  <si>
    <t>juan.castrillnn@uao.edu.co</t>
  </si>
  <si>
    <t>maura.castro@uao.edu.co</t>
  </si>
  <si>
    <t>jose.chamorro@uao.edu.co</t>
  </si>
  <si>
    <t>johan.cosme@uao.edu.co</t>
  </si>
  <si>
    <t>catalina.devia@uao.edu.co</t>
  </si>
  <si>
    <t>maria_del.duque@uao.edu.co</t>
  </si>
  <si>
    <t>juan_j.garcia@uao.edu.co</t>
  </si>
  <si>
    <t>claudia.holguin@uao.edu.co</t>
  </si>
  <si>
    <t>breylin.jimenez@uao.edu.co</t>
  </si>
  <si>
    <t>oriana.monznn@uao.edu.co</t>
  </si>
  <si>
    <t>sarah.mora@uao.edu.co</t>
  </si>
  <si>
    <t>martin.romero@uao.edu.co</t>
  </si>
  <si>
    <t>ana_maria.toro@uao.edu.co</t>
  </si>
  <si>
    <t>juan.umana@uao.edu.co</t>
  </si>
  <si>
    <t>elizabeth.vasquez@uao.edu.co</t>
  </si>
  <si>
    <t>juan.vernaza@uao.edu.co</t>
  </si>
  <si>
    <t>ACOSTA CASTRO</t>
  </si>
  <si>
    <t xml:space="preserve"> JUAN DAVID</t>
  </si>
  <si>
    <t>AVILA OVIEDO</t>
  </si>
  <si>
    <t xml:space="preserve"> NAYER ISABELLA</t>
  </si>
  <si>
    <t>CALIXTO AVENDAÑO</t>
  </si>
  <si>
    <t xml:space="preserve"> LAUREN NICOLE</t>
  </si>
  <si>
    <t>CASTRILLON SALAZAR</t>
  </si>
  <si>
    <t xml:space="preserve"> JUAN DIEGO</t>
  </si>
  <si>
    <t>CASTRO MOTTA</t>
  </si>
  <si>
    <t xml:space="preserve"> MAURA FERNANDA</t>
  </si>
  <si>
    <t>CHAMORRO ARRECHEA</t>
  </si>
  <si>
    <t xml:space="preserve"> JOSE ANGEL</t>
  </si>
  <si>
    <t>COSME ARANZAZU</t>
  </si>
  <si>
    <t xml:space="preserve"> JOHAN STEVEN</t>
  </si>
  <si>
    <t>DEVIA GALINDEZ</t>
  </si>
  <si>
    <t xml:space="preserve"> CATALINA</t>
  </si>
  <si>
    <t>DUQUE VARGAS</t>
  </si>
  <si>
    <t xml:space="preserve"> MARIA DEL MAR</t>
  </si>
  <si>
    <t>GARCIA CARABALI</t>
  </si>
  <si>
    <t xml:space="preserve"> JUAN JOSE</t>
  </si>
  <si>
    <t>HOLGUIN VELEZ</t>
  </si>
  <si>
    <t xml:space="preserve"> CLAUDIA PAOLA</t>
  </si>
  <si>
    <t>JIMENEZ GRANADA</t>
  </si>
  <si>
    <t xml:space="preserve"> BREYLIN SANTIAGO</t>
  </si>
  <si>
    <t>MONZON SANDOVAL</t>
  </si>
  <si>
    <t xml:space="preserve"> ORIANA</t>
  </si>
  <si>
    <t>MORA SABOGAL</t>
  </si>
  <si>
    <t xml:space="preserve"> SARAH LUCIA</t>
  </si>
  <si>
    <t>ROMERO TURIZO</t>
  </si>
  <si>
    <t xml:space="preserve"> MARTIN DE JESUS</t>
  </si>
  <si>
    <t>TORO AGUIRRE</t>
  </si>
  <si>
    <t xml:space="preserve"> ANA MARIA</t>
  </si>
  <si>
    <t>UMAÑA GRAJALES</t>
  </si>
  <si>
    <t>VASQUEZ RIVAS</t>
  </si>
  <si>
    <t xml:space="preserve"> ELIZABETH</t>
  </si>
  <si>
    <t>VERNAZA TOVAR</t>
  </si>
  <si>
    <t xml:space="preserve"> JUAN FELIPE</t>
  </si>
  <si>
    <t>Nombre</t>
  </si>
  <si>
    <t>Apellidos</t>
  </si>
  <si>
    <t>Grupo</t>
  </si>
  <si>
    <t>GitHubUser</t>
  </si>
  <si>
    <t>NayerAvila</t>
  </si>
  <si>
    <t>anamariatoro</t>
  </si>
  <si>
    <t>jsteven12</t>
  </si>
  <si>
    <t>mrturizo</t>
  </si>
  <si>
    <t>felipevernaza</t>
  </si>
  <si>
    <t>orianamonzon</t>
  </si>
  <si>
    <t>jchamo26</t>
  </si>
  <si>
    <t>LaurenCalixto</t>
  </si>
  <si>
    <t>liz394</t>
  </si>
  <si>
    <t>juanjose98gc</t>
  </si>
  <si>
    <t>SJimenez24</t>
  </si>
  <si>
    <t>juanditauao</t>
  </si>
  <si>
    <t>maumottxs</t>
  </si>
  <si>
    <t>Saritakoala</t>
  </si>
  <si>
    <t>JuandAcostac</t>
  </si>
  <si>
    <t>Hora</t>
  </si>
  <si>
    <t>Turno</t>
  </si>
  <si>
    <t>catalinadevia</t>
  </si>
  <si>
    <t>mariadm3</t>
  </si>
  <si>
    <t>TAC</t>
  </si>
  <si>
    <t>TC</t>
  </si>
  <si>
    <t>QT</t>
  </si>
  <si>
    <t>FC</t>
  </si>
  <si>
    <t>Nota 1</t>
  </si>
  <si>
    <t>Factor</t>
  </si>
  <si>
    <t>Explicación</t>
  </si>
  <si>
    <t>Número de Tareas asignadas en Cronograma</t>
  </si>
  <si>
    <t>Tareas Cumplidas, verificadas por el commit y las evidencias</t>
  </si>
  <si>
    <t>Calidad de las tareas (promedio de las notas de las tareas cumplidas)</t>
  </si>
  <si>
    <t>Factor de Cumplimiento  (TC/TAC)*QT</t>
  </si>
  <si>
    <t>VIIE</t>
  </si>
  <si>
    <t>Concepto VIIE</t>
  </si>
  <si>
    <t>PaolaHol</t>
  </si>
  <si>
    <t>JuanDiPro1204</t>
  </si>
  <si>
    <t>Bonus</t>
  </si>
  <si>
    <t>Pitch</t>
  </si>
  <si>
    <t>presentación del pitch</t>
  </si>
  <si>
    <t xml:space="preserve">Bonificación por iniciativa de trabajo (tareas adicionales/total de tareas) </t>
  </si>
  <si>
    <t>DI</t>
  </si>
  <si>
    <t>0.7*FC+0.2*VIIE+0.1*Pitch+Bonus</t>
  </si>
  <si>
    <t>DELGADO MATABANCHOY</t>
  </si>
  <si>
    <t>T. Conexión</t>
  </si>
  <si>
    <t>%Asistencia</t>
  </si>
  <si>
    <t>Fecha:</t>
  </si>
  <si>
    <t>T. Encuentro:</t>
  </si>
  <si>
    <t xml:space="preserve"> JUAN SEBASTIAN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</si>
</sst>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5">
    <font>
      <sz val="11"/>
      <color theme="1"/>
      <name val="Calibri"/>
      <family val="2"/>
      <scheme val="minor"/>
    </font>
    <font>
      <sz val="10"/>
      <color rgb="FF1F1F1F"/>
      <name val="Google Sans"/>
    </font>
    <font>
      <sz val="12"/>
      <color rgb="FF222222"/>
      <name val="Arial"/>
      <family val="2"/>
    </font>
    <font>
      <sz val="11"/>
      <color theme="1"/>
      <name val="Arial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/>
    <xf numFmtId="16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2" fontId="0" fillId="2" borderId="1" xfId="0" applyNumberForma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4" fillId="0" borderId="1" xfId="0" applyFont="1" applyBorder="1"/>
    <xf numFmtId="0" fontId="2" fillId="0" borderId="1" xfId="0" applyFont="1" applyBorder="1"/>
    <xf numFmtId="2" fontId="0" fillId="2" borderId="10" xfId="0" applyNumberFormat="1" applyFill="1" applyBorder="1" applyAlignment="1">
      <alignment horizontal="center"/>
    </xf>
    <xf numFmtId="21" fontId="0" fillId="0" borderId="0" xfId="0" applyNumberFormat="1"/>
    <xf numFmtId="15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21" fontId="0" fillId="0" borderId="0" xfId="0" applyNumberFormat="1" applyAlignment="1">
      <alignment horizontal="center"/>
    </xf>
    <xf numFmtId="0" fontId="0" fillId="0" borderId="0" xfId="0" applyBorder="1"/>
    <xf numFmtId="2" fontId="0" fillId="0" borderId="0" xfId="0" applyNumberFormat="1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6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1D9A77-FA34-49D2-8C1C-73765D0BB16B}" name="Table2" displayName="Table2" ref="A1:B9" totalsRowShown="0" headerRowDxfId="5" headerRowBorderDxfId="4" tableBorderDxfId="3" totalsRowBorderDxfId="2">
  <tableColumns count="2">
    <tableColumn id="1" xr3:uid="{F1BCB088-F16A-44DE-A75B-8FBE9558B2DE}" name="Factor" dataDxfId="1"/>
    <tableColumn id="2" xr3:uid="{6492F7EB-1333-4A82-A7C9-6BB4CA52A3B2}" name="Explicación" dataDxfId="0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7"/>
  <sheetViews>
    <sheetView zoomScale="145" zoomScaleNormal="145" workbookViewId="0">
      <selection activeCell="B4" sqref="B4:E22"/>
    </sheetView>
  </sheetViews>
  <sheetFormatPr defaultColWidth="9.140625" defaultRowHeight="15"/>
  <cols>
    <col min="1" max="1" width="11.5703125" style="1" bestFit="1" customWidth="1"/>
    <col min="2" max="2" width="24.140625" bestFit="1" customWidth="1"/>
    <col min="3" max="3" width="18.5703125" customWidth="1"/>
    <col min="4" max="4" width="29.140625" customWidth="1"/>
    <col min="5" max="5" width="11.5703125" style="1" customWidth="1"/>
    <col min="6" max="6" width="15.7109375" hidden="1" customWidth="1"/>
    <col min="7" max="7" width="6.140625" style="1" hidden="1" customWidth="1"/>
    <col min="8" max="8" width="12.85546875" hidden="1" customWidth="1"/>
    <col min="9" max="9" width="9.140625" style="18" hidden="1" customWidth="1"/>
    <col min="10" max="11" width="9.140625" style="1" hidden="1" customWidth="1"/>
    <col min="12" max="12" width="9.140625" hidden="1" customWidth="1"/>
    <col min="13" max="15" width="9.140625" style="15" hidden="1" customWidth="1"/>
    <col min="16" max="16" width="9.140625" hidden="1" customWidth="1"/>
    <col min="17" max="17" width="12.7109375" bestFit="1" customWidth="1"/>
    <col min="18" max="18" width="11.5703125" style="1" bestFit="1" customWidth="1"/>
    <col min="20" max="20" width="9.5703125" bestFit="1" customWidth="1"/>
  </cols>
  <sheetData>
    <row r="1" spans="1:22">
      <c r="Q1" t="s">
        <v>104</v>
      </c>
      <c r="R1" s="25">
        <v>45912</v>
      </c>
      <c r="S1" t="s">
        <v>104</v>
      </c>
      <c r="T1" s="25">
        <v>45926</v>
      </c>
      <c r="U1" t="s">
        <v>104</v>
      </c>
      <c r="V1" s="25">
        <v>45933</v>
      </c>
    </row>
    <row r="2" spans="1:22">
      <c r="Q2" t="s">
        <v>105</v>
      </c>
      <c r="R2" s="27">
        <v>2.0833333333333332E-2</v>
      </c>
      <c r="S2" t="s">
        <v>105</v>
      </c>
      <c r="T2" s="27">
        <v>2.0833333333333332E-2</v>
      </c>
      <c r="U2" t="s">
        <v>105</v>
      </c>
      <c r="V2" s="27">
        <v>2.0833333333333332E-2</v>
      </c>
    </row>
    <row r="3" spans="1:22">
      <c r="A3" s="4" t="s">
        <v>99</v>
      </c>
      <c r="B3" s="4" t="s">
        <v>58</v>
      </c>
      <c r="C3" s="4" t="s">
        <v>57</v>
      </c>
      <c r="D3" s="4" t="s">
        <v>0</v>
      </c>
      <c r="E3" s="4" t="s">
        <v>59</v>
      </c>
      <c r="F3" s="4" t="s">
        <v>60</v>
      </c>
      <c r="G3" s="4" t="s">
        <v>77</v>
      </c>
      <c r="H3" s="4" t="s">
        <v>76</v>
      </c>
      <c r="I3" s="16" t="s">
        <v>80</v>
      </c>
      <c r="J3" s="4" t="s">
        <v>81</v>
      </c>
      <c r="K3" s="4" t="s">
        <v>82</v>
      </c>
      <c r="L3" s="4" t="s">
        <v>83</v>
      </c>
      <c r="M3" s="13" t="s">
        <v>91</v>
      </c>
      <c r="N3" s="13" t="s">
        <v>95</v>
      </c>
      <c r="O3" s="13" t="s">
        <v>96</v>
      </c>
      <c r="P3" s="4" t="s">
        <v>84</v>
      </c>
      <c r="Q3" s="23" t="s">
        <v>102</v>
      </c>
      <c r="R3" s="23" t="s">
        <v>103</v>
      </c>
      <c r="S3" s="23" t="s">
        <v>102</v>
      </c>
      <c r="T3" s="23" t="s">
        <v>103</v>
      </c>
    </row>
    <row r="4" spans="1:22">
      <c r="A4" s="3">
        <v>1005967544</v>
      </c>
      <c r="B4" s="2" t="s">
        <v>42</v>
      </c>
      <c r="C4" s="2" t="s">
        <v>43</v>
      </c>
      <c r="D4" s="21" t="s">
        <v>12</v>
      </c>
      <c r="E4" s="3">
        <v>1</v>
      </c>
      <c r="F4" s="2" t="s">
        <v>71</v>
      </c>
      <c r="G4" s="3">
        <v>3</v>
      </c>
      <c r="H4" s="3" t="str" cm="1">
        <f t="array" ref="H4">_xlfn.IFS(G4=1, "2:00 PM", G4=2, "2:30 PM", G4=3, "3:00 PM", G4=4, "3:30 PM")</f>
        <v>3:00 PM</v>
      </c>
      <c r="I4" s="17">
        <v>1</v>
      </c>
      <c r="J4" s="3">
        <v>1</v>
      </c>
      <c r="K4" s="3">
        <v>4.5999999999999996</v>
      </c>
      <c r="L4" s="6">
        <f>(J4/I4)*K4</f>
        <v>4.5999999999999996</v>
      </c>
      <c r="M4" s="14">
        <v>3.59</v>
      </c>
      <c r="N4" s="14"/>
      <c r="O4" s="14">
        <v>4.5</v>
      </c>
      <c r="P4" s="6">
        <f>0.7*L4+0.2*M4+0.1*O4+N4</f>
        <v>4.3879999999999999</v>
      </c>
      <c r="Q4" s="24">
        <v>1.3935185185185186E-2</v>
      </c>
      <c r="R4" s="26">
        <f>Q4/Q6</f>
        <v>0.85269121813031168</v>
      </c>
      <c r="S4" s="27">
        <v>2.0833333333333332E-2</v>
      </c>
      <c r="T4" s="26">
        <f>S4/$T$2</f>
        <v>1</v>
      </c>
    </row>
    <row r="5" spans="1:22">
      <c r="A5" s="3">
        <v>1107836732</v>
      </c>
      <c r="B5" s="2" t="s">
        <v>20</v>
      </c>
      <c r="C5" s="2" t="s">
        <v>21</v>
      </c>
      <c r="D5" s="21" t="s">
        <v>1</v>
      </c>
      <c r="E5" s="3">
        <v>1</v>
      </c>
      <c r="F5" s="2" t="s">
        <v>75</v>
      </c>
      <c r="G5" s="3">
        <v>3</v>
      </c>
      <c r="H5" s="3" t="str" cm="1">
        <f t="array" ref="H5">_xlfn.IFS(G5=1, "2:00 PM", G5=2, "2:30 PM", G5=3, "3:00 PM", G5=4, "3:30 PM")</f>
        <v>3:00 PM</v>
      </c>
      <c r="I5" s="17">
        <v>3</v>
      </c>
      <c r="J5" s="3">
        <v>3</v>
      </c>
      <c r="K5" s="3">
        <v>4.5</v>
      </c>
      <c r="L5" s="6">
        <f>(J5/I5)*K5</f>
        <v>4.5</v>
      </c>
      <c r="M5" s="14">
        <v>3.59</v>
      </c>
      <c r="N5" s="14"/>
      <c r="O5" s="14">
        <v>4.5</v>
      </c>
      <c r="P5" s="6">
        <f>0.7*L5+0.2*M5+0.1*O5+N5</f>
        <v>4.3179999999999996</v>
      </c>
      <c r="Q5" s="24">
        <v>1.474537037037037E-2</v>
      </c>
      <c r="R5" s="26">
        <f>Q5/Q6</f>
        <v>0.90226628895184136</v>
      </c>
      <c r="S5" s="27">
        <v>0</v>
      </c>
      <c r="T5" s="26">
        <f t="shared" ref="T5:T22" si="0">S5/$T$2</f>
        <v>0</v>
      </c>
      <c r="V5">
        <v>0</v>
      </c>
    </row>
    <row r="6" spans="1:22">
      <c r="A6" s="3">
        <v>1126644560</v>
      </c>
      <c r="B6" s="2" t="s">
        <v>55</v>
      </c>
      <c r="C6" s="2" t="s">
        <v>56</v>
      </c>
      <c r="D6" s="21" t="s">
        <v>19</v>
      </c>
      <c r="E6" s="3">
        <v>1</v>
      </c>
      <c r="F6" s="2" t="s">
        <v>65</v>
      </c>
      <c r="G6" s="3">
        <v>3</v>
      </c>
      <c r="H6" s="3" t="str" cm="1">
        <f t="array" ref="H6">_xlfn.IFS(G6=1, "2:00 PM", G6=2, "2:30 PM", G6=3, "3:00 PM", G6=4, "3:30 PM")</f>
        <v>3:00 PM</v>
      </c>
      <c r="I6" s="17">
        <v>4</v>
      </c>
      <c r="J6" s="3">
        <v>4</v>
      </c>
      <c r="K6" s="3">
        <v>4.8</v>
      </c>
      <c r="L6" s="6">
        <f>(J6/I6)*K6</f>
        <v>4.8</v>
      </c>
      <c r="M6" s="14">
        <v>3.59</v>
      </c>
      <c r="N6" s="14"/>
      <c r="O6" s="14">
        <v>4.5</v>
      </c>
      <c r="P6" s="6">
        <f>0.7*L6+0.2*M6+0.1*O6+N6</f>
        <v>4.5279999999999996</v>
      </c>
      <c r="Q6" s="24">
        <v>1.6342592592592593E-2</v>
      </c>
      <c r="R6" s="26">
        <f>Q6/Q6</f>
        <v>1</v>
      </c>
      <c r="S6" s="27">
        <v>2.0833333333333332E-2</v>
      </c>
      <c r="T6" s="26">
        <f t="shared" si="0"/>
        <v>1</v>
      </c>
    </row>
    <row r="7" spans="1:22">
      <c r="A7" s="3">
        <v>1062329024</v>
      </c>
      <c r="B7" s="2" t="s">
        <v>38</v>
      </c>
      <c r="C7" s="2" t="s">
        <v>39</v>
      </c>
      <c r="D7" s="21" t="s">
        <v>10</v>
      </c>
      <c r="E7" s="3">
        <v>1</v>
      </c>
      <c r="F7" s="2" t="s">
        <v>70</v>
      </c>
      <c r="G7" s="3">
        <v>3</v>
      </c>
      <c r="H7" s="3" t="str" cm="1">
        <f t="array" ref="H7">_xlfn.IFS(G7=1, "2:00 PM", G7=2, "2:30 PM", G7=3, "3:00 PM", G7=4, "3:30 PM")</f>
        <v>3:00 PM</v>
      </c>
      <c r="I7" s="17">
        <v>5</v>
      </c>
      <c r="J7" s="3">
        <v>5</v>
      </c>
      <c r="K7" s="3">
        <v>4.5</v>
      </c>
      <c r="L7" s="6">
        <f>(J7/I7)*K7</f>
        <v>4.5</v>
      </c>
      <c r="M7" s="14">
        <v>3.59</v>
      </c>
      <c r="N7" s="14"/>
      <c r="O7" s="14">
        <v>4.5</v>
      </c>
      <c r="P7" s="6">
        <f>0.7*L7+0.2*M7+0.1*O7+N7</f>
        <v>4.3179999999999996</v>
      </c>
      <c r="Q7" s="24">
        <v>0</v>
      </c>
      <c r="R7" s="26">
        <f>Q7/Q6</f>
        <v>0</v>
      </c>
      <c r="S7" s="27">
        <v>2.0833333333333332E-2</v>
      </c>
      <c r="T7" s="26">
        <f t="shared" si="0"/>
        <v>1</v>
      </c>
    </row>
    <row r="8" spans="1:22">
      <c r="A8" s="3">
        <v>1110364376</v>
      </c>
      <c r="B8" s="2" t="s">
        <v>24</v>
      </c>
      <c r="C8" s="2" t="s">
        <v>25</v>
      </c>
      <c r="D8" s="21" t="s">
        <v>3</v>
      </c>
      <c r="E8" s="3">
        <v>1</v>
      </c>
      <c r="F8" s="2" t="s">
        <v>68</v>
      </c>
      <c r="G8" s="3">
        <v>3</v>
      </c>
      <c r="H8" s="3" t="str" cm="1">
        <f t="array" ref="H8">_xlfn.IFS(G8=1, "2:00 PM", G8=2, "2:30 PM", G8=3, "3:00 PM", G8=4, "3:30 PM")</f>
        <v>3:00 PM</v>
      </c>
      <c r="I8" s="17">
        <v>3</v>
      </c>
      <c r="J8" s="3">
        <v>3</v>
      </c>
      <c r="K8" s="3">
        <v>4.8</v>
      </c>
      <c r="L8" s="6">
        <f>(J8/I8)*K8</f>
        <v>4.8</v>
      </c>
      <c r="M8" s="14">
        <v>3.59</v>
      </c>
      <c r="N8" s="14">
        <f>1/16</f>
        <v>6.25E-2</v>
      </c>
      <c r="O8" s="14">
        <v>4.5</v>
      </c>
      <c r="P8" s="6">
        <f>0.7*L8+0.2*M8+0.1*O8+N8</f>
        <v>4.5904999999999996</v>
      </c>
      <c r="Q8" s="24">
        <v>1.412037037037037E-2</v>
      </c>
      <c r="R8" s="26">
        <f>Q8/Q6</f>
        <v>0.86402266288951834</v>
      </c>
      <c r="S8" s="27">
        <v>2.0833333333333332E-2</v>
      </c>
      <c r="T8" s="26">
        <f t="shared" si="0"/>
        <v>1</v>
      </c>
    </row>
    <row r="9" spans="1:22">
      <c r="A9" s="3">
        <v>1005783739</v>
      </c>
      <c r="B9" s="2" t="s">
        <v>34</v>
      </c>
      <c r="C9" s="2" t="s">
        <v>35</v>
      </c>
      <c r="D9" s="21" t="s">
        <v>8</v>
      </c>
      <c r="E9" s="3">
        <v>2</v>
      </c>
      <c r="F9" s="2" t="s">
        <v>78</v>
      </c>
      <c r="G9" s="3">
        <v>4</v>
      </c>
      <c r="H9" s="3" t="str" cm="1">
        <f t="array" ref="H9">_xlfn.IFS(G9=1, "2:00 PM", G9=2, "2:30 PM", G9=3, "3:00 PM", G9=4, "3:30 PM")</f>
        <v>3:30 PM</v>
      </c>
      <c r="I9" s="17">
        <v>4</v>
      </c>
      <c r="J9" s="3">
        <v>4</v>
      </c>
      <c r="K9" s="6">
        <v>4.8</v>
      </c>
      <c r="L9" s="6">
        <f>(J9/I9)*K9</f>
        <v>4.8</v>
      </c>
      <c r="M9" s="14">
        <v>3.55</v>
      </c>
      <c r="N9" s="14">
        <f>3/20</f>
        <v>0.15</v>
      </c>
      <c r="O9" s="14">
        <v>4.7</v>
      </c>
      <c r="P9" s="6">
        <f>0.7*L9+0.2*M9+0.1*O9+N9</f>
        <v>4.6900000000000004</v>
      </c>
      <c r="Q9" s="24">
        <v>1.4976851851851852E-2</v>
      </c>
      <c r="R9" s="26">
        <f>Q9/Q13</f>
        <v>0.93768115942028996</v>
      </c>
      <c r="S9" s="27">
        <v>2.0833333333333332E-2</v>
      </c>
      <c r="T9" s="26">
        <f t="shared" si="0"/>
        <v>1</v>
      </c>
      <c r="V9">
        <v>0.8</v>
      </c>
    </row>
    <row r="10" spans="1:22">
      <c r="A10" s="3">
        <v>1113698193</v>
      </c>
      <c r="B10" s="2" t="s">
        <v>40</v>
      </c>
      <c r="C10" s="2" t="s">
        <v>41</v>
      </c>
      <c r="D10" s="21" t="s">
        <v>11</v>
      </c>
      <c r="E10" s="3">
        <v>2</v>
      </c>
      <c r="F10" s="2" t="s">
        <v>93</v>
      </c>
      <c r="G10" s="3">
        <v>4</v>
      </c>
      <c r="H10" s="3" t="str" cm="1">
        <f t="array" ref="H10">_xlfn.IFS(G10=1, "2:00 PM", G10=2, "2:30 PM", G10=3, "3:00 PM", G10=4, "3:30 PM")</f>
        <v>3:30 PM</v>
      </c>
      <c r="I10" s="17">
        <v>3</v>
      </c>
      <c r="J10" s="3">
        <v>3</v>
      </c>
      <c r="K10" s="6">
        <v>4.8</v>
      </c>
      <c r="L10" s="6">
        <f>(J10/I10)*K10</f>
        <v>4.8</v>
      </c>
      <c r="M10" s="14">
        <v>3.55</v>
      </c>
      <c r="N10" s="14">
        <f>2/20</f>
        <v>0.1</v>
      </c>
      <c r="O10" s="14">
        <v>4.7</v>
      </c>
      <c r="P10" s="6">
        <f>0.7*L10+0.2*M10+0.1*O10+N10</f>
        <v>4.6399999999999997</v>
      </c>
      <c r="Q10" s="24">
        <v>1.5833333333333335E-2</v>
      </c>
      <c r="R10" s="26">
        <f>Q10/Q13</f>
        <v>0.99130434782608712</v>
      </c>
      <c r="S10" s="27">
        <v>2.0833333333333332E-2</v>
      </c>
      <c r="T10" s="26">
        <f t="shared" si="0"/>
        <v>1</v>
      </c>
    </row>
    <row r="11" spans="1:22">
      <c r="A11" s="3">
        <v>1109662163</v>
      </c>
      <c r="B11" s="2" t="s">
        <v>53</v>
      </c>
      <c r="C11" s="2" t="s">
        <v>54</v>
      </c>
      <c r="D11" s="21" t="s">
        <v>18</v>
      </c>
      <c r="E11" s="3">
        <v>2</v>
      </c>
      <c r="F11" s="5" t="s">
        <v>69</v>
      </c>
      <c r="G11" s="3">
        <v>4</v>
      </c>
      <c r="H11" s="3" t="str" cm="1">
        <f t="array" ref="H11">_xlfn.IFS(G11=1, "2:00 PM", G11=2, "2:30 PM", G11=3, "3:00 PM", G11=4, "3:30 PM")</f>
        <v>3:30 PM</v>
      </c>
      <c r="I11" s="17">
        <v>7</v>
      </c>
      <c r="J11" s="3">
        <v>7</v>
      </c>
      <c r="K11" s="6">
        <v>4.8</v>
      </c>
      <c r="L11" s="6">
        <f>(J11/I11)*K11</f>
        <v>4.8</v>
      </c>
      <c r="M11" s="14">
        <v>3.55</v>
      </c>
      <c r="N11" s="29">
        <f>1/20</f>
        <v>0.05</v>
      </c>
      <c r="O11" s="14">
        <v>4.7</v>
      </c>
      <c r="P11" s="6">
        <f>0.7*L11+0.2*M11+0.1*O11+N11</f>
        <v>4.59</v>
      </c>
      <c r="Q11" s="24">
        <v>1.4652777777777778E-2</v>
      </c>
      <c r="R11" s="26">
        <f>Q11/Q13</f>
        <v>0.91739130434782623</v>
      </c>
      <c r="S11" s="27">
        <v>2.0833333333333332E-2</v>
      </c>
      <c r="T11" s="26">
        <f t="shared" si="0"/>
        <v>1</v>
      </c>
      <c r="V11">
        <v>0.6</v>
      </c>
    </row>
    <row r="12" spans="1:22">
      <c r="A12" s="3">
        <v>1005785832</v>
      </c>
      <c r="B12" s="2" t="s">
        <v>22</v>
      </c>
      <c r="C12" s="2" t="s">
        <v>23</v>
      </c>
      <c r="D12" s="21" t="s">
        <v>2</v>
      </c>
      <c r="E12" s="3">
        <v>2</v>
      </c>
      <c r="F12" s="2" t="s">
        <v>61</v>
      </c>
      <c r="G12" s="3">
        <v>4</v>
      </c>
      <c r="H12" s="3" t="str" cm="1">
        <f t="array" ref="H12">_xlfn.IFS(G12=1, "2:00 PM", G12=2, "2:30 PM", G12=3, "3:00 PM", G12=4, "3:30 PM")</f>
        <v>3:30 PM</v>
      </c>
      <c r="I12" s="17">
        <v>7</v>
      </c>
      <c r="J12" s="3">
        <v>7</v>
      </c>
      <c r="K12" s="6">
        <v>4.8</v>
      </c>
      <c r="L12" s="6">
        <f>(J12/I12)*K12</f>
        <v>4.8</v>
      </c>
      <c r="M12" s="14">
        <v>3.55</v>
      </c>
      <c r="N12" s="14">
        <f>1/20</f>
        <v>0.05</v>
      </c>
      <c r="O12" s="14">
        <v>4.7</v>
      </c>
      <c r="P12" s="6">
        <f>0.7*L12+0.2*M12+0.1*O12+N12</f>
        <v>4.59</v>
      </c>
      <c r="Q12" s="24">
        <v>1.5520833333333333E-2</v>
      </c>
      <c r="R12" s="26">
        <f>Q12/Q13</f>
        <v>0.97173913043478266</v>
      </c>
      <c r="S12" s="27">
        <v>2.0833333333333332E-2</v>
      </c>
      <c r="T12" s="26">
        <f t="shared" si="0"/>
        <v>1</v>
      </c>
    </row>
    <row r="13" spans="1:22">
      <c r="A13" s="3">
        <v>1005832925</v>
      </c>
      <c r="B13" s="2" t="s">
        <v>44</v>
      </c>
      <c r="C13" s="2" t="s">
        <v>45</v>
      </c>
      <c r="D13" s="21" t="s">
        <v>13</v>
      </c>
      <c r="E13" s="3">
        <v>2</v>
      </c>
      <c r="F13" s="2" t="s">
        <v>66</v>
      </c>
      <c r="G13" s="3">
        <v>4</v>
      </c>
      <c r="H13" s="3" t="str" cm="1">
        <f t="array" ref="H13">_xlfn.IFS(G13=1, "2:00 PM", G13=2, "2:30 PM", G13=3, "3:00 PM", G13=4, "3:30 PM")</f>
        <v>3:30 PM</v>
      </c>
      <c r="I13" s="17">
        <v>11</v>
      </c>
      <c r="J13" s="3">
        <v>11</v>
      </c>
      <c r="K13" s="6">
        <v>4.8</v>
      </c>
      <c r="L13" s="6">
        <f>(J13/I13)*K13</f>
        <v>4.8</v>
      </c>
      <c r="M13" s="14">
        <v>3.55</v>
      </c>
      <c r="N13" s="14">
        <f>5/20</f>
        <v>0.25</v>
      </c>
      <c r="O13" s="14">
        <v>4.7</v>
      </c>
      <c r="P13" s="6">
        <f>0.7*L13+0.2*M13+0.1*O13+N13</f>
        <v>4.79</v>
      </c>
      <c r="Q13" s="24">
        <v>1.5972222222222221E-2</v>
      </c>
      <c r="R13" s="26">
        <f>Q13/Q13</f>
        <v>1</v>
      </c>
      <c r="S13" s="27">
        <v>0</v>
      </c>
      <c r="T13" s="26">
        <f t="shared" si="0"/>
        <v>0</v>
      </c>
    </row>
    <row r="14" spans="1:22">
      <c r="A14" s="3">
        <v>1062274189</v>
      </c>
      <c r="B14" s="2" t="s">
        <v>30</v>
      </c>
      <c r="C14" s="2" t="s">
        <v>31</v>
      </c>
      <c r="D14" s="21" t="s">
        <v>6</v>
      </c>
      <c r="E14" s="3">
        <v>3</v>
      </c>
      <c r="F14" s="2" t="s">
        <v>67</v>
      </c>
      <c r="G14" s="3">
        <v>1</v>
      </c>
      <c r="H14" s="3" t="str" cm="1">
        <f t="array" ref="H14">_xlfn.IFS(G14=1, "2:00 PM", G14=2, "2:30 PM", G14=3, "3:00 PM", G14=4, "3:30 PM")</f>
        <v>2:00 PM</v>
      </c>
      <c r="I14" s="17">
        <v>5</v>
      </c>
      <c r="J14" s="3">
        <v>3</v>
      </c>
      <c r="K14" s="6">
        <v>4.5</v>
      </c>
      <c r="L14" s="6">
        <f>(J14/I14)*K14</f>
        <v>2.6999999999999997</v>
      </c>
      <c r="M14" s="14">
        <v>2.76</v>
      </c>
      <c r="N14" s="14"/>
      <c r="O14" s="14">
        <v>3</v>
      </c>
      <c r="P14" s="6">
        <f>0.7*L14+0.2*M14+0.1*O14+N14</f>
        <v>2.742</v>
      </c>
      <c r="Q14" s="24">
        <v>1.8506944444444444E-2</v>
      </c>
      <c r="R14" s="26">
        <f>Q14/Q14</f>
        <v>1</v>
      </c>
      <c r="S14" s="27">
        <v>2.0833333333333332E-2</v>
      </c>
      <c r="T14" s="26">
        <f t="shared" si="0"/>
        <v>1</v>
      </c>
    </row>
    <row r="15" spans="1:22">
      <c r="A15" s="3">
        <v>1110363454</v>
      </c>
      <c r="B15" s="2" t="s">
        <v>52</v>
      </c>
      <c r="C15" s="2" t="s">
        <v>21</v>
      </c>
      <c r="D15" s="21" t="s">
        <v>17</v>
      </c>
      <c r="E15" s="3">
        <v>3</v>
      </c>
      <c r="F15" s="2" t="s">
        <v>72</v>
      </c>
      <c r="G15" s="3">
        <v>1</v>
      </c>
      <c r="H15" s="3" t="str" cm="1">
        <f t="array" ref="H15">_xlfn.IFS(G15=1, "2:00 PM", G15=2, "2:30 PM", G15=3, "3:00 PM", G15=4, "3:30 PM")</f>
        <v>2:00 PM</v>
      </c>
      <c r="I15" s="17">
        <v>6</v>
      </c>
      <c r="J15" s="3">
        <v>6</v>
      </c>
      <c r="K15" s="6">
        <v>4.8</v>
      </c>
      <c r="L15" s="6">
        <f>(J15/I15)*K15</f>
        <v>4.8</v>
      </c>
      <c r="M15" s="14">
        <v>2.76</v>
      </c>
      <c r="N15" s="14">
        <f>1/13</f>
        <v>7.6923076923076927E-2</v>
      </c>
      <c r="O15" s="14">
        <v>3</v>
      </c>
      <c r="P15" s="6">
        <f>0.7*L15+0.2*M15+0.1*O15+N15</f>
        <v>4.2889230769230764</v>
      </c>
      <c r="Q15" s="24">
        <v>1.1863425925925927E-2</v>
      </c>
      <c r="R15" s="26">
        <f>Q15/Q14</f>
        <v>0.64102564102564108</v>
      </c>
      <c r="S15" s="27">
        <v>2.0833333333333332E-2</v>
      </c>
      <c r="T15" s="26">
        <f t="shared" si="0"/>
        <v>1</v>
      </c>
      <c r="V15">
        <v>0.8</v>
      </c>
    </row>
    <row r="16" spans="1:22" ht="15.75">
      <c r="A16" s="3">
        <v>1007603017</v>
      </c>
      <c r="B16" s="2" t="s">
        <v>36</v>
      </c>
      <c r="C16" s="2" t="s">
        <v>37</v>
      </c>
      <c r="D16" s="21" t="s">
        <v>9</v>
      </c>
      <c r="E16" s="3">
        <v>3</v>
      </c>
      <c r="F16" s="22" t="s">
        <v>79</v>
      </c>
      <c r="G16" s="3">
        <v>1</v>
      </c>
      <c r="H16" s="3" t="str" cm="1">
        <f t="array" ref="H16">_xlfn.IFS(G16=1, "2:00 PM", G16=2, "2:30 PM", G16=3, "3:00 PM", G16=4, "3:30 PM")</f>
        <v>2:00 PM</v>
      </c>
      <c r="I16" s="17">
        <v>5</v>
      </c>
      <c r="J16" s="3">
        <v>5</v>
      </c>
      <c r="K16" s="6">
        <v>4.8</v>
      </c>
      <c r="L16" s="6">
        <f>(J16/I16)*K16</f>
        <v>4.8</v>
      </c>
      <c r="M16" s="14">
        <v>2.76</v>
      </c>
      <c r="N16" s="14"/>
      <c r="O16" s="14">
        <v>3</v>
      </c>
      <c r="P16" s="6">
        <f>0.7*L16+0.2*M16+0.1*O16+N16</f>
        <v>4.2119999999999997</v>
      </c>
      <c r="Q16" s="24">
        <v>1.8159722222222223E-2</v>
      </c>
      <c r="R16" s="26">
        <f>Q16/Q14</f>
        <v>0.98123827392120078</v>
      </c>
      <c r="S16" s="27">
        <v>2.0833333333333332E-2</v>
      </c>
      <c r="T16" s="26">
        <f t="shared" si="0"/>
        <v>1</v>
      </c>
    </row>
    <row r="17" spans="1:22">
      <c r="A17" s="3">
        <v>1081728000</v>
      </c>
      <c r="B17" s="2" t="s">
        <v>28</v>
      </c>
      <c r="C17" s="2" t="s">
        <v>29</v>
      </c>
      <c r="D17" s="21" t="s">
        <v>5</v>
      </c>
      <c r="E17" s="3">
        <v>3</v>
      </c>
      <c r="F17" s="2" t="s">
        <v>73</v>
      </c>
      <c r="G17" s="3">
        <v>1</v>
      </c>
      <c r="H17" s="3" t="str" cm="1">
        <f t="array" ref="H17">_xlfn.IFS(G17=1, "2:00 PM", G17=2, "2:30 PM", G17=3, "3:00 PM", G17=4, "3:30 PM")</f>
        <v>2:00 PM</v>
      </c>
      <c r="I17" s="17">
        <v>5</v>
      </c>
      <c r="J17" s="3">
        <v>5</v>
      </c>
      <c r="K17" s="6">
        <v>4.8</v>
      </c>
      <c r="L17" s="6">
        <f>(J17/I17)*K17</f>
        <v>4.8</v>
      </c>
      <c r="M17" s="14">
        <v>2.76</v>
      </c>
      <c r="N17" s="14"/>
      <c r="O17" s="14">
        <v>3</v>
      </c>
      <c r="P17" s="6">
        <f>0.7*L17+0.2*M17+0.1*O17+N17</f>
        <v>4.2119999999999997</v>
      </c>
      <c r="Q17" s="24">
        <v>9.9305555555555553E-3</v>
      </c>
      <c r="R17" s="26">
        <f>Q17/Q14</f>
        <v>0.53658536585365857</v>
      </c>
      <c r="S17" s="27">
        <v>2.0833333333333332E-2</v>
      </c>
      <c r="T17" s="26">
        <f t="shared" si="0"/>
        <v>1</v>
      </c>
      <c r="V17">
        <v>0</v>
      </c>
    </row>
    <row r="18" spans="1:22">
      <c r="A18" s="3">
        <v>1219713263</v>
      </c>
      <c r="B18" s="2" t="s">
        <v>46</v>
      </c>
      <c r="C18" s="2" t="s">
        <v>47</v>
      </c>
      <c r="D18" s="21" t="s">
        <v>14</v>
      </c>
      <c r="E18" s="3">
        <v>3</v>
      </c>
      <c r="F18" s="28" t="s">
        <v>74</v>
      </c>
      <c r="G18" s="3">
        <v>1</v>
      </c>
      <c r="H18" s="3" t="str" cm="1">
        <f t="array" ref="H18">_xlfn.IFS(G18=1, "2:00 PM", G18=2, "2:30 PM", G18=3, "3:00 PM", G18=4, "3:30 PM")</f>
        <v>2:00 PM</v>
      </c>
      <c r="I18" s="17">
        <v>6</v>
      </c>
      <c r="J18" s="3">
        <v>6</v>
      </c>
      <c r="K18" s="6">
        <v>4.9000000000000004</v>
      </c>
      <c r="L18" s="6">
        <f>(J18/I18)*K18</f>
        <v>4.9000000000000004</v>
      </c>
      <c r="M18" s="14">
        <v>2.76</v>
      </c>
      <c r="N18" s="14"/>
      <c r="O18" s="14">
        <v>3</v>
      </c>
      <c r="P18" s="6">
        <f>0.7*L18+0.2*M18+0.1*O18+N18</f>
        <v>4.282</v>
      </c>
      <c r="Q18" s="24">
        <v>0</v>
      </c>
      <c r="R18" s="26">
        <f>Q18/Q14</f>
        <v>0</v>
      </c>
      <c r="S18" s="27">
        <v>2.0833333333333332E-2</v>
      </c>
      <c r="T18" s="26">
        <f t="shared" si="0"/>
        <v>1</v>
      </c>
    </row>
    <row r="19" spans="1:22">
      <c r="A19" s="3">
        <v>1025642375</v>
      </c>
      <c r="B19" s="2" t="s">
        <v>50</v>
      </c>
      <c r="C19" s="2" t="s">
        <v>51</v>
      </c>
      <c r="D19" s="21" t="s">
        <v>16</v>
      </c>
      <c r="E19" s="3">
        <v>4</v>
      </c>
      <c r="F19" s="2" t="s">
        <v>62</v>
      </c>
      <c r="G19" s="3">
        <v>2</v>
      </c>
      <c r="H19" s="3" t="str" cm="1">
        <f t="array" ref="H19">_xlfn.IFS(G19=1, "2:00 PM", G19=2, "2:30 PM", G19=3, "3:00 PM", G19=4, "3:30 PM")</f>
        <v>2:30 PM</v>
      </c>
      <c r="I19" s="17">
        <v>5</v>
      </c>
      <c r="J19" s="3">
        <v>5</v>
      </c>
      <c r="K19" s="3">
        <v>4.7</v>
      </c>
      <c r="L19" s="6">
        <f>(J19/I19)*K19</f>
        <v>4.7</v>
      </c>
      <c r="M19" s="14">
        <v>2.96</v>
      </c>
      <c r="N19" s="14"/>
      <c r="O19" s="14">
        <v>3.5</v>
      </c>
      <c r="P19" s="6">
        <f>0.7*L19+0.2*M19+0.1*O19+N19</f>
        <v>4.2320000000000002</v>
      </c>
      <c r="Q19" s="24">
        <v>2.0243055555555556E-2</v>
      </c>
      <c r="R19" s="26">
        <f>Q19/Q21</f>
        <v>0.94848156182212573</v>
      </c>
      <c r="S19" s="27">
        <v>2.0833333333333332E-2</v>
      </c>
      <c r="T19" s="26">
        <f t="shared" si="0"/>
        <v>1</v>
      </c>
    </row>
    <row r="20" spans="1:22">
      <c r="A20" s="3">
        <v>1193073115</v>
      </c>
      <c r="B20" s="2" t="s">
        <v>32</v>
      </c>
      <c r="C20" s="2" t="s">
        <v>33</v>
      </c>
      <c r="D20" s="21" t="s">
        <v>7</v>
      </c>
      <c r="E20" s="3">
        <v>4</v>
      </c>
      <c r="F20" s="2" t="s">
        <v>63</v>
      </c>
      <c r="G20" s="3">
        <v>2</v>
      </c>
      <c r="H20" s="3" t="str" cm="1">
        <f t="array" ref="H20">_xlfn.IFS(G20=1, "2:00 PM", G20=2, "2:30 PM", G20=3, "3:00 PM", G20=4, "3:30 PM")</f>
        <v>2:30 PM</v>
      </c>
      <c r="I20" s="17">
        <v>4</v>
      </c>
      <c r="J20" s="3">
        <v>4</v>
      </c>
      <c r="K20" s="6">
        <v>4.8</v>
      </c>
      <c r="L20" s="6">
        <f>(J20/I20)*K20</f>
        <v>4.8</v>
      </c>
      <c r="M20" s="14">
        <v>2.96</v>
      </c>
      <c r="N20" s="14"/>
      <c r="O20" s="14">
        <v>3.5</v>
      </c>
      <c r="P20" s="6">
        <f>0.7*L20+0.2*M20+0.1*O20+N20</f>
        <v>4.3019999999999996</v>
      </c>
      <c r="Q20" s="24">
        <v>2.0532407407407409E-2</v>
      </c>
      <c r="R20" s="26">
        <f>Q20/Q21</f>
        <v>0.96203904555314534</v>
      </c>
      <c r="S20" s="27">
        <v>2.0833333333333332E-2</v>
      </c>
      <c r="T20" s="26">
        <f t="shared" si="0"/>
        <v>1</v>
      </c>
    </row>
    <row r="21" spans="1:22">
      <c r="A21" s="3">
        <v>1005894053</v>
      </c>
      <c r="B21" s="2" t="s">
        <v>26</v>
      </c>
      <c r="C21" s="2" t="s">
        <v>27</v>
      </c>
      <c r="D21" s="21" t="s">
        <v>4</v>
      </c>
      <c r="E21" s="3">
        <v>4</v>
      </c>
      <c r="F21" s="2" t="s">
        <v>94</v>
      </c>
      <c r="G21" s="3">
        <v>2</v>
      </c>
      <c r="H21" s="3" t="str" cm="1">
        <f t="array" ref="H21">_xlfn.IFS(G21=1, "2:00 PM", G21=2, "2:30 PM", G21=3, "3:00 PM", G21=4, "3:30 PM")</f>
        <v>2:30 PM</v>
      </c>
      <c r="I21" s="17">
        <v>3</v>
      </c>
      <c r="J21" s="3">
        <v>3</v>
      </c>
      <c r="K21" s="6">
        <v>4.5999999999999996</v>
      </c>
      <c r="L21" s="6">
        <f>(J21/I21)*K21</f>
        <v>4.5999999999999996</v>
      </c>
      <c r="M21" s="14">
        <v>2.96</v>
      </c>
      <c r="N21" s="14"/>
      <c r="O21" s="14">
        <v>3.5</v>
      </c>
      <c r="P21" s="6">
        <f>0.7*L21+0.2*M21+0.1*O21+N21</f>
        <v>4.1619999999999999</v>
      </c>
      <c r="Q21" s="24">
        <v>2.1342592592592594E-2</v>
      </c>
      <c r="R21" s="26">
        <f>Q21/Q21</f>
        <v>1</v>
      </c>
      <c r="S21" s="27">
        <v>0</v>
      </c>
      <c r="T21" s="26">
        <f t="shared" si="0"/>
        <v>0</v>
      </c>
    </row>
    <row r="22" spans="1:22">
      <c r="A22" s="3">
        <v>1193578885</v>
      </c>
      <c r="B22" s="2" t="s">
        <v>48</v>
      </c>
      <c r="C22" s="2" t="s">
        <v>49</v>
      </c>
      <c r="D22" s="21" t="s">
        <v>15</v>
      </c>
      <c r="E22" s="3">
        <v>4</v>
      </c>
      <c r="F22" s="2" t="s">
        <v>64</v>
      </c>
      <c r="G22" s="3">
        <v>2</v>
      </c>
      <c r="H22" s="3" t="str" cm="1">
        <f t="array" ref="H22">_xlfn.IFS(G22=1, "2:00 PM", G22=2, "2:30 PM", G22=3, "3:00 PM", G22=4, "3:30 PM")</f>
        <v>2:30 PM</v>
      </c>
      <c r="I22" s="17">
        <v>4</v>
      </c>
      <c r="J22" s="3">
        <v>4</v>
      </c>
      <c r="K22" s="6">
        <v>4.5999999999999996</v>
      </c>
      <c r="L22" s="6">
        <f>(J22/I22)*K22</f>
        <v>4.5999999999999996</v>
      </c>
      <c r="M22" s="14">
        <v>2.96</v>
      </c>
      <c r="N22" s="14"/>
      <c r="O22" s="14">
        <v>3.5</v>
      </c>
      <c r="P22" s="6">
        <f>0.7*L22+0.2*M22+0.1*O22+N22</f>
        <v>4.1619999999999999</v>
      </c>
      <c r="Q22" s="24">
        <v>1.951388888888889E-2</v>
      </c>
      <c r="R22" s="26">
        <f>Q22/Q21</f>
        <v>0.91431670281995658</v>
      </c>
      <c r="S22" s="27">
        <v>2.0833333333333332E-2</v>
      </c>
      <c r="T22" s="26">
        <f t="shared" si="0"/>
        <v>1</v>
      </c>
    </row>
    <row r="23" spans="1:22">
      <c r="A23" s="1">
        <v>1004189893</v>
      </c>
      <c r="B23" s="2" t="s">
        <v>101</v>
      </c>
      <c r="C23" t="s">
        <v>106</v>
      </c>
      <c r="G23" s="3"/>
      <c r="P23" s="2"/>
    </row>
    <row r="24" spans="1:22">
      <c r="G24" s="3"/>
    </row>
    <row r="25" spans="1:22">
      <c r="G25" s="3"/>
    </row>
    <row r="26" spans="1:22">
      <c r="G26" s="3"/>
    </row>
    <row r="27" spans="1:22">
      <c r="G27" s="3"/>
    </row>
  </sheetData>
  <autoFilter ref="A3:R23" xr:uid="{00000000-0001-0000-0000-000000000000}">
    <sortState xmlns:xlrd2="http://schemas.microsoft.com/office/spreadsheetml/2017/richdata2" ref="A4:R23">
      <sortCondition ref="E3:E23"/>
    </sortState>
  </autoFilter>
  <conditionalFormatting sqref="P4:P2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4E5FE-8C1E-42BD-9F29-DCD3824FC0F7}">
  <dimension ref="A1:B9"/>
  <sheetViews>
    <sheetView zoomScale="220" zoomScaleNormal="220" workbookViewId="0">
      <selection activeCell="D7" sqref="D7"/>
    </sheetView>
  </sheetViews>
  <sheetFormatPr defaultColWidth="9.140625" defaultRowHeight="15"/>
  <cols>
    <col min="1" max="1" width="6.7109375" bestFit="1" customWidth="1"/>
    <col min="2" max="2" width="66.28515625" bestFit="1" customWidth="1"/>
  </cols>
  <sheetData>
    <row r="1" spans="1:2">
      <c r="A1" s="7" t="s">
        <v>85</v>
      </c>
      <c r="B1" s="8" t="s">
        <v>86</v>
      </c>
    </row>
    <row r="2" spans="1:2">
      <c r="A2" s="9" t="s">
        <v>80</v>
      </c>
      <c r="B2" s="10" t="s">
        <v>87</v>
      </c>
    </row>
    <row r="3" spans="1:2">
      <c r="A3" s="9" t="s">
        <v>81</v>
      </c>
      <c r="B3" s="10" t="s">
        <v>88</v>
      </c>
    </row>
    <row r="4" spans="1:2">
      <c r="A4" s="9" t="s">
        <v>82</v>
      </c>
      <c r="B4" s="10" t="s">
        <v>89</v>
      </c>
    </row>
    <row r="5" spans="1:2">
      <c r="A5" s="9" t="s">
        <v>83</v>
      </c>
      <c r="B5" s="10" t="s">
        <v>90</v>
      </c>
    </row>
    <row r="6" spans="1:2">
      <c r="A6" s="9" t="s">
        <v>91</v>
      </c>
      <c r="B6" s="10" t="s">
        <v>92</v>
      </c>
    </row>
    <row r="7" spans="1:2">
      <c r="A7" s="9" t="s">
        <v>96</v>
      </c>
      <c r="B7" s="10" t="s">
        <v>97</v>
      </c>
    </row>
    <row r="8" spans="1:2">
      <c r="A8" s="9" t="s">
        <v>95</v>
      </c>
      <c r="B8" s="10" t="s">
        <v>98</v>
      </c>
    </row>
    <row r="9" spans="1:2">
      <c r="A9" s="11" t="s">
        <v>84</v>
      </c>
      <c r="B9" s="12" t="s">
        <v>100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5EDF0-1065-44CF-B64B-B0D7D9C19102}">
  <dimension ref="A1:C21"/>
  <sheetViews>
    <sheetView tabSelected="1" workbookViewId="0">
      <selection activeCell="A2" sqref="A2:C19"/>
    </sheetView>
  </sheetViews>
  <sheetFormatPr defaultColWidth="58.5703125" defaultRowHeight="15"/>
  <cols>
    <col min="1" max="1" width="18.7109375" bestFit="1" customWidth="1"/>
    <col min="2" max="2" width="21.7109375" bestFit="1" customWidth="1"/>
    <col min="3" max="3" width="2" bestFit="1" customWidth="1"/>
  </cols>
  <sheetData>
    <row r="1" spans="1:3">
      <c r="A1" s="2" t="s">
        <v>43</v>
      </c>
      <c r="B1" s="2" t="s">
        <v>42</v>
      </c>
      <c r="C1" s="3">
        <v>1</v>
      </c>
    </row>
    <row r="2" spans="1:3">
      <c r="A2" s="2" t="s">
        <v>21</v>
      </c>
      <c r="B2" s="2" t="s">
        <v>20</v>
      </c>
      <c r="C2" s="3">
        <v>1</v>
      </c>
    </row>
    <row r="3" spans="1:3">
      <c r="A3" s="2" t="s">
        <v>56</v>
      </c>
      <c r="B3" s="2" t="s">
        <v>55</v>
      </c>
      <c r="C3" s="3">
        <v>1</v>
      </c>
    </row>
    <row r="4" spans="1:3">
      <c r="A4" s="2" t="s">
        <v>39</v>
      </c>
      <c r="B4" s="2" t="s">
        <v>38</v>
      </c>
      <c r="C4" s="3">
        <v>1</v>
      </c>
    </row>
    <row r="5" spans="1:3">
      <c r="A5" s="2" t="s">
        <v>25</v>
      </c>
      <c r="B5" s="2" t="s">
        <v>24</v>
      </c>
      <c r="C5" s="3">
        <v>1</v>
      </c>
    </row>
    <row r="6" spans="1:3">
      <c r="A6" s="2" t="s">
        <v>35</v>
      </c>
      <c r="B6" s="2" t="s">
        <v>34</v>
      </c>
      <c r="C6" s="3">
        <v>2</v>
      </c>
    </row>
    <row r="7" spans="1:3">
      <c r="A7" s="2" t="s">
        <v>41</v>
      </c>
      <c r="B7" s="2" t="s">
        <v>40</v>
      </c>
      <c r="C7" s="3">
        <v>2</v>
      </c>
    </row>
    <row r="8" spans="1:3">
      <c r="A8" s="2" t="s">
        <v>54</v>
      </c>
      <c r="B8" s="2" t="s">
        <v>53</v>
      </c>
      <c r="C8" s="3">
        <v>2</v>
      </c>
    </row>
    <row r="9" spans="1:3">
      <c r="A9" s="2" t="s">
        <v>23</v>
      </c>
      <c r="B9" s="2" t="s">
        <v>22</v>
      </c>
      <c r="C9" s="3">
        <v>2</v>
      </c>
    </row>
    <row r="10" spans="1:3">
      <c r="A10" s="2" t="s">
        <v>45</v>
      </c>
      <c r="B10" s="2" t="s">
        <v>44</v>
      </c>
      <c r="C10" s="3">
        <v>2</v>
      </c>
    </row>
    <row r="11" spans="1:3">
      <c r="A11" s="2" t="s">
        <v>31</v>
      </c>
      <c r="B11" s="2" t="s">
        <v>30</v>
      </c>
      <c r="C11" s="3">
        <v>3</v>
      </c>
    </row>
    <row r="12" spans="1:3">
      <c r="A12" s="2" t="s">
        <v>21</v>
      </c>
      <c r="B12" s="2" t="s">
        <v>52</v>
      </c>
      <c r="C12" s="3">
        <v>3</v>
      </c>
    </row>
    <row r="13" spans="1:3">
      <c r="A13" s="2" t="s">
        <v>37</v>
      </c>
      <c r="B13" s="2" t="s">
        <v>36</v>
      </c>
      <c r="C13" s="3">
        <v>3</v>
      </c>
    </row>
    <row r="14" spans="1:3">
      <c r="A14" s="2" t="s">
        <v>29</v>
      </c>
      <c r="B14" s="2" t="s">
        <v>28</v>
      </c>
      <c r="C14" s="3">
        <v>3</v>
      </c>
    </row>
    <row r="15" spans="1:3">
      <c r="A15" s="2" t="s">
        <v>47</v>
      </c>
      <c r="B15" s="2" t="s">
        <v>46</v>
      </c>
      <c r="C15" s="3">
        <v>3</v>
      </c>
    </row>
    <row r="16" spans="1:3">
      <c r="A16" s="2" t="s">
        <v>51</v>
      </c>
      <c r="B16" s="2" t="s">
        <v>50</v>
      </c>
      <c r="C16" s="3">
        <v>4</v>
      </c>
    </row>
    <row r="17" spans="1:3">
      <c r="A17" s="2" t="s">
        <v>33</v>
      </c>
      <c r="B17" s="2" t="s">
        <v>32</v>
      </c>
      <c r="C17" s="3">
        <v>4</v>
      </c>
    </row>
    <row r="18" spans="1:3">
      <c r="A18" s="2" t="s">
        <v>27</v>
      </c>
      <c r="B18" s="2" t="s">
        <v>26</v>
      </c>
      <c r="C18" s="3">
        <v>4</v>
      </c>
    </row>
    <row r="19" spans="1:3">
      <c r="A19" s="2" t="s">
        <v>49</v>
      </c>
      <c r="B19" s="2" t="s">
        <v>48</v>
      </c>
      <c r="C19" s="3">
        <v>4</v>
      </c>
    </row>
    <row r="20" spans="1:3">
      <c r="A20" s="19"/>
      <c r="B20" s="30"/>
    </row>
    <row r="21" spans="1:3">
      <c r="A21" s="20"/>
      <c r="B21" s="3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Oscar Ivan Campo Salazar</cp:lastModifiedBy>
  <dcterms:created xsi:type="dcterms:W3CDTF">2025-07-29T17:17:27Z</dcterms:created>
  <dcterms:modified xsi:type="dcterms:W3CDTF">2025-10-10T16:06:17Z</dcterms:modified>
</cp:coreProperties>
</file>