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user\Documents\UAO\oicampo-uao.github.io\academics\CABD\2025-1\"/>
    </mc:Choice>
  </mc:AlternateContent>
  <xr:revisionPtr revIDLastSave="0" documentId="13_ncr:1_{7193B765-357F-440F-8E0E-5683B1E67D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BD 2025-1" sheetId="1" r:id="rId1"/>
    <sheet name="Sheet1" sheetId="2" r:id="rId2"/>
    <sheet name="Sheet2" sheetId="3" r:id="rId3"/>
    <sheet name="Sheet3" sheetId="4" r:id="rId4"/>
  </sheets>
  <definedNames>
    <definedName name="_xlnm._FilterDatabase" localSheetId="0" hidden="1">'CABD 2025-1'!$A$3:$AH$3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" i="1" l="1"/>
  <c r="K12" i="1"/>
  <c r="K5" i="1"/>
  <c r="K9" i="1"/>
  <c r="K10" i="1"/>
  <c r="K18" i="1"/>
  <c r="K4" i="1"/>
  <c r="K15" i="1"/>
  <c r="K16" i="1"/>
  <c r="K6" i="1"/>
  <c r="K19" i="1"/>
  <c r="K7" i="1"/>
  <c r="K13" i="1"/>
  <c r="K14" i="1"/>
  <c r="K17" i="1"/>
  <c r="K11" i="1"/>
  <c r="J8" i="1"/>
  <c r="J12" i="1"/>
  <c r="L12" i="1" s="1"/>
  <c r="J5" i="1"/>
  <c r="L5" i="1" s="1"/>
  <c r="J9" i="1"/>
  <c r="L9" i="1" s="1"/>
  <c r="J10" i="1"/>
  <c r="J18" i="1"/>
  <c r="J4" i="1"/>
  <c r="J15" i="1"/>
  <c r="L15" i="1" s="1"/>
  <c r="J16" i="1"/>
  <c r="J6" i="1"/>
  <c r="J19" i="1"/>
  <c r="J7" i="1"/>
  <c r="J13" i="1"/>
  <c r="J14" i="1"/>
  <c r="L14" i="1" s="1"/>
  <c r="J17" i="1"/>
  <c r="L17" i="1" s="1"/>
  <c r="J11" i="1"/>
  <c r="L11" i="1" s="1"/>
  <c r="U11" i="1"/>
  <c r="U17" i="1"/>
  <c r="U14" i="1"/>
  <c r="U13" i="1"/>
  <c r="U7" i="1"/>
  <c r="U19" i="1"/>
  <c r="U6" i="1"/>
  <c r="U16" i="1"/>
  <c r="U15" i="1"/>
  <c r="U4" i="1"/>
  <c r="U18" i="1"/>
  <c r="U10" i="1"/>
  <c r="U9" i="1"/>
  <c r="U5" i="1"/>
  <c r="U12" i="1"/>
  <c r="U8" i="1"/>
  <c r="N4" i="1"/>
  <c r="N13" i="1" a="1"/>
  <c r="N18" i="1" a="1"/>
  <c r="N12" i="1" a="1"/>
  <c r="N6" i="1" a="1"/>
  <c r="N14" i="1" a="1"/>
  <c r="N11" i="1" a="1"/>
  <c r="N5" i="1" a="1"/>
  <c r="N17" i="1" a="1"/>
  <c r="N15" i="1" a="1"/>
  <c r="N19" i="1" a="1"/>
  <c r="N9" i="1" a="1"/>
  <c r="N7" i="1" a="1"/>
  <c r="N16" i="1" a="1"/>
  <c r="N8" i="1" a="1"/>
  <c r="N10" i="1" a="1"/>
  <c r="L18" i="1" l="1"/>
  <c r="V18" i="1" s="1"/>
  <c r="V14" i="1"/>
  <c r="L8" i="1"/>
  <c r="L13" i="1"/>
  <c r="L19" i="1"/>
  <c r="V11" i="1" s="1"/>
  <c r="V15" i="1"/>
  <c r="L4" i="1"/>
  <c r="V17" i="1"/>
  <c r="L10" i="1"/>
  <c r="V10" i="1" s="1"/>
  <c r="L7" i="1"/>
  <c r="V7" i="1" s="1"/>
  <c r="L6" i="1"/>
  <c r="V6" i="1" s="1"/>
  <c r="L16" i="1"/>
  <c r="V16" i="1" s="1"/>
  <c r="V12" i="1"/>
  <c r="N8" i="1"/>
  <c r="N16" i="1"/>
  <c r="N11" i="1"/>
  <c r="N15" i="1"/>
  <c r="N17" i="1"/>
  <c r="N14" i="1"/>
  <c r="N18" i="1"/>
  <c r="N13" i="1"/>
  <c r="N10" i="1"/>
  <c r="N7" i="1"/>
  <c r="N9" i="1"/>
  <c r="N19" i="1"/>
  <c r="N5" i="1"/>
  <c r="N6" i="1"/>
  <c r="N12" i="1"/>
  <c r="V19" i="1" l="1"/>
  <c r="V8" i="1"/>
  <c r="V4" i="1"/>
  <c r="V9" i="1"/>
  <c r="V13" i="1"/>
  <c r="V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<sst xmlns="http://schemas.openxmlformats.org/spreadsheetml/2006/main" count="324" uniqueCount="189">
  <si>
    <t>CODIGO</t>
  </si>
  <si>
    <t>APELLIDOS</t>
  </si>
  <si>
    <t>NOMBRES</t>
  </si>
  <si>
    <t>PLAN</t>
  </si>
  <si>
    <t>CORREO_UAO</t>
  </si>
  <si>
    <t>BERMUDEZ DIAZ</t>
  </si>
  <si>
    <t>JUAN ESTEBAN</t>
  </si>
  <si>
    <t>BM03</t>
  </si>
  <si>
    <t>juan_est.bermudez@uao.edu.co</t>
  </si>
  <si>
    <t>CALIXTO AVENDAÑO</t>
  </si>
  <si>
    <t>LAUREN NICOLE</t>
  </si>
  <si>
    <t>BM04</t>
  </si>
  <si>
    <t>lauren.calixto@uao.edu.co</t>
  </si>
  <si>
    <t>CAMPOS FRANCO</t>
  </si>
  <si>
    <t>JUAN MANUEL</t>
  </si>
  <si>
    <t>juan.campos@uao.edu.co</t>
  </si>
  <si>
    <t>COLONIA ESCOBAR</t>
  </si>
  <si>
    <t>IAN JADEN</t>
  </si>
  <si>
    <t>ian.colonia@uao.edu.co</t>
  </si>
  <si>
    <t>CORREA SEGURA</t>
  </si>
  <si>
    <t>FERNANDO ENRIQUE</t>
  </si>
  <si>
    <t>fernando_enr.correa@uao.edu.co</t>
  </si>
  <si>
    <t>DELGADO MATABANCHOY</t>
  </si>
  <si>
    <t>JUAN SEBASTIAN</t>
  </si>
  <si>
    <t>juan_s.delgado_m@uao.edu.co</t>
  </si>
  <si>
    <t>GARZON SANDOVAL</t>
  </si>
  <si>
    <t>MARIA CAMILA</t>
  </si>
  <si>
    <t>maria_camila.garzon@uao.edu.co</t>
  </si>
  <si>
    <t>GIRALDO UBAQUE</t>
  </si>
  <si>
    <t>ANA MARIA</t>
  </si>
  <si>
    <t>ana_maria.giraldo@uao.edu.co</t>
  </si>
  <si>
    <t>GUERRERO PEJENDINO</t>
  </si>
  <si>
    <t>JENNIFER MARIANA</t>
  </si>
  <si>
    <t>jennifer_m.guerrero@uao.edu.co</t>
  </si>
  <si>
    <t>MELENDEZ TORRES</t>
  </si>
  <si>
    <t>JUAN CAMILO</t>
  </si>
  <si>
    <t>juan_camilo.melendez@uao.edu.co</t>
  </si>
  <si>
    <t>RIVERA BONILLA</t>
  </si>
  <si>
    <t>SANTIAGO</t>
  </si>
  <si>
    <t>santiago.rivera@uao.edu.co</t>
  </si>
  <si>
    <t>TORO AGUIRRE</t>
  </si>
  <si>
    <t>ana_maria.toro@uao.edu.co</t>
  </si>
  <si>
    <t>VARGAS PULIDO</t>
  </si>
  <si>
    <t>LINA MARIA</t>
  </si>
  <si>
    <t>lina_maria.vargas@uao.edu.co</t>
  </si>
  <si>
    <t>VASQUEZ RIVAS</t>
  </si>
  <si>
    <t>ELIZABETH</t>
  </si>
  <si>
    <t>elizabeth.vasquez@uao.edu.co</t>
  </si>
  <si>
    <t>VICTORIA REYES</t>
  </si>
  <si>
    <t>MIGUEL ANGEL</t>
  </si>
  <si>
    <t>miguel_ang.victoria@uao.edu.co</t>
  </si>
  <si>
    <t>CARABALI TEGUE</t>
  </si>
  <si>
    <t>santiago.carabali@uao.edu.co</t>
  </si>
  <si>
    <t>Grupo</t>
  </si>
  <si>
    <t>Gesto a Escanear</t>
  </si>
  <si>
    <t>Gesto Correspondiente a la palabra "CORTO" según el lenguaje de señas colombiano</t>
  </si>
  <si>
    <t>Gesto Correspondiente a la palabra "COMPLETO" según el lenguaje de señas colombiano</t>
  </si>
  <si>
    <t>Gesto Correspondiente a la palabra "MUNDO" según el lenguaje de señas colombiano</t>
  </si>
  <si>
    <t>Gesto Correspondiente a la palabra "ECUADOR" según el lenguaje de señas colombiano</t>
  </si>
  <si>
    <t>Gesto Correspondiente a la palabra "TORTUGA" según el lenguaje de señas colombiano</t>
  </si>
  <si>
    <t>Gesto Correspondiente a la palabra "OVEJA" según el lenguaje de señas colombiano</t>
  </si>
  <si>
    <t>Gesto Correspondiente a la palabra "CABALLO" según el lenguaje de señas colombiano</t>
  </si>
  <si>
    <t>Gesto Correspondiente a la palabra "ESTRELLA" según el lenguaje de señas colombiano</t>
  </si>
  <si>
    <t>Gesto Correspondiente a la palabra "NORMAL" (segunda forma) según el lenguaje de señas colombiano</t>
  </si>
  <si>
    <t>Gesto Correspondiente a la palabra "CUIDADO" según el lenguaje de señas colombiano</t>
  </si>
  <si>
    <t>Duración Reuniones:</t>
  </si>
  <si>
    <t>Nota 1er Corte</t>
  </si>
  <si>
    <t xml:space="preserve">Tarea:1. Conceptos fundamentales (Semana 1) </t>
  </si>
  <si>
    <t xml:space="preserve">Tarea: Operaciones sobre piezas (Semana 2) </t>
  </si>
  <si>
    <t xml:space="preserve">Tarea: Operaciones básicas para Modelado de Superficies (Semana 3) </t>
  </si>
  <si>
    <t xml:space="preserve">Tarea: Modelado avanzado y reparación de Superficies (Semana 4) </t>
  </si>
  <si>
    <t xml:space="preserve">Tarea: Modelado a partir de datos de scanner (Semana 5) </t>
  </si>
  <si>
    <t>Total Modulo 1 
(70%)</t>
  </si>
  <si>
    <t>Asistencia Promedio 1er Corte
(30%)</t>
  </si>
  <si>
    <t>ASISTENCIA</t>
  </si>
  <si>
    <t>TAREAS</t>
  </si>
  <si>
    <t>Archivo DICOM para crear malla craneal</t>
  </si>
  <si>
    <t>CRANEAL 01.zip</t>
  </si>
  <si>
    <t>CRANEAL 02.zip</t>
  </si>
  <si>
    <t>CRANEAL 03.zip</t>
  </si>
  <si>
    <t>CRANEAL 04.zip</t>
  </si>
  <si>
    <t>CRANEAL 05.zip</t>
  </si>
  <si>
    <t xml:space="preserve">Apellidos </t>
  </si>
  <si>
    <t>Nombres</t>
  </si>
  <si>
    <t>Archivo</t>
  </si>
  <si>
    <t>11mar2025</t>
  </si>
  <si>
    <t>Cód</t>
  </si>
  <si>
    <t>Órganos Asignados</t>
  </si>
  <si>
    <t>Tejido óseo asignado</t>
  </si>
  <si>
    <t>bazo</t>
  </si>
  <si>
    <t>vesícula biliar</t>
  </si>
  <si>
    <t>sacro</t>
  </si>
  <si>
    <t>fémur izquierdo</t>
  </si>
  <si>
    <t>Diente 11</t>
  </si>
  <si>
    <t>Diente 37</t>
  </si>
  <si>
    <t>Maxilar</t>
  </si>
  <si>
    <t>riñón derecho</t>
  </si>
  <si>
    <t>hígado</t>
  </si>
  <si>
    <t>S1</t>
  </si>
  <si>
    <t>fémur derecho</t>
  </si>
  <si>
    <t>Diente 12</t>
  </si>
  <si>
    <t>Diente 35</t>
  </si>
  <si>
    <t>Mandíbula</t>
  </si>
  <si>
    <t>riñón izquierdo</t>
  </si>
  <si>
    <t>esófago</t>
  </si>
  <si>
    <t>estómago</t>
  </si>
  <si>
    <t>L5</t>
  </si>
  <si>
    <t>Hueso Ilíaco izquierdo</t>
  </si>
  <si>
    <t>Diente 13</t>
  </si>
  <si>
    <t>Diente 34</t>
  </si>
  <si>
    <t>intestino delgado</t>
  </si>
  <si>
    <t>páncreas</t>
  </si>
  <si>
    <t>L4</t>
  </si>
  <si>
    <t>Hueso Ilíaco derecho</t>
  </si>
  <si>
    <t>Diente 14</t>
  </si>
  <si>
    <t>Diente 33</t>
  </si>
  <si>
    <t>duodeno</t>
  </si>
  <si>
    <t>L3</t>
  </si>
  <si>
    <t>costilla izquierda 6</t>
  </si>
  <si>
    <t>Diente 15</t>
  </si>
  <si>
    <t>Diente 32</t>
  </si>
  <si>
    <t>colon</t>
  </si>
  <si>
    <t>L2</t>
  </si>
  <si>
    <t>costilla izquierda 7</t>
  </si>
  <si>
    <t>Diente 16</t>
  </si>
  <si>
    <t>Diente 31</t>
  </si>
  <si>
    <t>vejiga urinaria</t>
  </si>
  <si>
    <t>L1</t>
  </si>
  <si>
    <t>costilla izquierda 8</t>
  </si>
  <si>
    <t>Diente 17</t>
  </si>
  <si>
    <t>Diente 47</t>
  </si>
  <si>
    <t>próstata</t>
  </si>
  <si>
    <t>T12</t>
  </si>
  <si>
    <t>costilla izquierda 9</t>
  </si>
  <si>
    <t>Diente 21</t>
  </si>
  <si>
    <t>Diente 46</t>
  </si>
  <si>
    <t>T11</t>
  </si>
  <si>
    <t>costilla izquierda 10</t>
  </si>
  <si>
    <t>Diente 22</t>
  </si>
  <si>
    <t>Diente 45</t>
  </si>
  <si>
    <t>T10</t>
  </si>
  <si>
    <t>costilla izquierda 11</t>
  </si>
  <si>
    <t>Diente 23</t>
  </si>
  <si>
    <t>Diente 44</t>
  </si>
  <si>
    <t>T9</t>
  </si>
  <si>
    <t>costilla izquierda 12</t>
  </si>
  <si>
    <t>Diente 24</t>
  </si>
  <si>
    <t>Diente 43</t>
  </si>
  <si>
    <t>pulmón izquierdo</t>
  </si>
  <si>
    <t>pulmón derecho</t>
  </si>
  <si>
    <t xml:space="preserve">Tumor Cerebral </t>
  </si>
  <si>
    <t>https://www.kaggle.com/datasets/darksteeldragon/brats2020-nifti-format-for-deepmedic</t>
  </si>
  <si>
    <t>Pulmones</t>
  </si>
  <si>
    <t>https://www.kaggle.com/datasets/kmader/finding-lungs-in-ct-data/data</t>
  </si>
  <si>
    <t>Corazón</t>
  </si>
  <si>
    <t>riñones</t>
  </si>
  <si>
    <t>https://www.kaggle.com/datasets/junyussh/tcga-kirp</t>
  </si>
  <si>
    <t>https://www.kaggle.com/code/madhuri42/sdp-liver-segmentation</t>
  </si>
  <si>
    <t>Tumor en  Hígado</t>
  </si>
  <si>
    <t>https://www.kaggle.com/code/khaledsayedaaaaa/3d-mri-brain-tumor-segmentation-u-net-acc-99/input</t>
  </si>
  <si>
    <t>Próstata</t>
  </si>
  <si>
    <t>Balance Knee OFM2 Instructions for use.pdf</t>
  </si>
  <si>
    <t>Balance Knee om8 catalogue.pdf</t>
  </si>
  <si>
    <t>balance_knee_om8.pdf</t>
  </si>
  <si>
    <t>kh5/OH5.pdf</t>
  </si>
  <si>
    <t>OH5 Knee Information Sheet.pdf</t>
  </si>
  <si>
    <t>OHP3 Knee Instructions for use.pdf</t>
  </si>
  <si>
    <t>OHP3 Knee Information Sheet.pdf</t>
  </si>
  <si>
    <t>https://uao-my.sharepoint.com/:b:/g/personal/oicampo_uao_edu_co/EfPF5ckkIU5Bgs7AFCOdV2EBtkZAvOe70ixX6X9quSUFGQ?e=O0VWi1</t>
  </si>
  <si>
    <t>Rodilla asignada</t>
  </si>
  <si>
    <t>Flexiones de pecho</t>
  </si>
  <si>
    <t>https://1.bp.blogspot.com/-Rgd00zD3tWI/VDPBz-1venI/AAAAAAAAA1I/ySwJrIp-BWc/s1600/pushup.jpg</t>
  </si>
  <si>
    <t>https://www.sportlife.es/uploads/static/sportlife/upload/images/paragrapharticle/16311/paragrapharticle-16386-5a574dbbbb14e.jpg</t>
  </si>
  <si>
    <t>Plancha lateral con levantamiento de pierna</t>
  </si>
  <si>
    <t>sentadillas con pesas</t>
  </si>
  <si>
    <t>Abdominales tijera</t>
  </si>
  <si>
    <t>https://www.youtube.com/watch?v=LS2WgqLb_Kk</t>
  </si>
  <si>
    <t>https://www.youtube.com/watch?v=4Nqt4bCqSMw</t>
  </si>
  <si>
    <t>https://www.popsugar.com/fitness/how-to-do-plank-with-side-step-46730290</t>
  </si>
  <si>
    <t>Plancha con codos doblados y abducción de pierna</t>
  </si>
  <si>
    <t>Plancha abdominal isométrica de codos y pies con elevación 1 pierna</t>
  </si>
  <si>
    <t>https://www.youtube.com/watch?v=rWOnKDfAKHo</t>
  </si>
  <si>
    <t>Gesto Asignado</t>
  </si>
  <si>
    <t>A [fs]</t>
  </si>
  <si>
    <t>B [years]</t>
  </si>
  <si>
    <t>C [load]</t>
  </si>
  <si>
    <t>D [years]</t>
  </si>
  <si>
    <t>E [fs]</t>
  </si>
  <si>
    <t>F [load]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</si>
</sst>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0"/>
    <numFmt numFmtId="166" formatCode="0.000"/>
    <numFmt numFmtId="167" formatCode="[$-F800]dddd\,\ mmmm\ dd\,\ yyyy"/>
    <numFmt numFmtId="168" formatCode="0.000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b/>
      <sz val="11"/>
      <color rgb="FF000000"/>
      <name val="Aptos Narrow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8">
    <xf numFmtId="0" fontId="0" fillId="0" borderId="0" xfId="0"/>
    <xf numFmtId="0" fontId="0" fillId="0" borderId="0" xfId="0" applyAlignment="1">
      <alignment horizontal="center"/>
    </xf>
    <xf numFmtId="0" fontId="18" fillId="0" borderId="10" xfId="0" applyFont="1" applyBorder="1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/>
    </xf>
    <xf numFmtId="0" fontId="0" fillId="0" borderId="11" xfId="0" applyBorder="1" applyAlignment="1">
      <alignment horizontal="center" vertical="center"/>
    </xf>
    <xf numFmtId="15" fontId="0" fillId="0" borderId="11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 wrapText="1"/>
    </xf>
    <xf numFmtId="49" fontId="0" fillId="36" borderId="11" xfId="0" applyNumberFormat="1" applyFill="1" applyBorder="1" applyAlignment="1">
      <alignment horizontal="center" vertical="center" wrapText="1"/>
    </xf>
    <xf numFmtId="49" fontId="0" fillId="35" borderId="11" xfId="0" applyNumberFormat="1" applyFill="1" applyBorder="1" applyAlignment="1">
      <alignment horizontal="center" vertical="center" wrapText="1"/>
    </xf>
    <xf numFmtId="0" fontId="0" fillId="0" borderId="11" xfId="0" applyBorder="1" applyAlignment="1">
      <alignment vertical="center"/>
    </xf>
    <xf numFmtId="166" fontId="0" fillId="0" borderId="11" xfId="0" applyNumberFormat="1" applyBorder="1" applyAlignment="1">
      <alignment horizontal="center" vertical="center"/>
    </xf>
    <xf numFmtId="166" fontId="0" fillId="0" borderId="11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36" borderId="11" xfId="0" applyNumberFormat="1" applyFill="1" applyBorder="1" applyAlignment="1">
      <alignment horizontal="center"/>
    </xf>
    <xf numFmtId="164" fontId="0" fillId="35" borderId="11" xfId="0" applyNumberFormat="1" applyFill="1" applyBorder="1" applyAlignment="1">
      <alignment horizontal="center"/>
    </xf>
    <xf numFmtId="0" fontId="19" fillId="0" borderId="0" xfId="42"/>
    <xf numFmtId="0" fontId="19" fillId="0" borderId="11" xfId="42" applyBorder="1"/>
    <xf numFmtId="0" fontId="16" fillId="0" borderId="11" xfId="0" applyFont="1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20" fillId="0" borderId="10" xfId="0" applyFont="1" applyBorder="1" applyAlignment="1">
      <alignment horizontal="center"/>
    </xf>
    <xf numFmtId="0" fontId="20" fillId="0" borderId="10" xfId="0" applyFont="1" applyBorder="1"/>
    <xf numFmtId="0" fontId="20" fillId="0" borderId="12" xfId="0" applyFont="1" applyBorder="1"/>
    <xf numFmtId="0" fontId="20" fillId="0" borderId="11" xfId="0" applyFont="1" applyBorder="1"/>
    <xf numFmtId="167" fontId="0" fillId="0" borderId="11" xfId="0" applyNumberFormat="1" applyBorder="1" applyAlignment="1">
      <alignment horizontal="center" vertical="center" wrapText="1"/>
    </xf>
    <xf numFmtId="168" fontId="0" fillId="0" borderId="0" xfId="0" applyNumberFormat="1" applyAlignment="1">
      <alignment horizontal="center"/>
    </xf>
    <xf numFmtId="165" fontId="0" fillId="0" borderId="11" xfId="0" applyNumberFormat="1" applyBorder="1" applyAlignment="1">
      <alignment horizontal="center"/>
    </xf>
    <xf numFmtId="0" fontId="19" fillId="0" borderId="0" xfId="42" applyBorder="1"/>
    <xf numFmtId="0" fontId="20" fillId="0" borderId="18" xfId="0" applyFont="1" applyBorder="1"/>
    <xf numFmtId="0" fontId="20" fillId="0" borderId="0" xfId="0" applyFont="1"/>
    <xf numFmtId="165" fontId="0" fillId="0" borderId="19" xfId="0" applyNumberFormat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19" fillId="0" borderId="20" xfId="42" applyBorder="1"/>
    <xf numFmtId="0" fontId="0" fillId="0" borderId="22" xfId="0" applyBorder="1" applyAlignment="1">
      <alignment horizontal="center" vertical="center"/>
    </xf>
    <xf numFmtId="0" fontId="0" fillId="0" borderId="19" xfId="0" applyBorder="1" applyAlignment="1">
      <alignment vertical="center"/>
    </xf>
    <xf numFmtId="0" fontId="0" fillId="0" borderId="23" xfId="0" applyBorder="1" applyAlignment="1">
      <alignment vertical="center" wrapText="1"/>
    </xf>
    <xf numFmtId="0" fontId="0" fillId="0" borderId="0" xfId="0" applyAlignment="1">
      <alignment vertical="center"/>
    </xf>
    <xf numFmtId="166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166" fontId="0" fillId="33" borderId="0" xfId="0" applyNumberFormat="1" applyFill="1" applyAlignment="1">
      <alignment horizontal="center"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166" fontId="0" fillId="0" borderId="27" xfId="0" applyNumberFormat="1" applyBorder="1" applyAlignment="1">
      <alignment horizontal="center" vertical="center"/>
    </xf>
    <xf numFmtId="166" fontId="0" fillId="0" borderId="27" xfId="0" applyNumberFormat="1" applyBorder="1" applyAlignment="1">
      <alignment horizontal="center"/>
    </xf>
    <xf numFmtId="2" fontId="0" fillId="0" borderId="27" xfId="0" applyNumberFormat="1" applyBorder="1" applyAlignment="1">
      <alignment horizontal="center" vertical="center"/>
    </xf>
    <xf numFmtId="166" fontId="0" fillId="33" borderId="27" xfId="0" applyNumberForma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33" xfId="0" applyBorder="1" applyAlignment="1">
      <alignment vertical="center"/>
    </xf>
    <xf numFmtId="166" fontId="0" fillId="0" borderId="33" xfId="0" applyNumberFormat="1" applyBorder="1" applyAlignment="1">
      <alignment horizontal="center" vertical="center"/>
    </xf>
    <xf numFmtId="166" fontId="0" fillId="0" borderId="33" xfId="0" applyNumberFormat="1" applyBorder="1" applyAlignment="1">
      <alignment horizontal="center"/>
    </xf>
    <xf numFmtId="2" fontId="0" fillId="0" borderId="33" xfId="0" applyNumberFormat="1" applyBorder="1" applyAlignment="1">
      <alignment horizontal="center" vertical="center"/>
    </xf>
    <xf numFmtId="166" fontId="0" fillId="33" borderId="33" xfId="0" applyNumberForma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vertical="center"/>
    </xf>
    <xf numFmtId="166" fontId="0" fillId="0" borderId="26" xfId="0" applyNumberFormat="1" applyBorder="1" applyAlignment="1">
      <alignment horizontal="center" vertical="center"/>
    </xf>
    <xf numFmtId="166" fontId="0" fillId="0" borderId="26" xfId="0" applyNumberFormat="1" applyBorder="1" applyAlignment="1">
      <alignment horizontal="center"/>
    </xf>
    <xf numFmtId="2" fontId="0" fillId="0" borderId="26" xfId="0" applyNumberFormat="1" applyBorder="1" applyAlignment="1">
      <alignment horizontal="center" vertical="center"/>
    </xf>
    <xf numFmtId="166" fontId="0" fillId="33" borderId="36" xfId="0" applyNumberForma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15" fontId="0" fillId="0" borderId="38" xfId="0" applyNumberFormat="1" applyBorder="1" applyAlignment="1">
      <alignment horizontal="center" vertical="center"/>
    </xf>
    <xf numFmtId="0" fontId="0" fillId="33" borderId="38" xfId="0" applyFill="1" applyBorder="1" applyAlignment="1">
      <alignment horizontal="center" vertical="center" wrapText="1"/>
    </xf>
    <xf numFmtId="0" fontId="0" fillId="0" borderId="39" xfId="0" applyBorder="1" applyAlignment="1">
      <alignment horizontal="center" vertical="center"/>
    </xf>
    <xf numFmtId="0" fontId="0" fillId="0" borderId="33" xfId="0" applyBorder="1"/>
    <xf numFmtId="15" fontId="0" fillId="0" borderId="0" xfId="0" applyNumberFormat="1" applyAlignment="1">
      <alignment horizontal="center" vertical="center"/>
    </xf>
    <xf numFmtId="0" fontId="0" fillId="0" borderId="18" xfId="0" applyBorder="1"/>
    <xf numFmtId="0" fontId="19" fillId="0" borderId="18" xfId="42" applyBorder="1"/>
    <xf numFmtId="0" fontId="0" fillId="0" borderId="11" xfId="0" applyBorder="1" applyAlignment="1">
      <alignment vertical="center" wrapText="1"/>
    </xf>
    <xf numFmtId="0" fontId="19" fillId="0" borderId="40" xfId="42" applyBorder="1"/>
    <xf numFmtId="0" fontId="0" fillId="0" borderId="41" xfId="0" applyBorder="1"/>
    <xf numFmtId="0" fontId="0" fillId="38" borderId="42" xfId="0" applyFill="1" applyBorder="1"/>
    <xf numFmtId="0" fontId="19" fillId="0" borderId="43" xfId="42" applyBorder="1"/>
    <xf numFmtId="0" fontId="19" fillId="0" borderId="41" xfId="42" applyBorder="1"/>
    <xf numFmtId="0" fontId="0" fillId="34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20" fillId="0" borderId="12" xfId="0" applyFont="1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20" fillId="0" borderId="14" xfId="0" applyFont="1" applyBorder="1" applyAlignment="1">
      <alignment horizontal="center"/>
    </xf>
    <xf numFmtId="0" fontId="20" fillId="0" borderId="15" xfId="0" applyFont="1" applyBorder="1" applyAlignment="1">
      <alignment horizontal="center"/>
    </xf>
    <xf numFmtId="0" fontId="20" fillId="0" borderId="16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16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44" xfId="0" applyFont="1" applyBorder="1" applyAlignment="1">
      <alignment horizontal="center" vertical="center"/>
    </xf>
    <xf numFmtId="0" fontId="19" fillId="0" borderId="40" xfId="42" applyBorder="1" applyAlignment="1">
      <alignment wrapText="1"/>
    </xf>
    <xf numFmtId="0" fontId="20" fillId="0" borderId="45" xfId="0" applyFont="1" applyBorder="1" applyAlignment="1">
      <alignment horizontal="center" vertical="center"/>
    </xf>
    <xf numFmtId="0" fontId="0" fillId="0" borderId="43" xfId="0" applyBorder="1"/>
    <xf numFmtId="0" fontId="20" fillId="0" borderId="46" xfId="0" applyFont="1" applyBorder="1" applyAlignment="1">
      <alignment wrapText="1"/>
    </xf>
    <xf numFmtId="0" fontId="20" fillId="0" borderId="40" xfId="0" applyFont="1" applyBorder="1" applyAlignment="1">
      <alignment wrapText="1"/>
    </xf>
    <xf numFmtId="0" fontId="21" fillId="0" borderId="46" xfId="0" applyFont="1" applyBorder="1" applyAlignment="1">
      <alignment wrapText="1"/>
    </xf>
    <xf numFmtId="0" fontId="0" fillId="0" borderId="40" xfId="0" applyBorder="1"/>
    <xf numFmtId="0" fontId="0" fillId="0" borderId="43" xfId="0" applyBorder="1" applyAlignment="1">
      <alignment wrapText="1"/>
    </xf>
    <xf numFmtId="0" fontId="19" fillId="0" borderId="41" xfId="42" applyBorder="1" applyAlignment="1">
      <alignment wrapText="1"/>
    </xf>
    <xf numFmtId="0" fontId="22" fillId="0" borderId="47" xfId="0" applyFont="1" applyBorder="1" applyAlignment="1">
      <alignment horizontal="center"/>
    </xf>
    <xf numFmtId="0" fontId="22" fillId="0" borderId="48" xfId="0" applyFont="1" applyBorder="1" applyAlignment="1">
      <alignment horizontal="center"/>
    </xf>
    <xf numFmtId="0" fontId="22" fillId="0" borderId="49" xfId="0" applyFont="1" applyBorder="1" applyAlignment="1">
      <alignment horizontal="center"/>
    </xf>
    <xf numFmtId="0" fontId="20" fillId="0" borderId="50" xfId="0" applyFont="1" applyBorder="1" applyAlignment="1">
      <alignment horizontal="center" vertical="center"/>
    </xf>
    <xf numFmtId="0" fontId="20" fillId="0" borderId="51" xfId="0" applyFont="1" applyBorder="1" applyAlignment="1">
      <alignment horizontal="center" vertical="center"/>
    </xf>
    <xf numFmtId="0" fontId="20" fillId="0" borderId="21" xfId="0" applyFont="1" applyBorder="1" applyAlignment="1">
      <alignment horizontal="center" vertical="center"/>
    </xf>
    <xf numFmtId="0" fontId="20" fillId="0" borderId="52" xfId="0" applyFont="1" applyBorder="1" applyAlignment="1">
      <alignment horizontal="center" vertical="center"/>
    </xf>
    <xf numFmtId="0" fontId="20" fillId="0" borderId="53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164" fontId="0" fillId="0" borderId="21" xfId="0" applyNumberFormat="1" applyBorder="1" applyAlignment="1">
      <alignment horizontal="center" vertical="center"/>
    </xf>
    <xf numFmtId="0" fontId="20" fillId="0" borderId="54" xfId="0" applyFont="1" applyBorder="1" applyAlignment="1">
      <alignment horizontal="center" vertical="center"/>
    </xf>
    <xf numFmtId="0" fontId="20" fillId="0" borderId="55" xfId="0" applyFont="1" applyBorder="1" applyAlignment="1">
      <alignment horizontal="center" vertical="center"/>
    </xf>
    <xf numFmtId="0" fontId="20" fillId="0" borderId="56" xfId="0" applyFont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uao-my.sharepoint.com/:u:/g/personal/oicampo_uao_edu_co/EYN7zW8Sc7ZMg-EpBYNO4asBxd6gaN2WatTXVv4JJLUmMg?e=ntlGW3" TargetMode="External"/><Relationship Id="rId18" Type="http://schemas.openxmlformats.org/officeDocument/2006/relationships/hyperlink" Target="https://www.kaggle.com/datasets/junyussh/tcga-kirp" TargetMode="External"/><Relationship Id="rId26" Type="http://schemas.openxmlformats.org/officeDocument/2006/relationships/hyperlink" Target="https://uao-my.sharepoint.com/:b:/g/personal/oicampo_uao_edu_co/ETOncsIUuHpCtCA77aQlDosB910EAPAwzi1aGuLIJT8QnQ?e=wpQyMq" TargetMode="External"/><Relationship Id="rId3" Type="http://schemas.openxmlformats.org/officeDocument/2006/relationships/hyperlink" Target="https://uao-my.sharepoint.com/:u:/g/personal/oicampo_uao_edu_co/Ef39u63j2jNNlr41x60ySkMBgKTOE726blos_Q8zT6HnYg?e=w7b0aC" TargetMode="External"/><Relationship Id="rId21" Type="http://schemas.openxmlformats.org/officeDocument/2006/relationships/hyperlink" Target="https://uao-my.sharepoint.com/:b:/g/personal/oicampo_uao_edu_co/ESY2n_QorO1Fr3VytFD-aL8B-H58jldDge1rN2nrEwFMng?e=5pckAJ" TargetMode="External"/><Relationship Id="rId34" Type="http://schemas.openxmlformats.org/officeDocument/2006/relationships/hyperlink" Target="https://www.popsugar.com/fitness/how-to-do-plank-with-side-step-46730290" TargetMode="External"/><Relationship Id="rId7" Type="http://schemas.openxmlformats.org/officeDocument/2006/relationships/hyperlink" Target="https://uao-my.sharepoint.com/:u:/g/personal/oicampo_uao_edu_co/EUuR8OS5_ypLv55gMNbs_VEB0YK9DTeBAKx0lpeZmGIeJw?e=8HgIh5" TargetMode="External"/><Relationship Id="rId12" Type="http://schemas.openxmlformats.org/officeDocument/2006/relationships/hyperlink" Target="https://uao-my.sharepoint.com/:u:/g/personal/oicampo_uao_edu_co/EYN7zW8Sc7ZMg-EpBYNO4asBxd6gaN2WatTXVv4JJLUmMg?e=ntlGW3" TargetMode="External"/><Relationship Id="rId17" Type="http://schemas.openxmlformats.org/officeDocument/2006/relationships/hyperlink" Target="https://www.kaggle.com/datasets/kmader/finding-lungs-in-ct-data/data" TargetMode="External"/><Relationship Id="rId25" Type="http://schemas.openxmlformats.org/officeDocument/2006/relationships/hyperlink" Target="https://uao-my.sharepoint.com/:b:/g/personal/oicampo_uao_edu_co/EWB8eA34xONJotZ4V5hFBkUBjXDGeYYu_TBhK9Pbk6JN4A?e=hq1NqS" TargetMode="External"/><Relationship Id="rId33" Type="http://schemas.openxmlformats.org/officeDocument/2006/relationships/hyperlink" Target="https://www.youtube.com/watch?v=4Nqt4bCqSMw" TargetMode="External"/><Relationship Id="rId2" Type="http://schemas.openxmlformats.org/officeDocument/2006/relationships/hyperlink" Target="https://uao-my.sharepoint.com/:u:/g/personal/oicampo_uao_edu_co/Ef39u63j2jNNlr41x60ySkMBgKTOE726blos_Q8zT6HnYg?e=w7b0aC" TargetMode="External"/><Relationship Id="rId16" Type="http://schemas.openxmlformats.org/officeDocument/2006/relationships/hyperlink" Target="https://www.kaggle.com/datasets/darksteeldragon/brats2020-nifti-format-for-deepmedic" TargetMode="External"/><Relationship Id="rId20" Type="http://schemas.openxmlformats.org/officeDocument/2006/relationships/hyperlink" Target="https://uao-my.sharepoint.com/:b:/g/personal/oicampo_uao_edu_co/Eed0TIkaUk5IvMVMifyIMmABlTBqMJVj5t4EUAFyqmsPFQ?e=ff17eI" TargetMode="External"/><Relationship Id="rId29" Type="http://schemas.openxmlformats.org/officeDocument/2006/relationships/hyperlink" Target="https://uao-my.sharepoint.com/:b:/g/personal/oicampo_uao_edu_co/EfPF5ckkIU5Bgs7AFCOdV2EBtkZAvOe70ixX6X9quSUFGQ?e=O0VWi1" TargetMode="External"/><Relationship Id="rId1" Type="http://schemas.openxmlformats.org/officeDocument/2006/relationships/hyperlink" Target="https://uao-my.sharepoint.com/:u:/g/personal/oicampo_uao_edu_co/Ef39u63j2jNNlr41x60ySkMBgKTOE726blos_Q8zT6HnYg?e=w7b0aC" TargetMode="External"/><Relationship Id="rId6" Type="http://schemas.openxmlformats.org/officeDocument/2006/relationships/hyperlink" Target="https://uao-my.sharepoint.com/:u:/g/personal/oicampo_uao_edu_co/EUuR8OS5_ypLv55gMNbs_VEB0YK9DTeBAKx0lpeZmGIeJw?e=8HgIh5" TargetMode="External"/><Relationship Id="rId11" Type="http://schemas.openxmlformats.org/officeDocument/2006/relationships/hyperlink" Target="https://uao-my.sharepoint.com/:u:/g/personal/oicampo_uao_edu_co/EYN7zW8Sc7ZMg-EpBYNO4asBxd6gaN2WatTXVv4JJLUmMg?e=ntlGW3" TargetMode="External"/><Relationship Id="rId24" Type="http://schemas.openxmlformats.org/officeDocument/2006/relationships/hyperlink" Target="https://uao-my.sharepoint.com/:b:/g/personal/oicampo_uao_edu_co/EbcX9JlBrIpDjWKAQjFBTw8BBLRG1SH2gimMUl_-ddI-Hw?e=wPACqI" TargetMode="External"/><Relationship Id="rId32" Type="http://schemas.openxmlformats.org/officeDocument/2006/relationships/hyperlink" Target="https://www.sportlife.es/uploads/static/sportlife/upload/images/paragrapharticle/16311/paragrapharticle-16386-5a574dbbbb14e.jpg" TargetMode="External"/><Relationship Id="rId5" Type="http://schemas.openxmlformats.org/officeDocument/2006/relationships/hyperlink" Target="https://uao-my.sharepoint.com/:u:/g/personal/oicampo_uao_edu_co/EaIWo7YFVYlAuN93clEL44gBAXKbjKXNfPryYCfZL6L4MQ?e=7ImTKy" TargetMode="External"/><Relationship Id="rId15" Type="http://schemas.openxmlformats.org/officeDocument/2006/relationships/hyperlink" Target="https://uao-my.sharepoint.com/:u:/g/personal/oicampo_uao_edu_co/Ef39u63j2jNNlr41x60ySkMBgKTOE726blos_Q8zT6HnYg?e=PclwRs" TargetMode="External"/><Relationship Id="rId23" Type="http://schemas.openxmlformats.org/officeDocument/2006/relationships/hyperlink" Target="https://uao-my.sharepoint.com/:b:/g/personal/oicampo_uao_edu_co/EbgkUjYK_VlCic523bHWXscBftqLbrqyMmZto_sPESuWkQ?e=rpdbnL" TargetMode="External"/><Relationship Id="rId28" Type="http://schemas.openxmlformats.org/officeDocument/2006/relationships/hyperlink" Target="https://uao-my.sharepoint.com/:b:/g/personal/oicampo_uao_edu_co/EfPF5ckkIU5Bgs7AFCOdV2EBtkZAvOe70ixX6X9quSUFGQ?e=O0VWi1" TargetMode="External"/><Relationship Id="rId36" Type="http://schemas.openxmlformats.org/officeDocument/2006/relationships/hyperlink" Target="https://www.youtube.com/watch?v=rWOnKDfAKHo" TargetMode="External"/><Relationship Id="rId10" Type="http://schemas.openxmlformats.org/officeDocument/2006/relationships/hyperlink" Target="https://uao-my.sharepoint.com/:u:/g/personal/oicampo_uao_edu_co/EcZ8r75bpS5MpBJfTFFEy-gBVhWrdbBe601C0Z8Go9e_KQ?e=ms2D9T" TargetMode="External"/><Relationship Id="rId19" Type="http://schemas.openxmlformats.org/officeDocument/2006/relationships/hyperlink" Target="https://www.kaggle.com/code/khaledsayedaaaaa/3d-mri-brain-tumor-segmentation-u-net-acc-99/input" TargetMode="External"/><Relationship Id="rId31" Type="http://schemas.openxmlformats.org/officeDocument/2006/relationships/hyperlink" Target="https://uao-my.sharepoint.com/:b:/g/personal/oicampo_uao_edu_co/EfPF5ckkIU5Bgs7AFCOdV2EBtkZAvOe70ixX6X9quSUFGQ?e=O0VWi1" TargetMode="External"/><Relationship Id="rId4" Type="http://schemas.openxmlformats.org/officeDocument/2006/relationships/hyperlink" Target="https://uao-my.sharepoint.com/:u:/g/personal/oicampo_uao_edu_co/EaIWo7YFVYlAuN93clEL44gBAXKbjKXNfPryYCfZL6L4MQ?e=7ImTKy" TargetMode="External"/><Relationship Id="rId9" Type="http://schemas.openxmlformats.org/officeDocument/2006/relationships/hyperlink" Target="https://uao-my.sharepoint.com/:u:/g/personal/oicampo_uao_edu_co/EcZ8r75bpS5MpBJfTFFEy-gBVhWrdbBe601C0Z8Go9e_KQ?e=ms2D9T" TargetMode="External"/><Relationship Id="rId14" Type="http://schemas.openxmlformats.org/officeDocument/2006/relationships/hyperlink" Target="https://uao-my.sharepoint.com/:u:/g/personal/oicampo_uao_edu_co/Ef39u63j2jNNlr41x60ySkMBgKTOE726blos_Q8zT6HnYg?e=PclwRs" TargetMode="External"/><Relationship Id="rId22" Type="http://schemas.openxmlformats.org/officeDocument/2006/relationships/hyperlink" Target="https://uao-my.sharepoint.com/:b:/g/personal/oicampo_uao_edu_co/Ee-nDXCt4NNGoT6n15hp-40B34Eu83fSKyPVZuF01gRjew?e=wdnTFB" TargetMode="External"/><Relationship Id="rId27" Type="http://schemas.openxmlformats.org/officeDocument/2006/relationships/hyperlink" Target="https://uao-my.sharepoint.com/:b:/g/personal/oicampo_uao_edu_co/EfPF5ckkIU5Bgs7AFCOdV2EBtkZAvOe70ixX6X9quSUFGQ?e=O0VWi1" TargetMode="External"/><Relationship Id="rId30" Type="http://schemas.openxmlformats.org/officeDocument/2006/relationships/hyperlink" Target="https://uao-my.sharepoint.com/:b:/g/personal/oicampo_uao_edu_co/EfPF5ckkIU5Bgs7AFCOdV2EBtkZAvOe70ixX6X9quSUFGQ?e=O0VWi1" TargetMode="External"/><Relationship Id="rId35" Type="http://schemas.openxmlformats.org/officeDocument/2006/relationships/hyperlink" Target="https://1.bp.blogspot.com/-Rgd00zD3tWI/VDPBz-1venI/AAAAAAAAA1I/ySwJrIp-BWc/s1600/pushup.jpg" TargetMode="External"/><Relationship Id="rId8" Type="http://schemas.openxmlformats.org/officeDocument/2006/relationships/hyperlink" Target="https://uao-my.sharepoint.com/:u:/g/personal/oicampo_uao_edu_co/EcZ8r75bpS5MpBJfTFFEy-gBVhWrdbBe601C0Z8Go9e_KQ?e=ms2D9T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uao-my.sharepoint.com/:u:/g/personal/oicampo_uao_edu_co/EcZ8r75bpS5MpBJfTFFEy-gBVhWrdbBe601C0Z8Go9e_KQ?e=ms2D9T" TargetMode="External"/><Relationship Id="rId13" Type="http://schemas.openxmlformats.org/officeDocument/2006/relationships/hyperlink" Target="https://uao-my.sharepoint.com/:u:/g/personal/oicampo_uao_edu_co/EYN7zW8Sc7ZMg-EpBYNO4asBxd6gaN2WatTXVv4JJLUmMg?e=ntlGW3" TargetMode="External"/><Relationship Id="rId3" Type="http://schemas.openxmlformats.org/officeDocument/2006/relationships/hyperlink" Target="https://uao-my.sharepoint.com/:u:/g/personal/oicampo_uao_edu_co/Ef39u63j2jNNlr41x60ySkMBgKTOE726blos_Q8zT6HnYg?e=w7b0aC" TargetMode="External"/><Relationship Id="rId7" Type="http://schemas.openxmlformats.org/officeDocument/2006/relationships/hyperlink" Target="https://uao-my.sharepoint.com/:u:/g/personal/oicampo_uao_edu_co/EUuR8OS5_ypLv55gMNbs_VEB0YK9DTeBAKx0lpeZmGIeJw?e=8HgIh5" TargetMode="External"/><Relationship Id="rId12" Type="http://schemas.openxmlformats.org/officeDocument/2006/relationships/hyperlink" Target="https://uao-my.sharepoint.com/:u:/g/personal/oicampo_uao_edu_co/EYN7zW8Sc7ZMg-EpBYNO4asBxd6gaN2WatTXVv4JJLUmMg?e=ntlGW3" TargetMode="External"/><Relationship Id="rId2" Type="http://schemas.openxmlformats.org/officeDocument/2006/relationships/hyperlink" Target="https://uao-my.sharepoint.com/:u:/g/personal/oicampo_uao_edu_co/Ef39u63j2jNNlr41x60ySkMBgKTOE726blos_Q8zT6HnYg?e=w7b0aC" TargetMode="External"/><Relationship Id="rId1" Type="http://schemas.openxmlformats.org/officeDocument/2006/relationships/hyperlink" Target="https://uao-my.sharepoint.com/:u:/g/personal/oicampo_uao_edu_co/Ef39u63j2jNNlr41x60ySkMBgKTOE726blos_Q8zT6HnYg?e=w7b0aC" TargetMode="External"/><Relationship Id="rId6" Type="http://schemas.openxmlformats.org/officeDocument/2006/relationships/hyperlink" Target="https://uao-my.sharepoint.com/:u:/g/personal/oicampo_uao_edu_co/EUuR8OS5_ypLv55gMNbs_VEB0YK9DTeBAKx0lpeZmGIeJw?e=8HgIh5" TargetMode="External"/><Relationship Id="rId11" Type="http://schemas.openxmlformats.org/officeDocument/2006/relationships/hyperlink" Target="https://uao-my.sharepoint.com/:u:/g/personal/oicampo_uao_edu_co/EYN7zW8Sc7ZMg-EpBYNO4asBxd6gaN2WatTXVv4JJLUmMg?e=ntlGW3" TargetMode="External"/><Relationship Id="rId5" Type="http://schemas.openxmlformats.org/officeDocument/2006/relationships/hyperlink" Target="https://uao-my.sharepoint.com/:u:/g/personal/oicampo_uao_edu_co/EaIWo7YFVYlAuN93clEL44gBAXKbjKXNfPryYCfZL6L4MQ?e=7ImTKy" TargetMode="External"/><Relationship Id="rId15" Type="http://schemas.openxmlformats.org/officeDocument/2006/relationships/hyperlink" Target="https://uao-my.sharepoint.com/:u:/g/personal/oicampo_uao_edu_co/Ef39u63j2jNNlr41x60ySkMBgKTOE726blos_Q8zT6HnYg?e=PclwRs" TargetMode="External"/><Relationship Id="rId10" Type="http://schemas.openxmlformats.org/officeDocument/2006/relationships/hyperlink" Target="https://uao-my.sharepoint.com/:u:/g/personal/oicampo_uao_edu_co/EcZ8r75bpS5MpBJfTFFEy-gBVhWrdbBe601C0Z8Go9e_KQ?e=ms2D9T" TargetMode="External"/><Relationship Id="rId4" Type="http://schemas.openxmlformats.org/officeDocument/2006/relationships/hyperlink" Target="https://uao-my.sharepoint.com/:u:/g/personal/oicampo_uao_edu_co/EaIWo7YFVYlAuN93clEL44gBAXKbjKXNfPryYCfZL6L4MQ?e=7ImTKy" TargetMode="External"/><Relationship Id="rId9" Type="http://schemas.openxmlformats.org/officeDocument/2006/relationships/hyperlink" Target="https://uao-my.sharepoint.com/:u:/g/personal/oicampo_uao_edu_co/EcZ8r75bpS5MpBJfTFFEy-gBVhWrdbBe601C0Z8Go9e_KQ?e=ms2D9T" TargetMode="External"/><Relationship Id="rId14" Type="http://schemas.openxmlformats.org/officeDocument/2006/relationships/hyperlink" Target="https://uao-my.sharepoint.com/:u:/g/personal/oicampo_uao_edu_co/Ef39u63j2jNNlr41x60ySkMBgKTOE726blos_Q8zT6HnYg?e=Pclw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9"/>
  <sheetViews>
    <sheetView tabSelected="1" topLeftCell="A4" zoomScaleNormal="100" workbookViewId="0">
      <pane xSplit="2" topLeftCell="C1" activePane="topRight" state="frozen"/>
      <selection activeCell="A3" sqref="A3"/>
      <selection pane="topRight" activeCell="E5" sqref="E5:E19"/>
    </sheetView>
  </sheetViews>
  <sheetFormatPr defaultColWidth="11.42578125" defaultRowHeight="15" x14ac:dyDescent="0.25"/>
  <cols>
    <col min="1" max="1" width="8.140625" bestFit="1" customWidth="1"/>
    <col min="2" max="2" width="24.140625" bestFit="1" customWidth="1"/>
    <col min="3" max="3" width="20.28515625" customWidth="1"/>
    <col min="4" max="4" width="10.28515625" customWidth="1"/>
    <col min="5" max="5" width="33.5703125" customWidth="1"/>
    <col min="6" max="6" width="14.42578125" style="1" customWidth="1"/>
    <col min="7" max="7" width="13" style="1" customWidth="1"/>
    <col min="8" max="10" width="14" style="1" customWidth="1"/>
    <col min="11" max="11" width="13.42578125" style="1" customWidth="1"/>
    <col min="12" max="12" width="17.7109375" style="1" customWidth="1"/>
    <col min="13" max="13" width="11" style="3" customWidth="1"/>
    <col min="14" max="14" width="81.28515625" hidden="1" customWidth="1"/>
    <col min="15" max="15" width="17.85546875" hidden="1" customWidth="1"/>
    <col min="16" max="16" width="15.42578125" hidden="1" customWidth="1"/>
    <col min="17" max="17" width="15.85546875" hidden="1" customWidth="1"/>
    <col min="18" max="18" width="17.28515625" hidden="1" customWidth="1"/>
    <col min="19" max="19" width="15.42578125" hidden="1" customWidth="1"/>
    <col min="20" max="20" width="16" hidden="1" customWidth="1"/>
    <col min="21" max="21" width="13.85546875" hidden="1" customWidth="1"/>
    <col min="22" max="22" width="13.140625" hidden="1" customWidth="1"/>
    <col min="23" max="23" width="15" style="1" hidden="1" customWidth="1"/>
    <col min="24" max="24" width="14.42578125" hidden="1" customWidth="1"/>
    <col min="25" max="25" width="14.42578125" style="3" hidden="1" customWidth="1"/>
    <col min="26" max="26" width="12.85546875" style="1" hidden="1" customWidth="1"/>
    <col min="27" max="27" width="12.85546875" hidden="1" customWidth="1"/>
    <col min="28" max="28" width="96" hidden="1" customWidth="1"/>
    <col min="29" max="30" width="9.28515625" hidden="1" customWidth="1"/>
    <col min="31" max="33" width="14.7109375" hidden="1" customWidth="1"/>
    <col min="34" max="34" width="126.5703125" hidden="1" customWidth="1"/>
    <col min="35" max="35" width="34.28515625" hidden="1" customWidth="1"/>
  </cols>
  <sheetData>
    <row r="1" spans="1:41" x14ac:dyDescent="0.25">
      <c r="E1" t="s">
        <v>65</v>
      </c>
      <c r="G1" s="4">
        <v>6.1828703699575271E-2</v>
      </c>
      <c r="H1" s="4">
        <v>5.1782407404971309E-2</v>
      </c>
      <c r="I1" s="4">
        <v>6.25E-2</v>
      </c>
      <c r="J1" s="4">
        <v>5.673611110978527E-2</v>
      </c>
      <c r="K1" s="4">
        <v>5.1469907411956228E-2</v>
      </c>
      <c r="W1" s="1">
        <v>4.2106481480004732E-2</v>
      </c>
      <c r="X1">
        <v>2.6678240741603076E-2</v>
      </c>
      <c r="Y1" s="3">
        <v>4.1145833332848269E-2</v>
      </c>
      <c r="Z1" s="25">
        <v>3.4999999996216502E-2</v>
      </c>
      <c r="AA1">
        <v>3.1215277784212958E-2</v>
      </c>
      <c r="AC1">
        <v>4.2997685188311201E-2</v>
      </c>
    </row>
    <row r="2" spans="1:41" ht="15.75" thickBot="1" x14ac:dyDescent="0.3">
      <c r="F2" s="83" t="s">
        <v>74</v>
      </c>
      <c r="G2" s="83"/>
      <c r="H2" s="83"/>
      <c r="I2" s="83"/>
      <c r="J2" s="83"/>
      <c r="K2" s="83"/>
      <c r="L2" s="83"/>
      <c r="P2" s="84" t="s">
        <v>75</v>
      </c>
      <c r="Q2" s="84"/>
      <c r="R2" s="84"/>
      <c r="S2" s="84"/>
      <c r="T2" s="84"/>
      <c r="U2" s="84"/>
    </row>
    <row r="3" spans="1:41" ht="90.75" thickBot="1" x14ac:dyDescent="0.3">
      <c r="A3" s="66" t="s">
        <v>0</v>
      </c>
      <c r="B3" s="68" t="s">
        <v>1</v>
      </c>
      <c r="C3" s="69" t="s">
        <v>2</v>
      </c>
      <c r="D3" s="69" t="s">
        <v>3</v>
      </c>
      <c r="E3" s="69" t="s">
        <v>4</v>
      </c>
      <c r="F3" s="70">
        <v>45685</v>
      </c>
      <c r="G3" s="70">
        <v>45692</v>
      </c>
      <c r="H3" s="70">
        <v>45699</v>
      </c>
      <c r="I3" s="70">
        <v>45706</v>
      </c>
      <c r="J3" s="70">
        <v>45713</v>
      </c>
      <c r="K3" s="70">
        <v>45720</v>
      </c>
      <c r="L3" s="71" t="s">
        <v>73</v>
      </c>
      <c r="M3" s="72" t="s">
        <v>53</v>
      </c>
      <c r="N3" s="67" t="s">
        <v>54</v>
      </c>
      <c r="O3" s="19" t="s">
        <v>76</v>
      </c>
      <c r="P3" s="7" t="s">
        <v>67</v>
      </c>
      <c r="Q3" s="7" t="s">
        <v>68</v>
      </c>
      <c r="R3" s="7" t="s">
        <v>69</v>
      </c>
      <c r="S3" s="7" t="s">
        <v>70</v>
      </c>
      <c r="T3" s="7" t="s">
        <v>71</v>
      </c>
      <c r="U3" s="8" t="s">
        <v>72</v>
      </c>
      <c r="V3" s="9" t="s">
        <v>66</v>
      </c>
      <c r="W3" s="24" t="s">
        <v>85</v>
      </c>
      <c r="X3" s="6">
        <v>45734</v>
      </c>
      <c r="Y3" s="6">
        <v>45741</v>
      </c>
      <c r="Z3" s="6">
        <v>45748</v>
      </c>
      <c r="AA3" s="6">
        <v>45755</v>
      </c>
      <c r="AB3" s="3"/>
      <c r="AC3" s="74">
        <v>45776</v>
      </c>
      <c r="AD3" s="74">
        <v>45783</v>
      </c>
      <c r="AE3" s="74">
        <v>45790</v>
      </c>
      <c r="AF3" s="74">
        <v>45797</v>
      </c>
      <c r="AG3" s="74">
        <v>45802</v>
      </c>
      <c r="AH3" s="34" t="s">
        <v>169</v>
      </c>
      <c r="AI3" s="34" t="s">
        <v>182</v>
      </c>
    </row>
    <row r="4" spans="1:41" ht="15.75" thickBot="1" x14ac:dyDescent="0.3">
      <c r="A4" s="35">
        <v>2175459</v>
      </c>
      <c r="B4" s="43" t="s">
        <v>22</v>
      </c>
      <c r="C4" s="44" t="s">
        <v>23</v>
      </c>
      <c r="D4" s="61" t="s">
        <v>7</v>
      </c>
      <c r="E4" s="44" t="s">
        <v>24</v>
      </c>
      <c r="F4" s="62">
        <v>0</v>
      </c>
      <c r="G4" s="63">
        <v>0</v>
      </c>
      <c r="H4" s="63">
        <v>0</v>
      </c>
      <c r="I4" s="64">
        <v>1</v>
      </c>
      <c r="J4" s="63">
        <f>0/$J$1</f>
        <v>0</v>
      </c>
      <c r="K4" s="63">
        <f>0/$K$1</f>
        <v>0</v>
      </c>
      <c r="L4" s="65">
        <f t="shared" ref="L4:L19" si="0">AVERAGE(F4:K4)</f>
        <v>0.16666666666666666</v>
      </c>
      <c r="M4" s="50">
        <v>0</v>
      </c>
      <c r="N4" s="36" t="e">
        <f>_xlfn.IFS(M4=1,Sheet1!$A$1,M4=2,Sheet1!$A$2,M4=3,Sheet1!$A$3,M4=4,Sheet1!$A$4,M4=5,Sheet1!$A$5,M4=6,Sheet1!$A$6,M4=7,Sheet1!$A$7,M4=8,Sheet1!$A$8,M4="","")</f>
        <v>#N/A</v>
      </c>
      <c r="O4" s="77"/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4">
        <f t="shared" ref="U4:U19" si="1">AVERAGE(P4:T4)</f>
        <v>0</v>
      </c>
      <c r="V4" s="15">
        <f t="shared" ref="V4:V19" si="2">U4*0.7+L4*5*0.3</f>
        <v>0.24999999999999997</v>
      </c>
      <c r="W4" s="12">
        <v>0</v>
      </c>
      <c r="X4" s="12">
        <v>0</v>
      </c>
      <c r="Y4" s="11">
        <v>0</v>
      </c>
      <c r="Z4" s="12">
        <v>0</v>
      </c>
      <c r="AA4" s="26">
        <v>0</v>
      </c>
      <c r="AC4" s="29">
        <v>0</v>
      </c>
      <c r="AD4" s="29"/>
      <c r="AE4" s="29"/>
      <c r="AF4" s="29"/>
      <c r="AG4" s="29"/>
      <c r="AH4" s="80"/>
      <c r="AI4" s="96"/>
      <c r="AJ4" s="103" t="s">
        <v>183</v>
      </c>
      <c r="AK4" s="104" t="s">
        <v>184</v>
      </c>
      <c r="AL4" s="104" t="s">
        <v>185</v>
      </c>
      <c r="AM4" s="104" t="s">
        <v>186</v>
      </c>
      <c r="AN4" s="104" t="s">
        <v>187</v>
      </c>
      <c r="AO4" s="105" t="s">
        <v>188</v>
      </c>
    </row>
    <row r="5" spans="1:41" x14ac:dyDescent="0.25">
      <c r="A5" s="35">
        <v>2205127</v>
      </c>
      <c r="B5" s="43" t="s">
        <v>13</v>
      </c>
      <c r="C5" s="44" t="s">
        <v>14</v>
      </c>
      <c r="D5" s="45" t="s">
        <v>7</v>
      </c>
      <c r="E5" s="45" t="s">
        <v>15</v>
      </c>
      <c r="F5" s="46">
        <v>0.98333333333333328</v>
      </c>
      <c r="G5" s="47">
        <v>0.58779483338965188</v>
      </c>
      <c r="H5" s="46">
        <v>0.60929816731074449</v>
      </c>
      <c r="I5" s="48">
        <v>1</v>
      </c>
      <c r="J5" s="47">
        <f>0.044756944/$J$1</f>
        <v>0.78886168129138434</v>
      </c>
      <c r="K5" s="47">
        <f>0.0319097222/$K$1</f>
        <v>0.61996851761554772</v>
      </c>
      <c r="L5" s="49">
        <f t="shared" si="0"/>
        <v>0.76487608882344349</v>
      </c>
      <c r="M5" s="50">
        <v>1</v>
      </c>
      <c r="N5" s="36" t="str" cm="1">
        <f t="array" ref="N5">_xlfn.IFS(M5=1,Sheet1!$A$1,M5=2,Sheet1!$A$2,M5=3,Sheet1!$A$3,M5=4,Sheet1!$A$4,M5=5,Sheet1!$A$5,M5=6,Sheet1!$A$6,M5=7,Sheet1!$A$7,M5=8,Sheet1!$A$8,M5="","")</f>
        <v>Gesto Correspondiente a la palabra "CORTO" según el lenguaje de señas colombiano</v>
      </c>
      <c r="O5" s="16" t="s">
        <v>77</v>
      </c>
      <c r="P5" s="13">
        <v>4.9000000000000004</v>
      </c>
      <c r="Q5" s="13">
        <v>4.8</v>
      </c>
      <c r="R5" s="13">
        <v>4.5</v>
      </c>
      <c r="S5" s="13">
        <v>5</v>
      </c>
      <c r="T5" s="13">
        <v>5</v>
      </c>
      <c r="U5" s="14">
        <f t="shared" si="1"/>
        <v>4.84</v>
      </c>
      <c r="V5" s="15">
        <f t="shared" si="2"/>
        <v>4.5353141332351647</v>
      </c>
      <c r="W5" s="12">
        <v>0.92001099501332539</v>
      </c>
      <c r="X5" s="12">
        <v>0.95835141006207936</v>
      </c>
      <c r="Y5" s="11">
        <v>1</v>
      </c>
      <c r="Z5" s="12">
        <v>1</v>
      </c>
      <c r="AA5" s="26">
        <v>1</v>
      </c>
      <c r="AB5" s="28" t="s">
        <v>154</v>
      </c>
      <c r="AC5">
        <v>1.1830417227085015</v>
      </c>
      <c r="AH5" s="29"/>
      <c r="AI5" s="97" t="s">
        <v>170</v>
      </c>
      <c r="AJ5" s="106">
        <v>2.1</v>
      </c>
      <c r="AK5" s="91">
        <v>1</v>
      </c>
      <c r="AL5" s="91">
        <v>1200</v>
      </c>
      <c r="AM5" s="91">
        <v>3</v>
      </c>
      <c r="AN5" s="91">
        <v>1.97</v>
      </c>
      <c r="AO5" s="107">
        <v>2500</v>
      </c>
    </row>
    <row r="6" spans="1:41" ht="60.75" thickBot="1" x14ac:dyDescent="0.3">
      <c r="A6" s="35">
        <v>2210261</v>
      </c>
      <c r="B6" s="51" t="s">
        <v>31</v>
      </c>
      <c r="C6" s="42" t="s">
        <v>32</v>
      </c>
      <c r="D6" s="37" t="s">
        <v>7</v>
      </c>
      <c r="E6" s="37" t="s">
        <v>33</v>
      </c>
      <c r="F6" s="38">
        <v>1</v>
      </c>
      <c r="G6" s="39">
        <v>0.65275177836225751</v>
      </c>
      <c r="H6" s="38">
        <v>0.74005364333536561</v>
      </c>
      <c r="I6" s="40">
        <v>1</v>
      </c>
      <c r="J6" s="39">
        <f>0.051053241/$J$1</f>
        <v>0.89983680589618087</v>
      </c>
      <c r="K6" s="39">
        <f>0.0312384259/$K$1</f>
        <v>0.6069260169825651</v>
      </c>
      <c r="L6" s="41">
        <f t="shared" si="0"/>
        <v>0.81659470742939488</v>
      </c>
      <c r="M6" s="52">
        <v>1</v>
      </c>
      <c r="N6" s="36" t="str" cm="1">
        <f t="array" ref="N6">_xlfn.IFS(M6=1,Sheet1!$A$1,M6=2,Sheet1!$A$2,M6=3,Sheet1!$A$3,M6=4,Sheet1!$A$4,M6=5,Sheet1!$A$5,M6=6,Sheet1!$A$6,M6=7,Sheet1!$A$7,M6=8,Sheet1!$A$8,M6="","")</f>
        <v>Gesto Correspondiente a la palabra "CORTO" según el lenguaje de señas colombiano</v>
      </c>
      <c r="O6" s="16" t="s">
        <v>77</v>
      </c>
      <c r="P6" s="13">
        <v>5</v>
      </c>
      <c r="Q6" s="13">
        <v>4.4000000000000004</v>
      </c>
      <c r="R6" s="13">
        <v>4.8</v>
      </c>
      <c r="S6" s="13">
        <v>5</v>
      </c>
      <c r="T6" s="13">
        <v>5</v>
      </c>
      <c r="U6" s="14">
        <f t="shared" si="1"/>
        <v>4.84</v>
      </c>
      <c r="V6" s="15">
        <f t="shared" si="2"/>
        <v>4.612892061144092</v>
      </c>
      <c r="W6" s="12">
        <v>1</v>
      </c>
      <c r="X6" s="12">
        <v>1</v>
      </c>
      <c r="Y6" s="11">
        <v>1</v>
      </c>
      <c r="Z6" s="12">
        <v>1</v>
      </c>
      <c r="AA6" s="26">
        <v>1</v>
      </c>
      <c r="AB6" s="29"/>
      <c r="AC6" s="27">
        <v>1.1830417227085015</v>
      </c>
      <c r="AD6" s="27"/>
      <c r="AE6" s="27"/>
      <c r="AF6" s="27"/>
      <c r="AG6" s="27"/>
      <c r="AH6" s="27" t="s">
        <v>161</v>
      </c>
      <c r="AI6" s="94" t="s">
        <v>171</v>
      </c>
      <c r="AJ6" s="108"/>
      <c r="AK6" s="92"/>
      <c r="AL6" s="92"/>
      <c r="AM6" s="92"/>
      <c r="AN6" s="92"/>
      <c r="AO6" s="109"/>
    </row>
    <row r="7" spans="1:41" ht="15.75" thickBot="1" x14ac:dyDescent="0.3">
      <c r="A7" s="35">
        <v>2206464</v>
      </c>
      <c r="B7" s="53" t="s">
        <v>37</v>
      </c>
      <c r="C7" s="54" t="s">
        <v>38</v>
      </c>
      <c r="D7" s="55" t="s">
        <v>7</v>
      </c>
      <c r="E7" s="55" t="s">
        <v>39</v>
      </c>
      <c r="F7" s="56">
        <v>1</v>
      </c>
      <c r="G7" s="57">
        <v>0.67877199547434519</v>
      </c>
      <c r="H7" s="56">
        <v>0.73938310241610217</v>
      </c>
      <c r="I7" s="58">
        <v>1</v>
      </c>
      <c r="J7" s="57">
        <f>0.054386574/$J$1</f>
        <v>0.95858833001016097</v>
      </c>
      <c r="K7" s="57">
        <f>0.0365972222/$K$1</f>
        <v>0.71104115084338837</v>
      </c>
      <c r="L7" s="59">
        <f t="shared" si="0"/>
        <v>0.84796409645733284</v>
      </c>
      <c r="M7" s="60">
        <v>1</v>
      </c>
      <c r="N7" s="36" t="str" cm="1">
        <f t="array" ref="N7">_xlfn.IFS(M7=1,Sheet1!$A$1,M7=2,Sheet1!$A$2,M7=3,Sheet1!$A$3,M7=4,Sheet1!$A$4,M7=5,Sheet1!$A$5,M7=6,Sheet1!$A$6,M7=7,Sheet1!$A$7,M7=8,Sheet1!$A$8,M7="","")</f>
        <v>Gesto Correspondiente a la palabra "CORTO" según el lenguaje de señas colombiano</v>
      </c>
      <c r="O7" s="16" t="s">
        <v>77</v>
      </c>
      <c r="P7" s="13">
        <v>3.5</v>
      </c>
      <c r="Q7" s="13">
        <v>3.9</v>
      </c>
      <c r="R7" s="13">
        <v>5</v>
      </c>
      <c r="S7" s="13">
        <v>3.3</v>
      </c>
      <c r="T7" s="13">
        <v>4.3</v>
      </c>
      <c r="U7" s="14">
        <f t="shared" si="1"/>
        <v>4</v>
      </c>
      <c r="V7" s="15">
        <f t="shared" si="2"/>
        <v>4.0719461446859988</v>
      </c>
      <c r="W7" s="12">
        <v>1</v>
      </c>
      <c r="X7" s="12">
        <v>1</v>
      </c>
      <c r="Y7" s="11">
        <v>1</v>
      </c>
      <c r="Z7" s="12">
        <v>1</v>
      </c>
      <c r="AA7" s="26">
        <v>1</v>
      </c>
      <c r="AC7" s="75">
        <v>1.1397039030838965</v>
      </c>
      <c r="AH7" s="29"/>
      <c r="AI7" s="98"/>
      <c r="AJ7" s="95"/>
      <c r="AK7" s="93"/>
      <c r="AL7" s="93"/>
      <c r="AM7" s="93"/>
      <c r="AN7" s="93"/>
      <c r="AO7" s="110"/>
    </row>
    <row r="8" spans="1:41" ht="15.75" thickBot="1" x14ac:dyDescent="0.3">
      <c r="A8" s="35">
        <v>2200833</v>
      </c>
      <c r="B8" s="51" t="s">
        <v>5</v>
      </c>
      <c r="C8" s="42" t="s">
        <v>6</v>
      </c>
      <c r="D8" s="37" t="s">
        <v>7</v>
      </c>
      <c r="E8" s="37" t="s">
        <v>8</v>
      </c>
      <c r="F8" s="38">
        <v>0.96666666666666667</v>
      </c>
      <c r="G8" s="39">
        <v>0.62448521151385872</v>
      </c>
      <c r="H8" s="38">
        <v>0.71904336171365091</v>
      </c>
      <c r="I8" s="40">
        <v>1</v>
      </c>
      <c r="J8" s="39">
        <f>0.0503125/$J$1</f>
        <v>0.88678090577347679</v>
      </c>
      <c r="K8" s="39">
        <f>0.0374652778/$K$1</f>
        <v>0.72790645415649191</v>
      </c>
      <c r="L8" s="41">
        <f t="shared" si="0"/>
        <v>0.8208137666373575</v>
      </c>
      <c r="M8" s="52">
        <v>2</v>
      </c>
      <c r="N8" s="36" t="str" cm="1">
        <f t="array" ref="N8">_xlfn.IFS(M8=1,Sheet1!$A$1,M8=2,Sheet1!$A$2,M8=3,Sheet1!$A$3,M8=4,Sheet1!$A$4,M8=5,Sheet1!$A$5,M8=6,Sheet1!$A$6,M8=7,Sheet1!$A$7,M8=8,Sheet1!$A$8,M8="","")</f>
        <v>Gesto Correspondiente a la palabra "COMPLETO" según el lenguaje de señas colombiano</v>
      </c>
      <c r="O8" s="27" t="s">
        <v>78</v>
      </c>
      <c r="P8" s="13">
        <v>4.4000000000000004</v>
      </c>
      <c r="Q8" s="13">
        <v>0</v>
      </c>
      <c r="R8" s="13">
        <v>4.8</v>
      </c>
      <c r="S8" s="13">
        <v>3.3</v>
      </c>
      <c r="T8" s="13">
        <v>4.3</v>
      </c>
      <c r="U8" s="14">
        <f t="shared" si="1"/>
        <v>3.3600000000000003</v>
      </c>
      <c r="V8" s="15">
        <f t="shared" si="2"/>
        <v>3.5832206499560364</v>
      </c>
      <c r="W8" s="12">
        <v>0.41671247935178818</v>
      </c>
      <c r="X8" s="12">
        <v>0.78264642075010771</v>
      </c>
      <c r="Y8" s="11">
        <v>0.48466947955898315</v>
      </c>
      <c r="Z8" s="12">
        <v>0</v>
      </c>
      <c r="AA8" s="26">
        <v>0.64256581383251687</v>
      </c>
      <c r="AB8" s="28" t="s">
        <v>152</v>
      </c>
      <c r="AC8">
        <v>0.57631224762559774</v>
      </c>
      <c r="AH8" s="76" t="s">
        <v>162</v>
      </c>
      <c r="AI8" s="97" t="s">
        <v>174</v>
      </c>
      <c r="AJ8" s="106">
        <v>1.9</v>
      </c>
      <c r="AK8" s="91">
        <v>2</v>
      </c>
      <c r="AL8" s="91">
        <v>1350</v>
      </c>
      <c r="AM8" s="91">
        <v>2</v>
      </c>
      <c r="AN8" s="91">
        <v>2.1800000000000002</v>
      </c>
      <c r="AO8" s="107">
        <v>3000</v>
      </c>
    </row>
    <row r="9" spans="1:41" ht="60.75" thickBot="1" x14ac:dyDescent="0.3">
      <c r="A9" s="35">
        <v>2170311</v>
      </c>
      <c r="B9" s="51" t="s">
        <v>51</v>
      </c>
      <c r="C9" s="42" t="s">
        <v>38</v>
      </c>
      <c r="D9" s="37" t="s">
        <v>7</v>
      </c>
      <c r="E9" s="37" t="s">
        <v>52</v>
      </c>
      <c r="F9" s="38">
        <v>0</v>
      </c>
      <c r="G9" s="39">
        <v>0</v>
      </c>
      <c r="H9" s="39">
        <v>0</v>
      </c>
      <c r="I9" s="40">
        <v>1</v>
      </c>
      <c r="J9" s="39">
        <f>0/$J$1</f>
        <v>0</v>
      </c>
      <c r="K9" s="39">
        <f>0.0230902778/$K$1</f>
        <v>0.44861704559111432</v>
      </c>
      <c r="L9" s="41">
        <f t="shared" si="0"/>
        <v>0.24143617426518571</v>
      </c>
      <c r="M9" s="52">
        <v>2</v>
      </c>
      <c r="N9" s="36" t="str" cm="1">
        <f t="array" ref="N9">_xlfn.IFS(M9=1,Sheet1!$A$1,M9=2,Sheet1!$A$2,M9=3,Sheet1!$A$3,M9=4,Sheet1!$A$4,M9=5,Sheet1!$A$5,M9=6,Sheet1!$A$6,M9=7,Sheet1!$A$7,M9=8,Sheet1!$A$8,M9="","")</f>
        <v>Gesto Correspondiente a la palabra "COMPLETO" según el lenguaje de señas colombiano</v>
      </c>
      <c r="O9" s="16" t="s">
        <v>78</v>
      </c>
      <c r="P9" s="13">
        <v>0</v>
      </c>
      <c r="Q9" s="13">
        <v>0</v>
      </c>
      <c r="R9" s="13">
        <v>4.3</v>
      </c>
      <c r="S9" s="13">
        <v>5</v>
      </c>
      <c r="T9" s="13">
        <v>2</v>
      </c>
      <c r="U9" s="14">
        <f t="shared" si="1"/>
        <v>2.2600000000000002</v>
      </c>
      <c r="V9" s="15">
        <f t="shared" si="2"/>
        <v>1.9441542613977787</v>
      </c>
      <c r="W9" s="12">
        <v>0.78944474988308111</v>
      </c>
      <c r="X9" s="12">
        <v>1</v>
      </c>
      <c r="Y9" s="11">
        <v>0.29620253157125481</v>
      </c>
      <c r="Z9" s="12">
        <v>1</v>
      </c>
      <c r="AA9" s="26">
        <v>1</v>
      </c>
      <c r="AB9" s="16" t="s">
        <v>153</v>
      </c>
      <c r="AC9" s="28">
        <v>1.0522207268030783</v>
      </c>
      <c r="AD9" s="29"/>
      <c r="AE9" s="29"/>
      <c r="AF9" s="29"/>
      <c r="AG9" s="29"/>
      <c r="AH9" s="27" t="s">
        <v>163</v>
      </c>
      <c r="AI9" s="94" t="s">
        <v>172</v>
      </c>
      <c r="AJ9" s="108"/>
      <c r="AK9" s="92"/>
      <c r="AL9" s="92"/>
      <c r="AM9" s="92"/>
      <c r="AN9" s="92"/>
      <c r="AO9" s="109"/>
    </row>
    <row r="10" spans="1:41" ht="30" x14ac:dyDescent="0.25">
      <c r="A10" s="35">
        <v>2210177</v>
      </c>
      <c r="B10" s="43" t="s">
        <v>16</v>
      </c>
      <c r="C10" s="44" t="s">
        <v>17</v>
      </c>
      <c r="D10" s="45" t="s">
        <v>7</v>
      </c>
      <c r="E10" s="45" t="s">
        <v>18</v>
      </c>
      <c r="F10" s="46">
        <v>1</v>
      </c>
      <c r="G10" s="47">
        <v>0.69337326840732949</v>
      </c>
      <c r="H10" s="46">
        <v>0.73983012964877437</v>
      </c>
      <c r="I10" s="48">
        <v>1</v>
      </c>
      <c r="J10" s="47">
        <f>0.054386574/$J$1</f>
        <v>0.95858833001016097</v>
      </c>
      <c r="K10" s="47">
        <f>0.0379513889/$K$1</f>
        <v>0.73735102331239211</v>
      </c>
      <c r="L10" s="49">
        <f t="shared" si="0"/>
        <v>0.85485712522977619</v>
      </c>
      <c r="M10" s="50">
        <v>3</v>
      </c>
      <c r="N10" s="36" t="str" cm="1">
        <f t="array" ref="N10">_xlfn.IFS(M10=1,Sheet1!$A$1,M10=2,Sheet1!$A$2,M10=3,Sheet1!$A$3,M10=4,Sheet1!$A$4,M10=5,Sheet1!$A$5,M10=6,Sheet1!$A$6,M10=7,Sheet1!$A$7,M10=8,Sheet1!$A$8,M10="","")</f>
        <v>Gesto Correspondiente a la palabra "MUNDO" según el lenguaje de señas colombiano</v>
      </c>
      <c r="O10" s="16" t="s">
        <v>79</v>
      </c>
      <c r="P10" s="13">
        <v>4.9000000000000004</v>
      </c>
      <c r="Q10" s="13">
        <v>4.4000000000000004</v>
      </c>
      <c r="R10" s="13">
        <v>5</v>
      </c>
      <c r="S10" s="13">
        <v>3.3</v>
      </c>
      <c r="T10" s="13">
        <v>3.6</v>
      </c>
      <c r="U10" s="14">
        <f t="shared" si="1"/>
        <v>4.24</v>
      </c>
      <c r="V10" s="15">
        <f t="shared" si="2"/>
        <v>4.2502856878446647</v>
      </c>
      <c r="W10" s="12">
        <v>1</v>
      </c>
      <c r="X10" s="12">
        <v>1</v>
      </c>
      <c r="Y10" s="11">
        <v>1</v>
      </c>
      <c r="Z10" s="12">
        <v>1</v>
      </c>
      <c r="AA10" s="26">
        <v>1</v>
      </c>
      <c r="AB10" s="28" t="s">
        <v>150</v>
      </c>
      <c r="AC10" s="16">
        <v>1.1830417227085015</v>
      </c>
      <c r="AD10" s="16"/>
      <c r="AE10" s="16"/>
      <c r="AF10" s="16"/>
      <c r="AG10" s="16"/>
      <c r="AH10" s="76" t="s">
        <v>164</v>
      </c>
      <c r="AI10" s="99" t="s">
        <v>173</v>
      </c>
      <c r="AJ10" s="106">
        <v>2.2999999999999998</v>
      </c>
      <c r="AK10" s="91">
        <v>3</v>
      </c>
      <c r="AL10" s="91">
        <v>1000</v>
      </c>
      <c r="AM10" s="91">
        <v>1</v>
      </c>
      <c r="AN10" s="91">
        <v>2.35</v>
      </c>
      <c r="AO10" s="107">
        <v>2000</v>
      </c>
    </row>
    <row r="11" spans="1:41" ht="30.75" thickBot="1" x14ac:dyDescent="0.3">
      <c r="A11" s="35">
        <v>2210955</v>
      </c>
      <c r="B11" s="53" t="s">
        <v>48</v>
      </c>
      <c r="C11" s="54" t="s">
        <v>49</v>
      </c>
      <c r="D11" s="55" t="s">
        <v>7</v>
      </c>
      <c r="E11" s="55" t="s">
        <v>50</v>
      </c>
      <c r="F11" s="56">
        <v>0.66666666666666663</v>
      </c>
      <c r="G11" s="57">
        <v>0.66248596035680685</v>
      </c>
      <c r="H11" s="56">
        <v>0.74005364333536561</v>
      </c>
      <c r="I11" s="58">
        <v>1</v>
      </c>
      <c r="J11" s="57">
        <f>0.053993056/$J$1</f>
        <v>0.95165239463668183</v>
      </c>
      <c r="K11" s="57">
        <f>0.0346412037/$K$1</f>
        <v>0.67303800301674921</v>
      </c>
      <c r="L11" s="59">
        <f t="shared" si="0"/>
        <v>0.78231611133537848</v>
      </c>
      <c r="M11" s="60">
        <v>3</v>
      </c>
      <c r="N11" s="36" t="str" cm="1">
        <f t="array" ref="N11">_xlfn.IFS(M11=1,Sheet1!$A$1,M11=2,Sheet1!$A$2,M11=3,Sheet1!$A$3,M11=4,Sheet1!$A$4,M11=5,Sheet1!$A$5,M11=6,Sheet1!$A$6,M11=7,Sheet1!$A$7,M11=8,Sheet1!$A$8,M11="","")</f>
        <v>Gesto Correspondiente a la palabra "MUNDO" según el lenguaje de señas colombiano</v>
      </c>
      <c r="O11" s="16" t="s">
        <v>79</v>
      </c>
      <c r="P11" s="13">
        <v>5</v>
      </c>
      <c r="Q11" s="13">
        <v>4.2</v>
      </c>
      <c r="R11" s="13">
        <v>4.8</v>
      </c>
      <c r="S11" s="13">
        <v>3.3</v>
      </c>
      <c r="T11" s="13">
        <v>5</v>
      </c>
      <c r="U11" s="14">
        <f t="shared" si="1"/>
        <v>4.46</v>
      </c>
      <c r="V11" s="15">
        <f t="shared" si="2"/>
        <v>4.2954741670030678</v>
      </c>
      <c r="W11" s="12">
        <v>1</v>
      </c>
      <c r="X11" s="12">
        <v>1</v>
      </c>
      <c r="Y11" s="11">
        <v>1</v>
      </c>
      <c r="Z11" s="12">
        <v>1</v>
      </c>
      <c r="AA11" s="26">
        <v>1</v>
      </c>
      <c r="AB11" s="27" t="s">
        <v>151</v>
      </c>
      <c r="AC11" s="27">
        <v>1.1830417227085015</v>
      </c>
      <c r="AD11" s="27"/>
      <c r="AE11" s="27"/>
      <c r="AF11" s="27"/>
      <c r="AG11" s="27"/>
      <c r="AH11" s="27" t="s">
        <v>165</v>
      </c>
      <c r="AI11" s="94" t="s">
        <v>177</v>
      </c>
      <c r="AJ11" s="95"/>
      <c r="AK11" s="93"/>
      <c r="AL11" s="93"/>
      <c r="AM11" s="93"/>
      <c r="AN11" s="93"/>
      <c r="AO11" s="110"/>
    </row>
    <row r="12" spans="1:41" ht="30" x14ac:dyDescent="0.25">
      <c r="A12" s="35">
        <v>2216295</v>
      </c>
      <c r="B12" s="51" t="s">
        <v>9</v>
      </c>
      <c r="C12" s="42" t="s">
        <v>10</v>
      </c>
      <c r="D12" s="37" t="s">
        <v>11</v>
      </c>
      <c r="E12" s="37" t="s">
        <v>12</v>
      </c>
      <c r="F12" s="38">
        <v>0.9</v>
      </c>
      <c r="G12" s="39">
        <v>0.60857356797981244</v>
      </c>
      <c r="H12" s="38">
        <v>0.71881984802705978</v>
      </c>
      <c r="I12" s="40">
        <v>1</v>
      </c>
      <c r="J12" s="39">
        <f>0.04931713/$J$1</f>
        <v>0.86923705265189177</v>
      </c>
      <c r="K12" s="39">
        <f>0.0337384259/$K$1</f>
        <v>0.65549808803741338</v>
      </c>
      <c r="L12" s="41">
        <f t="shared" si="0"/>
        <v>0.79202142611602966</v>
      </c>
      <c r="M12" s="52">
        <v>4</v>
      </c>
      <c r="N12" s="36" t="str" cm="1">
        <f t="array" ref="N12">_xlfn.IFS(M12=1,Sheet1!$A$1,M12=2,Sheet1!$A$2,M12=3,Sheet1!$A$3,M12=4,Sheet1!$A$4,M12=5,Sheet1!$A$5,M12=6,Sheet1!$A$6,M12=7,Sheet1!$A$7,M12=8,Sheet1!$A$8,M12="","")</f>
        <v>Gesto Correspondiente a la palabra "ECUADOR" según el lenguaje de señas colombiano</v>
      </c>
      <c r="O12" s="16" t="s">
        <v>80</v>
      </c>
      <c r="P12" s="13">
        <v>5</v>
      </c>
      <c r="Q12" s="13">
        <v>4.5999999999999996</v>
      </c>
      <c r="R12" s="13">
        <v>5</v>
      </c>
      <c r="S12" s="13">
        <v>3.3</v>
      </c>
      <c r="T12" s="13">
        <v>5</v>
      </c>
      <c r="U12" s="14">
        <f t="shared" si="1"/>
        <v>4.58</v>
      </c>
      <c r="V12" s="15">
        <f t="shared" si="2"/>
        <v>4.394032139174044</v>
      </c>
      <c r="W12" s="12">
        <v>0.9145134689971629</v>
      </c>
      <c r="X12" s="12">
        <v>0.31496746201916759</v>
      </c>
      <c r="Y12" s="11">
        <v>0.80196905770117399</v>
      </c>
      <c r="Z12" s="12">
        <v>1</v>
      </c>
      <c r="AA12" s="26">
        <v>1</v>
      </c>
      <c r="AB12" s="28" t="s">
        <v>155</v>
      </c>
      <c r="AC12" s="29">
        <v>1.0823687751934423</v>
      </c>
      <c r="AD12" s="29"/>
      <c r="AE12" s="29"/>
      <c r="AF12" s="29"/>
      <c r="AG12" s="29"/>
      <c r="AH12" s="81" t="s">
        <v>166</v>
      </c>
      <c r="AI12" s="99" t="s">
        <v>179</v>
      </c>
      <c r="AJ12" s="106">
        <v>2.7</v>
      </c>
      <c r="AK12" s="91">
        <v>3</v>
      </c>
      <c r="AL12" s="91">
        <v>1120</v>
      </c>
      <c r="AM12" s="91">
        <v>1</v>
      </c>
      <c r="AN12" s="91">
        <v>1.98</v>
      </c>
      <c r="AO12" s="107">
        <v>2200</v>
      </c>
    </row>
    <row r="13" spans="1:41" ht="45" x14ac:dyDescent="0.25">
      <c r="A13" s="35">
        <v>2215280</v>
      </c>
      <c r="B13" s="51" t="s">
        <v>40</v>
      </c>
      <c r="C13" s="42" t="s">
        <v>29</v>
      </c>
      <c r="D13" s="37" t="s">
        <v>11</v>
      </c>
      <c r="E13" s="37" t="s">
        <v>41</v>
      </c>
      <c r="F13" s="38">
        <v>1</v>
      </c>
      <c r="G13" s="39">
        <v>0.68494945713152144</v>
      </c>
      <c r="H13" s="38">
        <v>0.74005364333536561</v>
      </c>
      <c r="I13" s="40">
        <v>1</v>
      </c>
      <c r="J13" s="39">
        <f>0.050578704/$J$1</f>
        <v>0.89147287346024495</v>
      </c>
      <c r="K13" s="39">
        <f>0.0334606481/$K$1</f>
        <v>0.65010119082178952</v>
      </c>
      <c r="L13" s="41">
        <f t="shared" si="0"/>
        <v>0.82776286079148698</v>
      </c>
      <c r="M13" s="52">
        <v>4</v>
      </c>
      <c r="N13" s="36" t="str" cm="1">
        <f t="array" ref="N13">_xlfn.IFS(M13=1,Sheet1!$A$1,M13=2,Sheet1!$A$2,M13=3,Sheet1!$A$3,M13=4,Sheet1!$A$4,M13=5,Sheet1!$A$5,M13=6,Sheet1!$A$6,M13=7,Sheet1!$A$7,M13=8,Sheet1!$A$8,M13="","")</f>
        <v>Gesto Correspondiente a la palabra "ECUADOR" según el lenguaje de señas colombiano</v>
      </c>
      <c r="O13" s="16" t="s">
        <v>80</v>
      </c>
      <c r="P13" s="13">
        <v>5</v>
      </c>
      <c r="Q13" s="13">
        <v>4</v>
      </c>
      <c r="R13" s="13">
        <v>4.3</v>
      </c>
      <c r="S13" s="13">
        <v>3.3</v>
      </c>
      <c r="T13" s="13">
        <v>5</v>
      </c>
      <c r="U13" s="14">
        <f t="shared" si="1"/>
        <v>4.32</v>
      </c>
      <c r="V13" s="15">
        <f t="shared" si="2"/>
        <v>4.2656442911872308</v>
      </c>
      <c r="W13" s="12">
        <v>0</v>
      </c>
      <c r="X13" s="12">
        <v>1</v>
      </c>
      <c r="Y13" s="11">
        <v>1</v>
      </c>
      <c r="Z13" s="12">
        <v>1</v>
      </c>
      <c r="AA13" s="30">
        <v>1</v>
      </c>
      <c r="AB13" s="27" t="s">
        <v>156</v>
      </c>
      <c r="AC13" s="27">
        <v>1.1305518168384801</v>
      </c>
      <c r="AD13" s="27"/>
      <c r="AE13" s="27"/>
      <c r="AF13" s="27"/>
      <c r="AG13" s="27"/>
      <c r="AH13" s="78" t="s">
        <v>167</v>
      </c>
      <c r="AI13" s="94" t="s">
        <v>178</v>
      </c>
      <c r="AJ13" s="108"/>
      <c r="AK13" s="92"/>
      <c r="AL13" s="92"/>
      <c r="AM13" s="92"/>
      <c r="AN13" s="92"/>
      <c r="AO13" s="109"/>
    </row>
    <row r="14" spans="1:41" ht="15.75" thickBot="1" x14ac:dyDescent="0.3">
      <c r="A14" s="35">
        <v>2210166</v>
      </c>
      <c r="B14" s="51" t="s">
        <v>42</v>
      </c>
      <c r="C14" s="42" t="s">
        <v>43</v>
      </c>
      <c r="D14" s="37" t="s">
        <v>7</v>
      </c>
      <c r="E14" s="37" t="s">
        <v>44</v>
      </c>
      <c r="F14" s="38">
        <v>0.91666666666666663</v>
      </c>
      <c r="G14" s="39">
        <v>0.65293897421284319</v>
      </c>
      <c r="H14" s="38">
        <v>0.70183281192092528</v>
      </c>
      <c r="I14" s="40">
        <v>1</v>
      </c>
      <c r="J14" s="39">
        <f>0.049803241/$J$1</f>
        <v>0.87780498215025593</v>
      </c>
      <c r="K14" s="39">
        <f>0.0357291667/$K$1</f>
        <v>0.69417584947316768</v>
      </c>
      <c r="L14" s="41">
        <f t="shared" si="0"/>
        <v>0.80723654740397643</v>
      </c>
      <c r="M14" s="52">
        <v>4</v>
      </c>
      <c r="N14" s="36" t="str" cm="1">
        <f t="array" ref="N14">_xlfn.IFS(M14=1,Sheet1!$A$1,M14=2,Sheet1!$A$2,M14=3,Sheet1!$A$3,M14=4,Sheet1!$A$4,M14=5,Sheet1!$A$5,M14=6,Sheet1!$A$6,M14=7,Sheet1!$A$7,M14=8,Sheet1!$A$8,M14="","")</f>
        <v>Gesto Correspondiente a la palabra "ECUADOR" según el lenguaje de señas colombiano</v>
      </c>
      <c r="O14" s="16" t="s">
        <v>80</v>
      </c>
      <c r="P14" s="13">
        <v>5</v>
      </c>
      <c r="Q14" s="13">
        <v>3.8</v>
      </c>
      <c r="R14" s="13">
        <v>4</v>
      </c>
      <c r="S14" s="13">
        <v>3.3</v>
      </c>
      <c r="T14" s="13">
        <v>5</v>
      </c>
      <c r="U14" s="14">
        <f t="shared" si="1"/>
        <v>4.2200000000000006</v>
      </c>
      <c r="V14" s="15">
        <f t="shared" si="2"/>
        <v>4.1648548211059646</v>
      </c>
      <c r="W14" s="12">
        <v>0.734469488684663</v>
      </c>
      <c r="X14" s="12">
        <v>0.60260303672111848</v>
      </c>
      <c r="Y14" s="11">
        <v>0.82447257383130579</v>
      </c>
      <c r="Z14" s="12">
        <v>1</v>
      </c>
      <c r="AA14" s="26">
        <v>1</v>
      </c>
      <c r="AB14" s="31"/>
      <c r="AC14" s="73">
        <v>1.0960969043923496</v>
      </c>
      <c r="AD14" s="73"/>
      <c r="AE14" s="73"/>
      <c r="AF14" s="73"/>
      <c r="AG14" s="73"/>
      <c r="AH14" s="79"/>
      <c r="AI14" s="79"/>
      <c r="AJ14" s="95"/>
      <c r="AK14" s="93"/>
      <c r="AL14" s="93"/>
      <c r="AM14" s="93"/>
      <c r="AN14" s="93"/>
      <c r="AO14" s="110"/>
    </row>
    <row r="15" spans="1:41" x14ac:dyDescent="0.25">
      <c r="A15" s="35">
        <v>2210005</v>
      </c>
      <c r="B15" s="43" t="s">
        <v>25</v>
      </c>
      <c r="C15" s="44" t="s">
        <v>26</v>
      </c>
      <c r="D15" s="45" t="s">
        <v>7</v>
      </c>
      <c r="E15" s="45" t="s">
        <v>27</v>
      </c>
      <c r="F15" s="46">
        <v>0.96666666666666667</v>
      </c>
      <c r="G15" s="47">
        <v>0.64002246358209225</v>
      </c>
      <c r="H15" s="46">
        <v>0.73245417967738757</v>
      </c>
      <c r="I15" s="48">
        <v>1</v>
      </c>
      <c r="J15" s="47">
        <f>0.048715278/$J$1</f>
        <v>0.8586291349037859</v>
      </c>
      <c r="K15" s="47">
        <f>0.0339467593/$K$1</f>
        <v>0.65954576192057257</v>
      </c>
      <c r="L15" s="49">
        <f t="shared" si="0"/>
        <v>0.80955303445841753</v>
      </c>
      <c r="M15" s="50">
        <v>5</v>
      </c>
      <c r="N15" s="36" t="str" cm="1">
        <f t="array" ref="N15">_xlfn.IFS(M15=1,Sheet1!$A$1,M15=2,Sheet1!$A$2,M15=3,Sheet1!$A$3,M15=4,Sheet1!$A$4,M15=5,Sheet1!$A$5,M15=6,Sheet1!$A$6,M15=7,Sheet1!$A$7,M15=8,Sheet1!$A$8,M15="","")</f>
        <v>Gesto Correspondiente a la palabra "TORTUGA" según el lenguaje de señas colombiano</v>
      </c>
      <c r="O15" s="16" t="s">
        <v>81</v>
      </c>
      <c r="P15" s="13">
        <v>5</v>
      </c>
      <c r="Q15" s="13">
        <v>4.0999999999999996</v>
      </c>
      <c r="R15" s="13">
        <v>4.5</v>
      </c>
      <c r="S15" s="13">
        <v>3.3</v>
      </c>
      <c r="T15" s="13">
        <v>5</v>
      </c>
      <c r="U15" s="14">
        <f t="shared" si="1"/>
        <v>4.38</v>
      </c>
      <c r="V15" s="15">
        <f t="shared" si="2"/>
        <v>4.2803295516876263</v>
      </c>
      <c r="W15" s="12">
        <v>0.13304013194119671</v>
      </c>
      <c r="X15" s="12">
        <v>0</v>
      </c>
      <c r="Y15" s="11">
        <v>0.88973277078552115</v>
      </c>
      <c r="Z15" s="12">
        <v>0.73346560870442812</v>
      </c>
      <c r="AA15" s="26">
        <v>0</v>
      </c>
      <c r="AB15" t="s">
        <v>158</v>
      </c>
      <c r="AC15" s="16">
        <v>1.0934051143998</v>
      </c>
      <c r="AD15" s="16"/>
      <c r="AE15" s="16"/>
      <c r="AF15" s="16"/>
      <c r="AG15" s="16"/>
      <c r="AH15" s="81" t="s">
        <v>168</v>
      </c>
      <c r="AI15" s="100" t="s">
        <v>175</v>
      </c>
      <c r="AJ15" s="111"/>
      <c r="AK15" s="112"/>
      <c r="AL15" s="112"/>
      <c r="AM15" s="112"/>
      <c r="AN15" s="112"/>
      <c r="AO15" s="113"/>
    </row>
    <row r="16" spans="1:41" ht="30" x14ac:dyDescent="0.25">
      <c r="A16" s="35">
        <v>2211671</v>
      </c>
      <c r="B16" s="51" t="s">
        <v>28</v>
      </c>
      <c r="C16" s="42" t="s">
        <v>29</v>
      </c>
      <c r="D16" s="37" t="s">
        <v>7</v>
      </c>
      <c r="E16" s="37" t="s">
        <v>30</v>
      </c>
      <c r="F16" s="38">
        <v>0.96666666666666667</v>
      </c>
      <c r="G16" s="39">
        <v>0.5979034070853726</v>
      </c>
      <c r="H16" s="38">
        <v>0.71099687082300078</v>
      </c>
      <c r="I16" s="40">
        <v>1</v>
      </c>
      <c r="J16" s="39">
        <f>0.050231481/$J$1</f>
        <v>0.8853529087110199</v>
      </c>
      <c r="K16" s="39">
        <f>0.0268865741/$K$1</f>
        <v>0.52237463504265735</v>
      </c>
      <c r="L16" s="41">
        <f t="shared" si="0"/>
        <v>0.78054908138811963</v>
      </c>
      <c r="M16" s="52">
        <v>5</v>
      </c>
      <c r="N16" s="36" t="str" cm="1">
        <f t="array" ref="N16">_xlfn.IFS(M16=1,Sheet1!$A$1,M16=2,Sheet1!$A$2,M16=3,Sheet1!$A$3,M16=4,Sheet1!$A$4,M16=5,Sheet1!$A$5,M16=6,Sheet1!$A$6,M16=7,Sheet1!$A$7,M16=8,Sheet1!$A$8,M16="","")</f>
        <v>Gesto Correspondiente a la palabra "TORTUGA" según el lenguaje de señas colombiano</v>
      </c>
      <c r="O16" s="16" t="s">
        <v>81</v>
      </c>
      <c r="P16" s="13">
        <v>5</v>
      </c>
      <c r="Q16" s="13">
        <v>3.8</v>
      </c>
      <c r="R16" s="13">
        <v>4.5</v>
      </c>
      <c r="S16" s="13">
        <v>3.3</v>
      </c>
      <c r="T16" s="13">
        <v>4.5999999999999996</v>
      </c>
      <c r="U16" s="14">
        <f t="shared" si="1"/>
        <v>4.24</v>
      </c>
      <c r="V16" s="15">
        <f t="shared" si="2"/>
        <v>4.138823622082179</v>
      </c>
      <c r="W16" s="12">
        <v>0.874106651948934</v>
      </c>
      <c r="X16" s="12">
        <v>0.78047722339159897</v>
      </c>
      <c r="Y16" s="11">
        <v>0.93895921243070513</v>
      </c>
      <c r="Z16" s="12">
        <v>1</v>
      </c>
      <c r="AA16" s="26">
        <v>0</v>
      </c>
      <c r="AB16" s="27" t="s">
        <v>157</v>
      </c>
      <c r="AC16" s="29">
        <v>0.26298788697633846</v>
      </c>
      <c r="AD16" s="29"/>
      <c r="AE16" s="29"/>
      <c r="AF16" s="29"/>
      <c r="AG16" s="29"/>
      <c r="AH16" s="78" t="s">
        <v>168</v>
      </c>
      <c r="AI16" s="94" t="s">
        <v>176</v>
      </c>
      <c r="AJ16" s="111">
        <v>1.8</v>
      </c>
      <c r="AK16" s="112">
        <v>2</v>
      </c>
      <c r="AL16" s="112">
        <v>1000</v>
      </c>
      <c r="AM16" s="112">
        <v>2</v>
      </c>
      <c r="AN16" s="112">
        <v>2.15</v>
      </c>
      <c r="AO16" s="113">
        <v>1980</v>
      </c>
    </row>
    <row r="17" spans="1:41" ht="15.75" thickBot="1" x14ac:dyDescent="0.3">
      <c r="A17" s="35">
        <v>2211352</v>
      </c>
      <c r="B17" s="53" t="s">
        <v>45</v>
      </c>
      <c r="C17" s="54" t="s">
        <v>46</v>
      </c>
      <c r="D17" s="55" t="s">
        <v>7</v>
      </c>
      <c r="E17" s="55" t="s">
        <v>47</v>
      </c>
      <c r="F17" s="56">
        <v>0.8833333333333333</v>
      </c>
      <c r="G17" s="57">
        <v>0.66585548484359414</v>
      </c>
      <c r="H17" s="56">
        <v>0.74005364333536561</v>
      </c>
      <c r="I17" s="58">
        <v>1</v>
      </c>
      <c r="J17" s="57">
        <f>0.049791667/$J$1</f>
        <v>0.87760098508782769</v>
      </c>
      <c r="K17" s="57">
        <f>0.0328703704/$K$1</f>
        <v>0.6386327866671927</v>
      </c>
      <c r="L17" s="59">
        <f t="shared" si="0"/>
        <v>0.80091270554455229</v>
      </c>
      <c r="M17" s="60">
        <v>5</v>
      </c>
      <c r="N17" s="36" t="str" cm="1">
        <f t="array" ref="N17">_xlfn.IFS(M17=1,Sheet1!$A$1,M17=2,Sheet1!$A$2,M17=3,Sheet1!$A$3,M17=4,Sheet1!$A$4,M17=5,Sheet1!$A$5,M17=6,Sheet1!$A$6,M17=7,Sheet1!$A$7,M17=8,Sheet1!$A$8,M17="","")</f>
        <v>Gesto Correspondiente a la palabra "TORTUGA" según el lenguaje de señas colombiano</v>
      </c>
      <c r="O17" s="16" t="s">
        <v>81</v>
      </c>
      <c r="P17" s="13">
        <v>5</v>
      </c>
      <c r="Q17" s="13">
        <v>3.8</v>
      </c>
      <c r="R17" s="13">
        <v>2.9</v>
      </c>
      <c r="S17" s="13">
        <v>5</v>
      </c>
      <c r="T17" s="13">
        <v>2</v>
      </c>
      <c r="U17" s="14">
        <f t="shared" si="1"/>
        <v>3.7400000000000007</v>
      </c>
      <c r="V17" s="15">
        <f t="shared" si="2"/>
        <v>3.8193690583168287</v>
      </c>
      <c r="W17" s="12">
        <v>0.45959318321096959</v>
      </c>
      <c r="X17" s="12">
        <v>0.9657266810264632</v>
      </c>
      <c r="Y17" s="11">
        <v>0.46638537263693858</v>
      </c>
      <c r="Z17" s="12">
        <v>1</v>
      </c>
      <c r="AA17" s="26">
        <v>1</v>
      </c>
      <c r="AB17" s="31"/>
      <c r="AC17" s="73">
        <v>1.0751009420781845</v>
      </c>
      <c r="AD17" s="73"/>
      <c r="AE17" s="73"/>
      <c r="AF17" s="73"/>
      <c r="AG17" s="73"/>
      <c r="AH17" s="82" t="s">
        <v>168</v>
      </c>
      <c r="AI17" s="100"/>
      <c r="AJ17" s="95"/>
      <c r="AK17" s="93"/>
      <c r="AL17" s="93"/>
      <c r="AM17" s="93"/>
      <c r="AN17" s="93"/>
      <c r="AO17" s="110"/>
    </row>
    <row r="18" spans="1:41" ht="30" x14ac:dyDescent="0.25">
      <c r="A18" s="35">
        <v>2201757</v>
      </c>
      <c r="B18" s="43" t="s">
        <v>19</v>
      </c>
      <c r="C18" s="44" t="s">
        <v>20</v>
      </c>
      <c r="D18" s="45" t="s">
        <v>7</v>
      </c>
      <c r="E18" s="45" t="s">
        <v>21</v>
      </c>
      <c r="F18" s="46">
        <v>1</v>
      </c>
      <c r="G18" s="47">
        <v>0.67596405842163554</v>
      </c>
      <c r="H18" s="46">
        <v>0.74005364333536561</v>
      </c>
      <c r="I18" s="48">
        <v>1</v>
      </c>
      <c r="J18" s="47">
        <f>0/$J$1</f>
        <v>0</v>
      </c>
      <c r="K18" s="47">
        <f>0.0379513889/$K$1</f>
        <v>0.73735102331239211</v>
      </c>
      <c r="L18" s="49">
        <f t="shared" si="0"/>
        <v>0.69222812084489893</v>
      </c>
      <c r="M18" s="50">
        <v>6</v>
      </c>
      <c r="N18" s="36" t="str" cm="1">
        <f t="array" ref="N18">_xlfn.IFS(M18=1,Sheet1!$A$1,M18=2,Sheet1!$A$2,M18=3,Sheet1!$A$3,M18=4,Sheet1!$A$4,M18=5,Sheet1!$A$5,M18=6,Sheet1!$A$6,M18=7,Sheet1!$A$7,M18=8,Sheet1!$A$8,M18="","")</f>
        <v>Gesto Correspondiente a la palabra "OVEJA" según el lenguaje de señas colombiano</v>
      </c>
      <c r="O18" s="16" t="s">
        <v>77</v>
      </c>
      <c r="P18" s="13">
        <v>4</v>
      </c>
      <c r="Q18" s="13">
        <v>3.6</v>
      </c>
      <c r="R18" s="13">
        <v>0</v>
      </c>
      <c r="S18" s="13">
        <v>0</v>
      </c>
      <c r="T18" s="13">
        <v>0</v>
      </c>
      <c r="U18" s="14">
        <f t="shared" si="1"/>
        <v>1.52</v>
      </c>
      <c r="V18" s="15">
        <f t="shared" si="2"/>
        <v>2.102342181267348</v>
      </c>
      <c r="W18" s="12">
        <v>1</v>
      </c>
      <c r="X18" s="12">
        <v>1</v>
      </c>
      <c r="Y18" s="11">
        <v>1</v>
      </c>
      <c r="Z18" s="12">
        <v>0.87863756623470268</v>
      </c>
      <c r="AA18" s="26">
        <v>1</v>
      </c>
      <c r="AB18" s="32" t="s">
        <v>150</v>
      </c>
      <c r="AC18" s="29">
        <v>1.0880215342454835</v>
      </c>
      <c r="AD18" s="29"/>
      <c r="AE18" s="29"/>
      <c r="AF18" s="29"/>
      <c r="AG18" s="29"/>
      <c r="AH18" s="81" t="s">
        <v>168</v>
      </c>
      <c r="AI18" s="101" t="s">
        <v>180</v>
      </c>
      <c r="AJ18" s="114">
        <v>2</v>
      </c>
      <c r="AK18" s="112">
        <v>1</v>
      </c>
      <c r="AL18" s="112">
        <v>1250</v>
      </c>
      <c r="AM18" s="112">
        <v>3</v>
      </c>
      <c r="AN18" s="112">
        <v>1.2</v>
      </c>
      <c r="AO18" s="113">
        <v>2120</v>
      </c>
    </row>
    <row r="19" spans="1:41" ht="30.75" thickBot="1" x14ac:dyDescent="0.3">
      <c r="A19" s="35">
        <v>2200689</v>
      </c>
      <c r="B19" s="53" t="s">
        <v>34</v>
      </c>
      <c r="C19" s="54" t="s">
        <v>35</v>
      </c>
      <c r="D19" s="55" t="s">
        <v>7</v>
      </c>
      <c r="E19" s="55" t="s">
        <v>36</v>
      </c>
      <c r="F19" s="56">
        <v>1</v>
      </c>
      <c r="G19" s="57">
        <v>0.46593036325443599</v>
      </c>
      <c r="H19" s="56">
        <v>0.62650871710347011</v>
      </c>
      <c r="I19" s="58">
        <v>1</v>
      </c>
      <c r="J19" s="57">
        <f>0.018946759/$J$1</f>
        <v>0.33394532387561288</v>
      </c>
      <c r="K19" s="57">
        <f>0.0009027778/$K$1</f>
        <v>1.7539914979335842E-2</v>
      </c>
      <c r="L19" s="59">
        <f t="shared" si="0"/>
        <v>0.57398738653547587</v>
      </c>
      <c r="M19" s="60">
        <v>6</v>
      </c>
      <c r="N19" s="36" t="str" cm="1">
        <f t="array" ref="N19">_xlfn.IFS(M19=1,Sheet1!$A$1,M19=2,Sheet1!$A$2,M19=3,Sheet1!$A$3,M19=4,Sheet1!$A$4,M19=5,Sheet1!$A$5,M19=6,Sheet1!$A$6,M19=7,Sheet1!$A$7,M19=8,Sheet1!$A$8,M19="","")</f>
        <v>Gesto Correspondiente a la palabra "OVEJA" según el lenguaje de señas colombiano</v>
      </c>
      <c r="O19" s="16" t="s">
        <v>77</v>
      </c>
      <c r="P19" s="13">
        <v>5</v>
      </c>
      <c r="Q19" s="13">
        <v>0</v>
      </c>
      <c r="R19" s="13">
        <v>0</v>
      </c>
      <c r="S19" s="13">
        <v>0</v>
      </c>
      <c r="T19" s="13">
        <v>5</v>
      </c>
      <c r="U19" s="14">
        <f t="shared" si="1"/>
        <v>2</v>
      </c>
      <c r="V19" s="15">
        <f t="shared" si="2"/>
        <v>2.2609810798032139</v>
      </c>
      <c r="W19" s="12">
        <v>1</v>
      </c>
      <c r="X19" s="12">
        <v>0.3002169198176699</v>
      </c>
      <c r="Y19" s="11">
        <v>0</v>
      </c>
      <c r="Z19" s="12">
        <v>0.53373015861507977</v>
      </c>
      <c r="AA19" s="26">
        <v>0</v>
      </c>
      <c r="AB19" s="33" t="s">
        <v>159</v>
      </c>
      <c r="AC19" s="73">
        <v>0.74751009409613423</v>
      </c>
      <c r="AD19" s="73"/>
      <c r="AE19" s="73"/>
      <c r="AF19" s="73"/>
      <c r="AG19" s="73"/>
      <c r="AH19" s="82" t="s">
        <v>168</v>
      </c>
      <c r="AI19" s="102" t="s">
        <v>181</v>
      </c>
      <c r="AJ19" s="115"/>
      <c r="AK19" s="116"/>
      <c r="AL19" s="116"/>
      <c r="AM19" s="116"/>
      <c r="AN19" s="116"/>
      <c r="AO19" s="117"/>
    </row>
  </sheetData>
  <autoFilter ref="A3:AH3" xr:uid="{00000000-0009-0000-0000-000000000000}">
    <sortState xmlns:xlrd2="http://schemas.microsoft.com/office/spreadsheetml/2017/richdata2" ref="A4:AH19">
      <sortCondition ref="M3"/>
    </sortState>
  </autoFilter>
  <mergeCells count="2">
    <mergeCell ref="F2:L2"/>
    <mergeCell ref="P2:U2"/>
  </mergeCells>
  <hyperlinks>
    <hyperlink ref="O5" r:id="rId1" display="https://uao-my.sharepoint.com/:u:/g/personal/oicampo_uao_edu_co/Ef39u63j2jNNlr41x60ySkMBgKTOE726blos_Q8zT6HnYg?e=w7b0aC" xr:uid="{00000000-0004-0000-0000-000000000000}"/>
    <hyperlink ref="O6" r:id="rId2" display="https://uao-my.sharepoint.com/:u:/g/personal/oicampo_uao_edu_co/Ef39u63j2jNNlr41x60ySkMBgKTOE726blos_Q8zT6HnYg?e=w7b0aC" xr:uid="{00000000-0004-0000-0000-000001000000}"/>
    <hyperlink ref="O7" r:id="rId3" display="https://uao-my.sharepoint.com/:u:/g/personal/oicampo_uao_edu_co/Ef39u63j2jNNlr41x60ySkMBgKTOE726blos_Q8zT6HnYg?e=w7b0aC" xr:uid="{00000000-0004-0000-0000-000002000000}"/>
    <hyperlink ref="O8" r:id="rId4" display="https://uao-my.sharepoint.com/:u:/g/personal/oicampo_uao_edu_co/EaIWo7YFVYlAuN93clEL44gBAXKbjKXNfPryYCfZL6L4MQ?e=7ImTKy" xr:uid="{00000000-0004-0000-0000-000003000000}"/>
    <hyperlink ref="O9" r:id="rId5" display="https://uao-my.sharepoint.com/:u:/g/personal/oicampo_uao_edu_co/EaIWo7YFVYlAuN93clEL44gBAXKbjKXNfPryYCfZL6L4MQ?e=7ImTKy" xr:uid="{00000000-0004-0000-0000-000004000000}"/>
    <hyperlink ref="O10" r:id="rId6" display="https://uao-my.sharepoint.com/:u:/g/personal/oicampo_uao_edu_co/EUuR8OS5_ypLv55gMNbs_VEB0YK9DTeBAKx0lpeZmGIeJw?e=8HgIh5" xr:uid="{00000000-0004-0000-0000-000005000000}"/>
    <hyperlink ref="O11" r:id="rId7" display="https://uao-my.sharepoint.com/:u:/g/personal/oicampo_uao_edu_co/EUuR8OS5_ypLv55gMNbs_VEB0YK9DTeBAKx0lpeZmGIeJw?e=8HgIh5" xr:uid="{00000000-0004-0000-0000-000006000000}"/>
    <hyperlink ref="O12" r:id="rId8" display="https://uao-my.sharepoint.com/:u:/g/personal/oicampo_uao_edu_co/EcZ8r75bpS5MpBJfTFFEy-gBVhWrdbBe601C0Z8Go9e_KQ?e=ms2D9T" xr:uid="{00000000-0004-0000-0000-000007000000}"/>
    <hyperlink ref="O13" r:id="rId9" display="https://uao-my.sharepoint.com/:u:/g/personal/oicampo_uao_edu_co/EcZ8r75bpS5MpBJfTFFEy-gBVhWrdbBe601C0Z8Go9e_KQ?e=ms2D9T" xr:uid="{00000000-0004-0000-0000-000008000000}"/>
    <hyperlink ref="O14" r:id="rId10" display="https://uao-my.sharepoint.com/:u:/g/personal/oicampo_uao_edu_co/EcZ8r75bpS5MpBJfTFFEy-gBVhWrdbBe601C0Z8Go9e_KQ?e=ms2D9T" xr:uid="{00000000-0004-0000-0000-000009000000}"/>
    <hyperlink ref="O15" r:id="rId11" display="https://uao-my.sharepoint.com/:u:/g/personal/oicampo_uao_edu_co/EYN7zW8Sc7ZMg-EpBYNO4asBxd6gaN2WatTXVv4JJLUmMg?e=ntlGW3" xr:uid="{00000000-0004-0000-0000-00000A000000}"/>
    <hyperlink ref="O16" r:id="rId12" display="https://uao-my.sharepoint.com/:u:/g/personal/oicampo_uao_edu_co/EYN7zW8Sc7ZMg-EpBYNO4asBxd6gaN2WatTXVv4JJLUmMg?e=ntlGW3" xr:uid="{00000000-0004-0000-0000-00000B000000}"/>
    <hyperlink ref="O17" r:id="rId13" display="https://uao-my.sharepoint.com/:u:/g/personal/oicampo_uao_edu_co/EYN7zW8Sc7ZMg-EpBYNO4asBxd6gaN2WatTXVv4JJLUmMg?e=ntlGW3" xr:uid="{00000000-0004-0000-0000-00000C000000}"/>
    <hyperlink ref="O18" r:id="rId14" display="https://uao-my.sharepoint.com/:u:/g/personal/oicampo_uao_edu_co/Ef39u63j2jNNlr41x60ySkMBgKTOE726blos_Q8zT6HnYg?e=PclwRs" xr:uid="{00000000-0004-0000-0000-00000D000000}"/>
    <hyperlink ref="O19" r:id="rId15" display="https://uao-my.sharepoint.com/:u:/g/personal/oicampo_uao_edu_co/Ef39u63j2jNNlr41x60ySkMBgKTOE726blos_Q8zT6HnYg?e=PclwRs" xr:uid="{00000000-0004-0000-0000-00000E000000}"/>
    <hyperlink ref="AB11" r:id="rId16" xr:uid="{00000000-0004-0000-0000-00000F000000}"/>
    <hyperlink ref="AB9" r:id="rId17" xr:uid="{00000000-0004-0000-0000-000010000000}"/>
    <hyperlink ref="AB13" r:id="rId18" xr:uid="{00000000-0004-0000-0000-000011000000}"/>
    <hyperlink ref="AB19" r:id="rId19" xr:uid="{00000000-0004-0000-0000-000012000000}"/>
    <hyperlink ref="AH6" r:id="rId20" display="https://uao-my.sharepoint.com/:b:/g/personal/oicampo_uao_edu_co/Eed0TIkaUk5IvMVMifyIMmABlTBqMJVj5t4EUAFyqmsPFQ?e=ff17eI" xr:uid="{00000000-0004-0000-0000-000013000000}"/>
    <hyperlink ref="AH8" r:id="rId21" display="https://uao-my.sharepoint.com/:b:/g/personal/oicampo_uao_edu_co/ESY2n_QorO1Fr3VytFD-aL8B-H58jldDge1rN2nrEwFMng?e=5pckAJ" xr:uid="{00000000-0004-0000-0000-000014000000}"/>
    <hyperlink ref="AH9" r:id="rId22" display="https://uao-my.sharepoint.com/:b:/g/personal/oicampo_uao_edu_co/Ee-nDXCt4NNGoT6n15hp-40B34Eu83fSKyPVZuF01gRjew?e=wdnTFB" xr:uid="{00000000-0004-0000-0000-000015000000}"/>
    <hyperlink ref="AH10" r:id="rId23" display="https://uao-my.sharepoint.com/:b:/g/personal/oicampo_uao_edu_co/EbgkUjYK_VlCic523bHWXscBftqLbrqyMmZto_sPESuWkQ?e=rpdbnL" xr:uid="{00000000-0004-0000-0000-000016000000}"/>
    <hyperlink ref="AH11" r:id="rId24" display="https://uao-my.sharepoint.com/:b:/g/personal/oicampo_uao_edu_co/EbcX9JlBrIpDjWKAQjFBTw8BBLRG1SH2gimMUl_-ddI-Hw?e=wPACqI" xr:uid="{00000000-0004-0000-0000-000017000000}"/>
    <hyperlink ref="AH12" r:id="rId25" display="https://uao-my.sharepoint.com/:b:/g/personal/oicampo_uao_edu_co/EWB8eA34xONJotZ4V5hFBkUBjXDGeYYu_TBhK9Pbk6JN4A?e=hq1NqS" xr:uid="{00000000-0004-0000-0000-000018000000}"/>
    <hyperlink ref="AH13" r:id="rId26" display="https://uao-my.sharepoint.com/:b:/g/personal/oicampo_uao_edu_co/ETOncsIUuHpCtCA77aQlDosB910EAPAwzi1aGuLIJT8QnQ?e=wpQyMq" xr:uid="{00000000-0004-0000-0000-000019000000}"/>
    <hyperlink ref="AH15" r:id="rId27" xr:uid="{00000000-0004-0000-0000-00001A000000}"/>
    <hyperlink ref="AH16" r:id="rId28" xr:uid="{00000000-0004-0000-0000-00001B000000}"/>
    <hyperlink ref="AH17" r:id="rId29" xr:uid="{00000000-0004-0000-0000-00001C000000}"/>
    <hyperlink ref="AH18" r:id="rId30" xr:uid="{00000000-0004-0000-0000-00001D000000}"/>
    <hyperlink ref="AH19" r:id="rId31" xr:uid="{00000000-0004-0000-0000-00001E000000}"/>
    <hyperlink ref="AI9" r:id="rId32" xr:uid="{6896AEE3-CCAE-441E-8338-DB2A13611660}"/>
    <hyperlink ref="AI11" r:id="rId33" xr:uid="{01A008F1-0242-4024-87E3-9A8B540C2CCC}"/>
    <hyperlink ref="AI13" r:id="rId34" xr:uid="{19AA5552-F4CD-483E-91F6-DA84173E5E6D}"/>
    <hyperlink ref="AI6" r:id="rId35" xr:uid="{A7BD598F-E973-4BB4-94EC-791694976E3C}"/>
    <hyperlink ref="AI19" r:id="rId36" xr:uid="{12CB22FB-B9C5-4547-B12D-F78701EB601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F21" sqref="F21"/>
    </sheetView>
  </sheetViews>
  <sheetFormatPr defaultColWidth="9.140625" defaultRowHeight="15" x14ac:dyDescent="0.25"/>
  <sheetData>
    <row r="1" spans="1:1" x14ac:dyDescent="0.25">
      <c r="A1" s="2" t="s">
        <v>55</v>
      </c>
    </row>
    <row r="2" spans="1:1" x14ac:dyDescent="0.25">
      <c r="A2" s="2" t="s">
        <v>56</v>
      </c>
    </row>
    <row r="3" spans="1:1" x14ac:dyDescent="0.25">
      <c r="A3" s="2" t="s">
        <v>57</v>
      </c>
    </row>
    <row r="4" spans="1:1" x14ac:dyDescent="0.25">
      <c r="A4" s="2" t="s">
        <v>58</v>
      </c>
    </row>
    <row r="5" spans="1:1" x14ac:dyDescent="0.25">
      <c r="A5" s="2" t="s">
        <v>59</v>
      </c>
    </row>
    <row r="6" spans="1:1" x14ac:dyDescent="0.25">
      <c r="A6" s="2" t="s">
        <v>60</v>
      </c>
    </row>
    <row r="7" spans="1:1" x14ac:dyDescent="0.25">
      <c r="A7" s="2" t="s">
        <v>61</v>
      </c>
    </row>
    <row r="8" spans="1:1" x14ac:dyDescent="0.25">
      <c r="A8" s="2" t="s">
        <v>62</v>
      </c>
    </row>
    <row r="9" spans="1:1" x14ac:dyDescent="0.25">
      <c r="A9" s="2" t="s">
        <v>63</v>
      </c>
    </row>
    <row r="10" spans="1:1" x14ac:dyDescent="0.25">
      <c r="A10" s="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workbookViewId="0">
      <selection activeCell="G27" sqref="G27"/>
    </sheetView>
  </sheetViews>
  <sheetFormatPr defaultColWidth="9.140625" defaultRowHeight="15" x14ac:dyDescent="0.25"/>
  <cols>
    <col min="1" max="1" width="21.140625" bestFit="1" customWidth="1"/>
    <col min="2" max="2" width="19.5703125" bestFit="1" customWidth="1"/>
    <col min="3" max="3" width="6.42578125" bestFit="1" customWidth="1"/>
    <col min="4" max="4" width="14.85546875" bestFit="1" customWidth="1"/>
  </cols>
  <sheetData>
    <row r="1" spans="1:4" x14ac:dyDescent="0.25">
      <c r="A1" s="18" t="s">
        <v>82</v>
      </c>
      <c r="B1" s="18" t="s">
        <v>83</v>
      </c>
      <c r="C1" s="18" t="s">
        <v>53</v>
      </c>
      <c r="D1" s="18" t="s">
        <v>84</v>
      </c>
    </row>
    <row r="2" spans="1:4" x14ac:dyDescent="0.25">
      <c r="A2" s="10" t="s">
        <v>13</v>
      </c>
      <c r="B2" s="10" t="s">
        <v>14</v>
      </c>
      <c r="C2" s="5">
        <v>1</v>
      </c>
      <c r="D2" s="17" t="s">
        <v>77</v>
      </c>
    </row>
    <row r="3" spans="1:4" x14ac:dyDescent="0.25">
      <c r="A3" s="10" t="s">
        <v>31</v>
      </c>
      <c r="B3" s="10" t="s">
        <v>32</v>
      </c>
      <c r="C3" s="5">
        <v>1</v>
      </c>
      <c r="D3" s="17" t="s">
        <v>77</v>
      </c>
    </row>
    <row r="4" spans="1:4" x14ac:dyDescent="0.25">
      <c r="A4" s="10" t="s">
        <v>37</v>
      </c>
      <c r="B4" s="10" t="s">
        <v>38</v>
      </c>
      <c r="C4" s="5">
        <v>1</v>
      </c>
      <c r="D4" s="17" t="s">
        <v>77</v>
      </c>
    </row>
    <row r="5" spans="1:4" x14ac:dyDescent="0.25">
      <c r="A5" s="10" t="s">
        <v>5</v>
      </c>
      <c r="B5" s="10" t="s">
        <v>6</v>
      </c>
      <c r="C5" s="5">
        <v>2</v>
      </c>
      <c r="D5" s="17" t="s">
        <v>78</v>
      </c>
    </row>
    <row r="6" spans="1:4" x14ac:dyDescent="0.25">
      <c r="A6" s="10" t="s">
        <v>51</v>
      </c>
      <c r="B6" s="10" t="s">
        <v>38</v>
      </c>
      <c r="C6" s="5">
        <v>2</v>
      </c>
      <c r="D6" s="17" t="s">
        <v>78</v>
      </c>
    </row>
    <row r="7" spans="1:4" x14ac:dyDescent="0.25">
      <c r="A7" s="10" t="s">
        <v>16</v>
      </c>
      <c r="B7" s="10" t="s">
        <v>17</v>
      </c>
      <c r="C7" s="5">
        <v>3</v>
      </c>
      <c r="D7" s="17" t="s">
        <v>79</v>
      </c>
    </row>
    <row r="8" spans="1:4" x14ac:dyDescent="0.25">
      <c r="A8" s="10" t="s">
        <v>48</v>
      </c>
      <c r="B8" s="10" t="s">
        <v>49</v>
      </c>
      <c r="C8" s="5">
        <v>3</v>
      </c>
      <c r="D8" s="17" t="s">
        <v>79</v>
      </c>
    </row>
    <row r="9" spans="1:4" x14ac:dyDescent="0.25">
      <c r="A9" s="10" t="s">
        <v>9</v>
      </c>
      <c r="B9" s="10" t="s">
        <v>10</v>
      </c>
      <c r="C9" s="5">
        <v>4</v>
      </c>
      <c r="D9" s="17" t="s">
        <v>80</v>
      </c>
    </row>
    <row r="10" spans="1:4" x14ac:dyDescent="0.25">
      <c r="A10" s="10" t="s">
        <v>40</v>
      </c>
      <c r="B10" s="10" t="s">
        <v>29</v>
      </c>
      <c r="C10" s="5">
        <v>4</v>
      </c>
      <c r="D10" s="17" t="s">
        <v>80</v>
      </c>
    </row>
    <row r="11" spans="1:4" x14ac:dyDescent="0.25">
      <c r="A11" s="10" t="s">
        <v>42</v>
      </c>
      <c r="B11" s="10" t="s">
        <v>43</v>
      </c>
      <c r="C11" s="5">
        <v>4</v>
      </c>
      <c r="D11" s="17" t="s">
        <v>80</v>
      </c>
    </row>
    <row r="12" spans="1:4" x14ac:dyDescent="0.25">
      <c r="A12" s="10" t="s">
        <v>25</v>
      </c>
      <c r="B12" s="10" t="s">
        <v>26</v>
      </c>
      <c r="C12" s="5">
        <v>5</v>
      </c>
      <c r="D12" s="17" t="s">
        <v>81</v>
      </c>
    </row>
    <row r="13" spans="1:4" x14ac:dyDescent="0.25">
      <c r="A13" s="10" t="s">
        <v>28</v>
      </c>
      <c r="B13" s="10" t="s">
        <v>29</v>
      </c>
      <c r="C13" s="5">
        <v>5</v>
      </c>
      <c r="D13" s="17" t="s">
        <v>81</v>
      </c>
    </row>
    <row r="14" spans="1:4" x14ac:dyDescent="0.25">
      <c r="A14" s="10" t="s">
        <v>45</v>
      </c>
      <c r="B14" s="10" t="s">
        <v>46</v>
      </c>
      <c r="C14" s="5">
        <v>5</v>
      </c>
      <c r="D14" s="17" t="s">
        <v>81</v>
      </c>
    </row>
    <row r="15" spans="1:4" x14ac:dyDescent="0.25">
      <c r="A15" s="10" t="s">
        <v>19</v>
      </c>
      <c r="B15" s="10" t="s">
        <v>20</v>
      </c>
      <c r="C15" s="5">
        <v>6</v>
      </c>
      <c r="D15" s="17" t="s">
        <v>77</v>
      </c>
    </row>
    <row r="16" spans="1:4" x14ac:dyDescent="0.25">
      <c r="A16" s="10" t="s">
        <v>34</v>
      </c>
      <c r="B16" s="10" t="s">
        <v>35</v>
      </c>
      <c r="C16" s="5">
        <v>6</v>
      </c>
      <c r="D16" s="17" t="s">
        <v>77</v>
      </c>
    </row>
  </sheetData>
  <hyperlinks>
    <hyperlink ref="D2" r:id="rId1" display="https://uao-my.sharepoint.com/:u:/g/personal/oicampo_uao_edu_co/Ef39u63j2jNNlr41x60ySkMBgKTOE726blos_Q8zT6HnYg?e=w7b0aC" xr:uid="{00000000-0004-0000-0200-000000000000}"/>
    <hyperlink ref="D3" r:id="rId2" display="https://uao-my.sharepoint.com/:u:/g/personal/oicampo_uao_edu_co/Ef39u63j2jNNlr41x60ySkMBgKTOE726blos_Q8zT6HnYg?e=w7b0aC" xr:uid="{00000000-0004-0000-0200-000001000000}"/>
    <hyperlink ref="D4" r:id="rId3" display="https://uao-my.sharepoint.com/:u:/g/personal/oicampo_uao_edu_co/Ef39u63j2jNNlr41x60ySkMBgKTOE726blos_Q8zT6HnYg?e=w7b0aC" xr:uid="{00000000-0004-0000-0200-000002000000}"/>
    <hyperlink ref="D5" r:id="rId4" display="https://uao-my.sharepoint.com/:u:/g/personal/oicampo_uao_edu_co/EaIWo7YFVYlAuN93clEL44gBAXKbjKXNfPryYCfZL6L4MQ?e=7ImTKy" xr:uid="{00000000-0004-0000-0200-000003000000}"/>
    <hyperlink ref="D6" r:id="rId5" display="https://uao-my.sharepoint.com/:u:/g/personal/oicampo_uao_edu_co/EaIWo7YFVYlAuN93clEL44gBAXKbjKXNfPryYCfZL6L4MQ?e=7ImTKy" xr:uid="{00000000-0004-0000-0200-000004000000}"/>
    <hyperlink ref="D7" r:id="rId6" display="https://uao-my.sharepoint.com/:u:/g/personal/oicampo_uao_edu_co/EUuR8OS5_ypLv55gMNbs_VEB0YK9DTeBAKx0lpeZmGIeJw?e=8HgIh5" xr:uid="{00000000-0004-0000-0200-000005000000}"/>
    <hyperlink ref="D8" r:id="rId7" display="https://uao-my.sharepoint.com/:u:/g/personal/oicampo_uao_edu_co/EUuR8OS5_ypLv55gMNbs_VEB0YK9DTeBAKx0lpeZmGIeJw?e=8HgIh5" xr:uid="{00000000-0004-0000-0200-000006000000}"/>
    <hyperlink ref="D9" r:id="rId8" display="https://uao-my.sharepoint.com/:u:/g/personal/oicampo_uao_edu_co/EcZ8r75bpS5MpBJfTFFEy-gBVhWrdbBe601C0Z8Go9e_KQ?e=ms2D9T" xr:uid="{00000000-0004-0000-0200-000007000000}"/>
    <hyperlink ref="D10" r:id="rId9" display="https://uao-my.sharepoint.com/:u:/g/personal/oicampo_uao_edu_co/EcZ8r75bpS5MpBJfTFFEy-gBVhWrdbBe601C0Z8Go9e_KQ?e=ms2D9T" xr:uid="{00000000-0004-0000-0200-000008000000}"/>
    <hyperlink ref="D11" r:id="rId10" display="https://uao-my.sharepoint.com/:u:/g/personal/oicampo_uao_edu_co/EcZ8r75bpS5MpBJfTFFEy-gBVhWrdbBe601C0Z8Go9e_KQ?e=ms2D9T" xr:uid="{00000000-0004-0000-0200-000009000000}"/>
    <hyperlink ref="D12" r:id="rId11" display="https://uao-my.sharepoint.com/:u:/g/personal/oicampo_uao_edu_co/EYN7zW8Sc7ZMg-EpBYNO4asBxd6gaN2WatTXVv4JJLUmMg?e=ntlGW3" xr:uid="{00000000-0004-0000-0200-00000A000000}"/>
    <hyperlink ref="D13" r:id="rId12" display="https://uao-my.sharepoint.com/:u:/g/personal/oicampo_uao_edu_co/EYN7zW8Sc7ZMg-EpBYNO4asBxd6gaN2WatTXVv4JJLUmMg?e=ntlGW3" xr:uid="{00000000-0004-0000-0200-00000B000000}"/>
    <hyperlink ref="D14" r:id="rId13" display="https://uao-my.sharepoint.com/:u:/g/personal/oicampo_uao_edu_co/EYN7zW8Sc7ZMg-EpBYNO4asBxd6gaN2WatTXVv4JJLUmMg?e=ntlGW3" xr:uid="{00000000-0004-0000-0200-00000C000000}"/>
    <hyperlink ref="D15" r:id="rId14" display="https://uao-my.sharepoint.com/:u:/g/personal/oicampo_uao_edu_co/Ef39u63j2jNNlr41x60ySkMBgKTOE726blos_Q8zT6HnYg?e=PclwRs" xr:uid="{00000000-0004-0000-0200-00000D000000}"/>
    <hyperlink ref="D16" r:id="rId15" display="https://uao-my.sharepoint.com/:u:/g/personal/oicampo_uao_edu_co/Ef39u63j2jNNlr41x60ySkMBgKTOE726blos_Q8zT6HnYg?e=PclwRs" xr:uid="{00000000-0004-0000-0200-00000E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6"/>
  <sheetViews>
    <sheetView workbookViewId="0">
      <selection activeCell="J2" sqref="J2:J11"/>
    </sheetView>
  </sheetViews>
  <sheetFormatPr defaultColWidth="9.140625" defaultRowHeight="15" x14ac:dyDescent="0.25"/>
  <cols>
    <col min="1" max="1" width="8" bestFit="1" customWidth="1"/>
    <col min="2" max="4" width="16.85546875" customWidth="1"/>
    <col min="5" max="5" width="5.5703125" customWidth="1"/>
    <col min="6" max="6" width="20.7109375" customWidth="1"/>
    <col min="7" max="8" width="9.42578125" customWidth="1"/>
    <col min="9" max="9" width="10.28515625" customWidth="1"/>
  </cols>
  <sheetData>
    <row r="1" spans="1:9" x14ac:dyDescent="0.25">
      <c r="A1" s="20" t="s">
        <v>86</v>
      </c>
      <c r="B1" s="85" t="s">
        <v>87</v>
      </c>
      <c r="C1" s="86"/>
      <c r="D1" s="87"/>
      <c r="E1" s="88" t="s">
        <v>88</v>
      </c>
      <c r="F1" s="89"/>
      <c r="G1" s="89"/>
      <c r="H1" s="89"/>
      <c r="I1" s="90"/>
    </row>
    <row r="2" spans="1:9" x14ac:dyDescent="0.25">
      <c r="A2" s="10">
        <v>2200833</v>
      </c>
      <c r="B2" s="21" t="s">
        <v>89</v>
      </c>
      <c r="C2" s="21" t="s">
        <v>96</v>
      </c>
      <c r="D2" s="22" t="s">
        <v>103</v>
      </c>
      <c r="E2" s="23" t="s">
        <v>91</v>
      </c>
      <c r="F2" s="23" t="s">
        <v>92</v>
      </c>
      <c r="G2" s="23" t="s">
        <v>93</v>
      </c>
      <c r="H2" s="23" t="s">
        <v>94</v>
      </c>
      <c r="I2" s="23" t="s">
        <v>95</v>
      </c>
    </row>
    <row r="3" spans="1:9" x14ac:dyDescent="0.25">
      <c r="A3" s="10">
        <v>2216295</v>
      </c>
      <c r="B3" s="21" t="s">
        <v>96</v>
      </c>
      <c r="C3" s="21" t="s">
        <v>103</v>
      </c>
      <c r="D3" s="22" t="s">
        <v>90</v>
      </c>
      <c r="E3" s="23" t="s">
        <v>98</v>
      </c>
      <c r="F3" s="23" t="s">
        <v>99</v>
      </c>
      <c r="G3" s="23" t="s">
        <v>100</v>
      </c>
      <c r="H3" s="23" t="s">
        <v>101</v>
      </c>
      <c r="I3" s="23" t="s">
        <v>102</v>
      </c>
    </row>
    <row r="4" spans="1:9" x14ac:dyDescent="0.25">
      <c r="A4" s="10">
        <v>2205127</v>
      </c>
      <c r="B4" s="21" t="s">
        <v>103</v>
      </c>
      <c r="C4" s="21" t="s">
        <v>90</v>
      </c>
      <c r="D4" s="22" t="s">
        <v>97</v>
      </c>
      <c r="E4" s="23" t="s">
        <v>106</v>
      </c>
      <c r="F4" s="23" t="s">
        <v>107</v>
      </c>
      <c r="G4" s="23" t="s">
        <v>108</v>
      </c>
      <c r="H4" s="23" t="s">
        <v>109</v>
      </c>
      <c r="I4" s="23" t="s">
        <v>95</v>
      </c>
    </row>
    <row r="5" spans="1:9" x14ac:dyDescent="0.25">
      <c r="A5" s="10">
        <v>2170311</v>
      </c>
      <c r="B5" s="21" t="s">
        <v>90</v>
      </c>
      <c r="C5" s="21" t="s">
        <v>97</v>
      </c>
      <c r="D5" s="22" t="s">
        <v>105</v>
      </c>
      <c r="E5" s="23" t="s">
        <v>112</v>
      </c>
      <c r="F5" s="23" t="s">
        <v>113</v>
      </c>
      <c r="G5" s="23" t="s">
        <v>114</v>
      </c>
      <c r="H5" s="23" t="s">
        <v>115</v>
      </c>
      <c r="I5" s="23" t="s">
        <v>102</v>
      </c>
    </row>
    <row r="6" spans="1:9" x14ac:dyDescent="0.25">
      <c r="A6" s="10">
        <v>2210177</v>
      </c>
      <c r="B6" s="21" t="s">
        <v>97</v>
      </c>
      <c r="C6" s="21" t="s">
        <v>105</v>
      </c>
      <c r="D6" s="22" t="s">
        <v>111</v>
      </c>
      <c r="E6" s="23" t="s">
        <v>117</v>
      </c>
      <c r="F6" s="23" t="s">
        <v>118</v>
      </c>
      <c r="G6" s="23" t="s">
        <v>119</v>
      </c>
      <c r="H6" s="23" t="s">
        <v>120</v>
      </c>
      <c r="I6" s="23" t="s">
        <v>95</v>
      </c>
    </row>
    <row r="7" spans="1:9" x14ac:dyDescent="0.25">
      <c r="A7" s="10">
        <v>2201757</v>
      </c>
      <c r="B7" s="21" t="s">
        <v>105</v>
      </c>
      <c r="C7" s="21" t="s">
        <v>111</v>
      </c>
      <c r="D7" s="22" t="s">
        <v>148</v>
      </c>
      <c r="E7" s="23" t="s">
        <v>122</v>
      </c>
      <c r="F7" s="23" t="s">
        <v>123</v>
      </c>
      <c r="G7" s="23" t="s">
        <v>124</v>
      </c>
      <c r="H7" s="23" t="s">
        <v>125</v>
      </c>
      <c r="I7" s="23" t="s">
        <v>102</v>
      </c>
    </row>
    <row r="8" spans="1:9" x14ac:dyDescent="0.25">
      <c r="A8" s="10">
        <v>2210005</v>
      </c>
      <c r="B8" s="21" t="s">
        <v>111</v>
      </c>
      <c r="C8" s="21" t="s">
        <v>148</v>
      </c>
      <c r="D8" s="22" t="s">
        <v>149</v>
      </c>
      <c r="E8" s="23" t="s">
        <v>127</v>
      </c>
      <c r="F8" s="23" t="s">
        <v>128</v>
      </c>
      <c r="G8" s="23" t="s">
        <v>129</v>
      </c>
      <c r="H8" s="23" t="s">
        <v>130</v>
      </c>
      <c r="I8" s="23" t="s">
        <v>95</v>
      </c>
    </row>
    <row r="9" spans="1:9" x14ac:dyDescent="0.25">
      <c r="A9" s="10">
        <v>2211671</v>
      </c>
      <c r="B9" s="21" t="s">
        <v>148</v>
      </c>
      <c r="C9" s="21" t="s">
        <v>149</v>
      </c>
      <c r="D9" s="22" t="s">
        <v>104</v>
      </c>
      <c r="E9" s="23" t="s">
        <v>132</v>
      </c>
      <c r="F9" s="23" t="s">
        <v>133</v>
      </c>
      <c r="G9" s="23" t="s">
        <v>134</v>
      </c>
      <c r="H9" s="23" t="s">
        <v>135</v>
      </c>
      <c r="I9" s="23" t="s">
        <v>102</v>
      </c>
    </row>
    <row r="10" spans="1:9" x14ac:dyDescent="0.25">
      <c r="A10" s="10">
        <v>2210261</v>
      </c>
      <c r="B10" s="21" t="s">
        <v>149</v>
      </c>
      <c r="C10" s="21" t="s">
        <v>104</v>
      </c>
      <c r="D10" s="22" t="s">
        <v>110</v>
      </c>
      <c r="E10" s="23" t="s">
        <v>136</v>
      </c>
      <c r="F10" s="23" t="s">
        <v>137</v>
      </c>
      <c r="G10" s="23" t="s">
        <v>138</v>
      </c>
      <c r="H10" s="23" t="s">
        <v>139</v>
      </c>
      <c r="I10" s="23" t="s">
        <v>95</v>
      </c>
    </row>
    <row r="11" spans="1:9" x14ac:dyDescent="0.25">
      <c r="A11" s="10">
        <v>2200689</v>
      </c>
      <c r="B11" s="21" t="s">
        <v>104</v>
      </c>
      <c r="C11" s="22" t="s">
        <v>110</v>
      </c>
      <c r="D11" s="22" t="s">
        <v>116</v>
      </c>
      <c r="E11" s="23" t="s">
        <v>140</v>
      </c>
      <c r="F11" s="23" t="s">
        <v>141</v>
      </c>
      <c r="G11" s="23" t="s">
        <v>142</v>
      </c>
      <c r="H11" s="23" t="s">
        <v>143</v>
      </c>
      <c r="I11" s="23" t="s">
        <v>102</v>
      </c>
    </row>
    <row r="12" spans="1:9" x14ac:dyDescent="0.25">
      <c r="A12" s="10">
        <v>2206464</v>
      </c>
      <c r="B12" s="22" t="s">
        <v>110</v>
      </c>
      <c r="C12" s="22" t="s">
        <v>116</v>
      </c>
      <c r="D12" s="22" t="s">
        <v>121</v>
      </c>
      <c r="E12" s="23" t="s">
        <v>144</v>
      </c>
      <c r="F12" s="23" t="s">
        <v>145</v>
      </c>
      <c r="G12" s="23" t="s">
        <v>146</v>
      </c>
      <c r="H12" s="23" t="s">
        <v>147</v>
      </c>
      <c r="I12" s="23" t="s">
        <v>95</v>
      </c>
    </row>
    <row r="13" spans="1:9" x14ac:dyDescent="0.25">
      <c r="A13" s="10">
        <v>2215280</v>
      </c>
      <c r="B13" s="22" t="s">
        <v>116</v>
      </c>
      <c r="C13" s="22" t="s">
        <v>121</v>
      </c>
      <c r="D13" s="22" t="s">
        <v>126</v>
      </c>
      <c r="E13" s="23" t="s">
        <v>91</v>
      </c>
      <c r="F13" s="23" t="s">
        <v>99</v>
      </c>
      <c r="G13" s="23" t="s">
        <v>108</v>
      </c>
      <c r="H13" s="23" t="s">
        <v>115</v>
      </c>
      <c r="I13" s="23" t="s">
        <v>95</v>
      </c>
    </row>
    <row r="14" spans="1:9" x14ac:dyDescent="0.25">
      <c r="A14" s="10">
        <v>2210166</v>
      </c>
      <c r="B14" s="22" t="s">
        <v>121</v>
      </c>
      <c r="C14" s="22" t="s">
        <v>126</v>
      </c>
      <c r="D14" s="22" t="s">
        <v>131</v>
      </c>
      <c r="E14" s="23" t="s">
        <v>98</v>
      </c>
      <c r="F14" s="23" t="s">
        <v>107</v>
      </c>
      <c r="G14" s="23" t="s">
        <v>114</v>
      </c>
      <c r="H14" s="23" t="s">
        <v>120</v>
      </c>
      <c r="I14" s="23" t="s">
        <v>102</v>
      </c>
    </row>
    <row r="15" spans="1:9" x14ac:dyDescent="0.25">
      <c r="A15" s="10">
        <v>2211352</v>
      </c>
      <c r="B15" s="22" t="s">
        <v>126</v>
      </c>
      <c r="C15" s="22" t="s">
        <v>131</v>
      </c>
      <c r="D15" s="22" t="s">
        <v>89</v>
      </c>
      <c r="E15" s="23" t="s">
        <v>106</v>
      </c>
      <c r="F15" s="23" t="s">
        <v>113</v>
      </c>
      <c r="G15" s="23" t="s">
        <v>119</v>
      </c>
      <c r="H15" s="23" t="s">
        <v>125</v>
      </c>
      <c r="I15" s="23" t="s">
        <v>95</v>
      </c>
    </row>
    <row r="16" spans="1:9" x14ac:dyDescent="0.25">
      <c r="A16" s="10">
        <v>2210955</v>
      </c>
      <c r="B16" s="22" t="s">
        <v>160</v>
      </c>
      <c r="C16" s="21" t="s">
        <v>89</v>
      </c>
      <c r="D16" s="22" t="s">
        <v>96</v>
      </c>
      <c r="E16" s="23" t="s">
        <v>112</v>
      </c>
      <c r="F16" s="23" t="s">
        <v>118</v>
      </c>
      <c r="G16" s="23" t="s">
        <v>124</v>
      </c>
      <c r="H16" s="23" t="s">
        <v>130</v>
      </c>
      <c r="I16" s="23" t="s">
        <v>102</v>
      </c>
    </row>
  </sheetData>
  <mergeCells count="2">
    <mergeCell ref="B1:D1"/>
    <mergeCell ref="E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CABD 2025-1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Ivan Campo Salazar</dc:creator>
  <cp:lastModifiedBy>Oscar Ivan Campo Salazar</cp:lastModifiedBy>
  <dcterms:created xsi:type="dcterms:W3CDTF">2025-01-23T19:55:38Z</dcterms:created>
  <dcterms:modified xsi:type="dcterms:W3CDTF">2025-05-20T13:47:31Z</dcterms:modified>
</cp:coreProperties>
</file>