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1\"/>
    </mc:Choice>
  </mc:AlternateContent>
  <bookViews>
    <workbookView xWindow="-120" yWindow="-120" windowWidth="29040" windowHeight="15720"/>
  </bookViews>
  <sheets>
    <sheet name="CABD 2025-1" sheetId="1" r:id="rId1"/>
    <sheet name="Sheet1" sheetId="2" r:id="rId2"/>
  </sheets>
  <definedNames>
    <definedName name="_xlnm._FilterDatabase" localSheetId="0" hidden="1">'CABD 2025-1'!$B$3:$T$3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7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4" i="1"/>
  <c r="L4" i="1" s="1"/>
  <c r="J5" i="1"/>
  <c r="L5" i="1" s="1"/>
  <c r="U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U11" i="1" s="1"/>
  <c r="J12" i="1"/>
  <c r="L12" i="1" s="1"/>
  <c r="J13" i="1"/>
  <c r="L13" i="1" s="1"/>
  <c r="U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U19" i="1" s="1"/>
  <c r="T19" i="1"/>
  <c r="T18" i="1"/>
  <c r="U18" i="1" s="1"/>
  <c r="T17" i="1"/>
  <c r="T16" i="1"/>
  <c r="T15" i="1"/>
  <c r="U15" i="1" s="1"/>
  <c r="T14" i="1"/>
  <c r="U14" i="1" s="1"/>
  <c r="T13" i="1"/>
  <c r="T12" i="1"/>
  <c r="T11" i="1"/>
  <c r="T10" i="1"/>
  <c r="U10" i="1" s="1"/>
  <c r="T9" i="1"/>
  <c r="T8" i="1"/>
  <c r="T7" i="1"/>
  <c r="U7" i="1" s="1"/>
  <c r="T6" i="1"/>
  <c r="U6" i="1" s="1"/>
  <c r="T5" i="1"/>
  <c r="T4" i="1"/>
  <c r="U4" i="1" s="1"/>
  <c r="N10" i="1"/>
  <c r="N5" i="1" a="1"/>
  <c r="N13" i="1" a="1"/>
  <c r="N6" i="1" a="1"/>
  <c r="N14" i="1" a="1"/>
  <c r="N7" i="1" a="1"/>
  <c r="N15" i="1" a="1"/>
  <c r="N8" i="1" a="1"/>
  <c r="N16" i="1" a="1"/>
  <c r="N9" i="1" a="1"/>
  <c r="N17" i="1" a="1"/>
  <c r="N18" i="1" a="1"/>
  <c r="N11" i="1" a="1"/>
  <c r="N19" i="1" a="1"/>
  <c r="N12" i="1" a="1"/>
  <c r="N4" i="1" a="1"/>
  <c r="U9" i="1" l="1"/>
  <c r="U16" i="1"/>
  <c r="U8" i="1"/>
  <c r="U12" i="1"/>
  <c r="N4" i="1"/>
  <c r="N12" i="1"/>
  <c r="N19" i="1"/>
  <c r="N11" i="1"/>
  <c r="N18" i="1"/>
  <c r="N17" i="1"/>
  <c r="N9" i="1"/>
  <c r="N16" i="1"/>
  <c r="N8" i="1"/>
  <c r="N15" i="1"/>
  <c r="N7" i="1"/>
  <c r="N14" i="1"/>
  <c r="N6" i="1"/>
  <c r="N13" i="1"/>
  <c r="N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<sst xmlns="http://schemas.openxmlformats.org/spreadsheetml/2006/main" count="92" uniqueCount="76">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</sst>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72" formatCode="0.0000"/>
    <numFmt numFmtId="173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72" fontId="0" fillId="0" borderId="0" xfId="0" applyNumberFormat="1" applyAlignment="1">
      <alignment horizont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73" fontId="0" fillId="0" borderId="11" xfId="0" applyNumberFormat="1" applyBorder="1" applyAlignment="1">
      <alignment horizontal="center" vertical="center"/>
    </xf>
    <xf numFmtId="173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173" fontId="0" fillId="33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2" zoomScaleNormal="100" workbookViewId="0">
      <selection activeCell="U19" sqref="U19"/>
    </sheetView>
  </sheetViews>
  <sheetFormatPr baseColWidth="10" defaultColWidth="11.42578125" defaultRowHeight="15" x14ac:dyDescent="0.25"/>
  <cols>
    <col min="1" max="1" width="8.140625" bestFit="1" customWidth="1"/>
    <col min="2" max="2" width="24.140625" bestFit="1" customWidth="1"/>
    <col min="3" max="3" width="19.42578125" bestFit="1" customWidth="1"/>
    <col min="4" max="4" width="10.28515625" hidden="1" customWidth="1"/>
    <col min="5" max="5" width="33.42578125" hidden="1" customWidth="1"/>
    <col min="6" max="6" width="14.42578125" style="1" hidden="1" customWidth="1"/>
    <col min="7" max="7" width="13" style="1" hidden="1" customWidth="1"/>
    <col min="8" max="10" width="14" style="1" hidden="1" customWidth="1"/>
    <col min="11" max="11" width="13.42578125" style="1" hidden="1" customWidth="1"/>
    <col min="12" max="12" width="9.7109375" style="1" hidden="1" customWidth="1"/>
    <col min="13" max="13" width="0" style="3" hidden="1" customWidth="1"/>
    <col min="14" max="14" width="44" hidden="1" customWidth="1"/>
    <col min="15" max="16" width="0" hidden="1" customWidth="1"/>
    <col min="17" max="17" width="13.28515625" hidden="1" customWidth="1"/>
    <col min="18" max="20" width="0" hidden="1" customWidth="1"/>
  </cols>
  <sheetData>
    <row r="1" spans="1:21" hidden="1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</row>
    <row r="2" spans="1:21" x14ac:dyDescent="0.25">
      <c r="F2" s="5" t="s">
        <v>74</v>
      </c>
      <c r="G2" s="5"/>
      <c r="H2" s="5"/>
      <c r="I2" s="5"/>
      <c r="J2" s="5"/>
      <c r="K2" s="5"/>
      <c r="L2" s="5"/>
      <c r="O2" s="6" t="s">
        <v>75</v>
      </c>
      <c r="P2" s="6"/>
      <c r="Q2" s="6"/>
      <c r="R2" s="6"/>
      <c r="S2" s="6"/>
      <c r="T2" s="6"/>
    </row>
    <row r="3" spans="1:21" ht="105" x14ac:dyDescent="0.25">
      <c r="A3" s="7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9">
        <v>45685</v>
      </c>
      <c r="G3" s="9">
        <v>45692</v>
      </c>
      <c r="H3" s="9">
        <v>45699</v>
      </c>
      <c r="I3" s="9">
        <v>45706</v>
      </c>
      <c r="J3" s="9">
        <v>45713</v>
      </c>
      <c r="K3" s="9">
        <v>45720</v>
      </c>
      <c r="L3" s="10" t="s">
        <v>73</v>
      </c>
      <c r="M3" s="8" t="s">
        <v>53</v>
      </c>
      <c r="N3" s="8" t="s">
        <v>54</v>
      </c>
      <c r="O3" s="11" t="s">
        <v>67</v>
      </c>
      <c r="P3" s="11" t="s">
        <v>68</v>
      </c>
      <c r="Q3" s="11" t="s">
        <v>69</v>
      </c>
      <c r="R3" s="11" t="s">
        <v>70</v>
      </c>
      <c r="S3" s="11" t="s">
        <v>71</v>
      </c>
      <c r="T3" s="12" t="s">
        <v>72</v>
      </c>
      <c r="U3" s="13" t="s">
        <v>66</v>
      </c>
    </row>
    <row r="4" spans="1:21" x14ac:dyDescent="0.25">
      <c r="A4" s="14">
        <v>2200833</v>
      </c>
      <c r="B4" s="14" t="s">
        <v>5</v>
      </c>
      <c r="C4" s="14" t="s">
        <v>6</v>
      </c>
      <c r="D4" s="14" t="s">
        <v>7</v>
      </c>
      <c r="E4" s="14" t="s">
        <v>8</v>
      </c>
      <c r="F4" s="15">
        <v>0.96666666666666667</v>
      </c>
      <c r="G4" s="16">
        <v>0.62448521151385872</v>
      </c>
      <c r="H4" s="15">
        <v>0.71904336171365091</v>
      </c>
      <c r="I4" s="17">
        <v>1</v>
      </c>
      <c r="J4" s="16">
        <f>0.0503125/$J$1</f>
        <v>0.88678090577347679</v>
      </c>
      <c r="K4" s="16">
        <f>0.0374652778/$K$1</f>
        <v>0.72790645415649191</v>
      </c>
      <c r="L4" s="18">
        <f>AVERAGE(F4:K4)</f>
        <v>0.8208137666373575</v>
      </c>
      <c r="M4" s="8">
        <v>2</v>
      </c>
      <c r="N4" s="19" t="e" cm="1">
        <f t="array" aca="1" ref="N4" ca="1">_xlfn.IFS(M4=1,Sheet1!$A$1,M4=2,Sheet1!$A$2,M4=3,Sheet1!$A$3,M4=4,Sheet1!$A$4,M4=5,Sheet1!$A$5,M4=6,Sheet1!$A$6,M4=7,Sheet1!$A$7,M4=8,Sheet1!$A$8,M4="","")</f>
        <v>#NAME?</v>
      </c>
      <c r="O4" s="20">
        <v>4.4000000000000004</v>
      </c>
      <c r="P4" s="20">
        <v>0</v>
      </c>
      <c r="Q4" s="20">
        <v>4.8</v>
      </c>
      <c r="R4" s="20">
        <v>3.3</v>
      </c>
      <c r="S4" s="20">
        <v>4.3</v>
      </c>
      <c r="T4" s="21">
        <f>AVERAGE(O4:S4)</f>
        <v>3.3600000000000003</v>
      </c>
      <c r="U4" s="22">
        <f>T4*0.7+L4*5*0.3</f>
        <v>3.5832206499560364</v>
      </c>
    </row>
    <row r="5" spans="1:21" x14ac:dyDescent="0.25">
      <c r="A5" s="14">
        <v>2216295</v>
      </c>
      <c r="B5" s="14" t="s">
        <v>9</v>
      </c>
      <c r="C5" s="14" t="s">
        <v>10</v>
      </c>
      <c r="D5" s="14" t="s">
        <v>11</v>
      </c>
      <c r="E5" s="14" t="s">
        <v>12</v>
      </c>
      <c r="F5" s="15">
        <v>0.9</v>
      </c>
      <c r="G5" s="16">
        <v>0.60857356797981244</v>
      </c>
      <c r="H5" s="15">
        <v>0.71881984802705978</v>
      </c>
      <c r="I5" s="17">
        <v>1</v>
      </c>
      <c r="J5" s="16">
        <f>0.04931713/$J$1</f>
        <v>0.86923705265189177</v>
      </c>
      <c r="K5" s="16">
        <f>0.0337384259/$K$1</f>
        <v>0.65549808803741338</v>
      </c>
      <c r="L5" s="18">
        <f t="shared" ref="L5:L19" si="0">AVERAGE(F5:K5)</f>
        <v>0.79202142611602966</v>
      </c>
      <c r="M5" s="8">
        <v>4</v>
      </c>
      <c r="N5" s="19" t="e" cm="1">
        <f t="array" aca="1" ref="N5" ca="1">_xlfn.IFS(M5=1,Sheet1!$A$1,M5=2,Sheet1!$A$2,M5=3,Sheet1!$A$3,M5=4,Sheet1!$A$4,M5=5,Sheet1!$A$5,M5=6,Sheet1!$A$6,M5=7,Sheet1!$A$7,M5=8,Sheet1!$A$8,M5="","")</f>
        <v>#NAME?</v>
      </c>
      <c r="O5" s="20">
        <v>5</v>
      </c>
      <c r="P5" s="20">
        <v>4.5999999999999996</v>
      </c>
      <c r="Q5" s="20">
        <v>5</v>
      </c>
      <c r="R5" s="20">
        <v>3.3</v>
      </c>
      <c r="S5" s="20">
        <v>5</v>
      </c>
      <c r="T5" s="21">
        <f>AVERAGE(O5:S5)</f>
        <v>4.58</v>
      </c>
      <c r="U5" s="22">
        <f t="shared" ref="U5:U19" si="1">T5*0.7+L5*5*0.3</f>
        <v>4.394032139174044</v>
      </c>
    </row>
    <row r="6" spans="1:21" x14ac:dyDescent="0.25">
      <c r="A6" s="14">
        <v>2205127</v>
      </c>
      <c r="B6" s="14" t="s">
        <v>13</v>
      </c>
      <c r="C6" s="14" t="s">
        <v>14</v>
      </c>
      <c r="D6" s="14" t="s">
        <v>7</v>
      </c>
      <c r="E6" s="14" t="s">
        <v>15</v>
      </c>
      <c r="F6" s="15">
        <v>0.98333333333333328</v>
      </c>
      <c r="G6" s="16">
        <v>0.58779483338965188</v>
      </c>
      <c r="H6" s="15">
        <v>0.60929816731074449</v>
      </c>
      <c r="I6" s="17">
        <v>1</v>
      </c>
      <c r="J6" s="16">
        <f>0.044756944/$J$1</f>
        <v>0.78886168129138434</v>
      </c>
      <c r="K6" s="16">
        <f>0.0319097222/$K$1</f>
        <v>0.61996851761554772</v>
      </c>
      <c r="L6" s="18">
        <f t="shared" si="0"/>
        <v>0.76487608882344349</v>
      </c>
      <c r="M6" s="8">
        <v>1</v>
      </c>
      <c r="N6" s="19" t="e" cm="1">
        <f t="array" aca="1" ref="N6" ca="1">_xlfn.IFS(M6=1,Sheet1!$A$1,M6=2,Sheet1!$A$2,M6=3,Sheet1!$A$3,M6=4,Sheet1!$A$4,M6=5,Sheet1!$A$5,M6=6,Sheet1!$A$6,M6=7,Sheet1!$A$7,M6=8,Sheet1!$A$8,M6="","")</f>
        <v>#NAME?</v>
      </c>
      <c r="O6" s="20">
        <v>4.9000000000000004</v>
      </c>
      <c r="P6" s="20">
        <v>4.8</v>
      </c>
      <c r="Q6" s="20">
        <v>4.5</v>
      </c>
      <c r="R6" s="20">
        <v>5</v>
      </c>
      <c r="S6" s="20">
        <v>5</v>
      </c>
      <c r="T6" s="21">
        <f>AVERAGE(O6:S6)</f>
        <v>4.84</v>
      </c>
      <c r="U6" s="22">
        <f t="shared" si="1"/>
        <v>4.5353141332351647</v>
      </c>
    </row>
    <row r="7" spans="1:21" x14ac:dyDescent="0.25">
      <c r="A7" s="14">
        <v>2170311</v>
      </c>
      <c r="B7" s="14" t="s">
        <v>51</v>
      </c>
      <c r="C7" s="14" t="s">
        <v>38</v>
      </c>
      <c r="D7" s="14" t="s">
        <v>7</v>
      </c>
      <c r="E7" s="14" t="s">
        <v>52</v>
      </c>
      <c r="F7" s="15">
        <v>0</v>
      </c>
      <c r="G7" s="16">
        <v>0</v>
      </c>
      <c r="H7" s="16">
        <v>0</v>
      </c>
      <c r="I7" s="17">
        <v>1</v>
      </c>
      <c r="J7" s="16">
        <f>0/$J$1</f>
        <v>0</v>
      </c>
      <c r="K7" s="16">
        <f>0.0230902778/$K$1</f>
        <v>0.44861704559111432</v>
      </c>
      <c r="L7" s="18">
        <f t="shared" si="0"/>
        <v>0.24143617426518571</v>
      </c>
      <c r="M7" s="8">
        <v>2</v>
      </c>
      <c r="N7" s="19" t="e" cm="1">
        <f t="array" aca="1" ref="N7" ca="1">_xlfn.IFS(M7=1,Sheet1!$A$1,M7=2,Sheet1!$A$2,M7=3,Sheet1!$A$3,M7=4,Sheet1!$A$4,M7=5,Sheet1!$A$5,M7=6,Sheet1!$A$6,M7=7,Sheet1!$A$7,M7=8,Sheet1!$A$8,M7="","")</f>
        <v>#NAME?</v>
      </c>
      <c r="O7" s="20">
        <v>0</v>
      </c>
      <c r="P7" s="20">
        <v>0</v>
      </c>
      <c r="Q7" s="20">
        <v>4.3</v>
      </c>
      <c r="R7" s="20">
        <v>5</v>
      </c>
      <c r="S7" s="20">
        <v>2</v>
      </c>
      <c r="T7" s="21">
        <f>AVERAGE(O7:S7)</f>
        <v>2.2600000000000002</v>
      </c>
      <c r="U7" s="22">
        <f t="shared" si="1"/>
        <v>1.9441542613977787</v>
      </c>
    </row>
    <row r="8" spans="1:21" x14ac:dyDescent="0.25">
      <c r="A8" s="14">
        <v>2210177</v>
      </c>
      <c r="B8" s="14" t="s">
        <v>16</v>
      </c>
      <c r="C8" s="14" t="s">
        <v>17</v>
      </c>
      <c r="D8" s="14" t="s">
        <v>7</v>
      </c>
      <c r="E8" s="14" t="s">
        <v>18</v>
      </c>
      <c r="F8" s="15">
        <v>1</v>
      </c>
      <c r="G8" s="16">
        <v>0.69337326840732949</v>
      </c>
      <c r="H8" s="15">
        <v>0.73983012964877437</v>
      </c>
      <c r="I8" s="17">
        <v>1</v>
      </c>
      <c r="J8" s="16">
        <f>0.054386574/$J$1</f>
        <v>0.95858833001016097</v>
      </c>
      <c r="K8" s="16">
        <f>0.0379513889/$K$1</f>
        <v>0.73735102331239211</v>
      </c>
      <c r="L8" s="18">
        <f t="shared" si="0"/>
        <v>0.85485712522977619</v>
      </c>
      <c r="M8" s="8">
        <v>3</v>
      </c>
      <c r="N8" s="19" t="e" cm="1">
        <f t="array" aca="1" ref="N8" ca="1">_xlfn.IFS(M8=1,Sheet1!$A$1,M8=2,Sheet1!$A$2,M8=3,Sheet1!$A$3,M8=4,Sheet1!$A$4,M8=5,Sheet1!$A$5,M8=6,Sheet1!$A$6,M8=7,Sheet1!$A$7,M8=8,Sheet1!$A$8,M8="","")</f>
        <v>#NAME?</v>
      </c>
      <c r="O8" s="20">
        <v>4.9000000000000004</v>
      </c>
      <c r="P8" s="20">
        <v>4.4000000000000004</v>
      </c>
      <c r="Q8" s="20">
        <v>5</v>
      </c>
      <c r="R8" s="20">
        <v>3.3</v>
      </c>
      <c r="S8" s="20">
        <v>3.6</v>
      </c>
      <c r="T8" s="21">
        <f>AVERAGE(O8:S8)</f>
        <v>4.24</v>
      </c>
      <c r="U8" s="22">
        <f t="shared" si="1"/>
        <v>4.2502856878446647</v>
      </c>
    </row>
    <row r="9" spans="1:21" x14ac:dyDescent="0.25">
      <c r="A9" s="14">
        <v>2201757</v>
      </c>
      <c r="B9" s="14" t="s">
        <v>19</v>
      </c>
      <c r="C9" s="14" t="s">
        <v>20</v>
      </c>
      <c r="D9" s="14" t="s">
        <v>7</v>
      </c>
      <c r="E9" s="14" t="s">
        <v>21</v>
      </c>
      <c r="F9" s="15">
        <v>1</v>
      </c>
      <c r="G9" s="16">
        <v>0.67596405842163554</v>
      </c>
      <c r="H9" s="15">
        <v>0.74005364333536561</v>
      </c>
      <c r="I9" s="17">
        <v>1</v>
      </c>
      <c r="J9" s="16">
        <f>0/$J$1</f>
        <v>0</v>
      </c>
      <c r="K9" s="16">
        <f>0.0379513889/$K$1</f>
        <v>0.73735102331239211</v>
      </c>
      <c r="L9" s="18">
        <f t="shared" si="0"/>
        <v>0.69222812084489893</v>
      </c>
      <c r="M9" s="8">
        <v>6</v>
      </c>
      <c r="N9" s="19" t="e" cm="1">
        <f t="array" aca="1" ref="N9" ca="1">_xlfn.IFS(M9=1,Sheet1!$A$1,M9=2,Sheet1!$A$2,M9=3,Sheet1!$A$3,M9=4,Sheet1!$A$4,M9=5,Sheet1!$A$5,M9=6,Sheet1!$A$6,M9=7,Sheet1!$A$7,M9=8,Sheet1!$A$8,M9="","")</f>
        <v>#NAME?</v>
      </c>
      <c r="O9" s="20">
        <v>4</v>
      </c>
      <c r="P9" s="20">
        <v>3.6</v>
      </c>
      <c r="Q9" s="20">
        <v>0</v>
      </c>
      <c r="R9" s="20">
        <v>0</v>
      </c>
      <c r="S9" s="20">
        <v>0</v>
      </c>
      <c r="T9" s="21">
        <f>AVERAGE(O9:S9)</f>
        <v>1.52</v>
      </c>
      <c r="U9" s="22">
        <f t="shared" si="1"/>
        <v>2.102342181267348</v>
      </c>
    </row>
    <row r="10" spans="1:21" x14ac:dyDescent="0.25">
      <c r="A10" s="14">
        <v>2175459</v>
      </c>
      <c r="B10" s="14" t="s">
        <v>22</v>
      </c>
      <c r="C10" s="14" t="s">
        <v>23</v>
      </c>
      <c r="D10" s="14" t="s">
        <v>7</v>
      </c>
      <c r="E10" s="14" t="s">
        <v>24</v>
      </c>
      <c r="F10" s="15">
        <v>0</v>
      </c>
      <c r="G10" s="16">
        <v>0</v>
      </c>
      <c r="H10" s="16">
        <v>0</v>
      </c>
      <c r="I10" s="17">
        <v>1</v>
      </c>
      <c r="J10" s="16">
        <f>0/$J$1</f>
        <v>0</v>
      </c>
      <c r="K10" s="16">
        <f>0/$K$1</f>
        <v>0</v>
      </c>
      <c r="L10" s="18">
        <f t="shared" si="0"/>
        <v>0.16666666666666666</v>
      </c>
      <c r="M10" s="8">
        <v>0</v>
      </c>
      <c r="N10" s="19" t="e">
        <f ca="1">_xlfn.IFS(M10=1,Sheet1!$A$1,M10=2,Sheet1!$A$2,M10=3,Sheet1!$A$3,M10=4,Sheet1!$A$4,M10=5,Sheet1!$A$5,M10=6,Sheet1!$A$6,M10=7,Sheet1!$A$7,M10=8,Sheet1!$A$8,M10="","")</f>
        <v>#NAME?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1">
        <f>AVERAGE(O10:S10)</f>
        <v>0</v>
      </c>
      <c r="U10" s="22">
        <f t="shared" si="1"/>
        <v>0.24999999999999997</v>
      </c>
    </row>
    <row r="11" spans="1:21" x14ac:dyDescent="0.25">
      <c r="A11" s="14">
        <v>2210005</v>
      </c>
      <c r="B11" s="14" t="s">
        <v>25</v>
      </c>
      <c r="C11" s="14" t="s">
        <v>26</v>
      </c>
      <c r="D11" s="14" t="s">
        <v>7</v>
      </c>
      <c r="E11" s="14" t="s">
        <v>27</v>
      </c>
      <c r="F11" s="15">
        <v>0.96666666666666667</v>
      </c>
      <c r="G11" s="16">
        <v>0.64002246358209225</v>
      </c>
      <c r="H11" s="15">
        <v>0.73245417967738757</v>
      </c>
      <c r="I11" s="17">
        <v>1</v>
      </c>
      <c r="J11" s="16">
        <f>0.048715278/$J$1</f>
        <v>0.8586291349037859</v>
      </c>
      <c r="K11" s="16">
        <f>0.0339467593/$K$1</f>
        <v>0.65954576192057257</v>
      </c>
      <c r="L11" s="18">
        <f t="shared" si="0"/>
        <v>0.80955303445841753</v>
      </c>
      <c r="M11" s="8">
        <v>5</v>
      </c>
      <c r="N11" s="19" t="e" cm="1">
        <f t="array" aca="1" ref="N11" ca="1">_xlfn.IFS(M11=1,Sheet1!$A$1,M11=2,Sheet1!$A$2,M11=3,Sheet1!$A$3,M11=4,Sheet1!$A$4,M11=5,Sheet1!$A$5,M11=6,Sheet1!$A$6,M11=7,Sheet1!$A$7,M11=8,Sheet1!$A$8,M11="","")</f>
        <v>#NAME?</v>
      </c>
      <c r="O11" s="20">
        <v>5</v>
      </c>
      <c r="P11" s="20">
        <v>4.0999999999999996</v>
      </c>
      <c r="Q11" s="20">
        <v>4.5</v>
      </c>
      <c r="R11" s="20">
        <v>3.3</v>
      </c>
      <c r="S11" s="20">
        <v>5</v>
      </c>
      <c r="T11" s="21">
        <f>AVERAGE(O11:S11)</f>
        <v>4.38</v>
      </c>
      <c r="U11" s="22">
        <f t="shared" si="1"/>
        <v>4.2803295516876263</v>
      </c>
    </row>
    <row r="12" spans="1:21" x14ac:dyDescent="0.25">
      <c r="A12" s="14">
        <v>2211671</v>
      </c>
      <c r="B12" s="14" t="s">
        <v>28</v>
      </c>
      <c r="C12" s="14" t="s">
        <v>29</v>
      </c>
      <c r="D12" s="14" t="s">
        <v>7</v>
      </c>
      <c r="E12" s="14" t="s">
        <v>30</v>
      </c>
      <c r="F12" s="15">
        <v>0.96666666666666667</v>
      </c>
      <c r="G12" s="16">
        <v>0.5979034070853726</v>
      </c>
      <c r="H12" s="15">
        <v>0.71099687082300078</v>
      </c>
      <c r="I12" s="17">
        <v>1</v>
      </c>
      <c r="J12" s="16">
        <f>0.050231481/$J$1</f>
        <v>0.8853529087110199</v>
      </c>
      <c r="K12" s="16">
        <f>0.0268865741/$K$1</f>
        <v>0.52237463504265735</v>
      </c>
      <c r="L12" s="18">
        <f t="shared" si="0"/>
        <v>0.78054908138811963</v>
      </c>
      <c r="M12" s="8">
        <v>5</v>
      </c>
      <c r="N12" s="19" t="e" cm="1">
        <f t="array" aca="1" ref="N12" ca="1">_xlfn.IFS(M12=1,Sheet1!$A$1,M12=2,Sheet1!$A$2,M12=3,Sheet1!$A$3,M12=4,Sheet1!$A$4,M12=5,Sheet1!$A$5,M12=6,Sheet1!$A$6,M12=7,Sheet1!$A$7,M12=8,Sheet1!$A$8,M12="","")</f>
        <v>#NAME?</v>
      </c>
      <c r="O12" s="20">
        <v>5</v>
      </c>
      <c r="P12" s="20">
        <v>3.8</v>
      </c>
      <c r="Q12" s="20">
        <v>4.5</v>
      </c>
      <c r="R12" s="20">
        <v>3.3</v>
      </c>
      <c r="S12" s="20">
        <v>4.5999999999999996</v>
      </c>
      <c r="T12" s="21">
        <f>AVERAGE(O12:S12)</f>
        <v>4.24</v>
      </c>
      <c r="U12" s="22">
        <f t="shared" si="1"/>
        <v>4.138823622082179</v>
      </c>
    </row>
    <row r="13" spans="1:21" x14ac:dyDescent="0.25">
      <c r="A13" s="14">
        <v>2210261</v>
      </c>
      <c r="B13" s="14" t="s">
        <v>31</v>
      </c>
      <c r="C13" s="14" t="s">
        <v>32</v>
      </c>
      <c r="D13" s="14" t="s">
        <v>7</v>
      </c>
      <c r="E13" s="14" t="s">
        <v>33</v>
      </c>
      <c r="F13" s="15">
        <v>1</v>
      </c>
      <c r="G13" s="16">
        <v>0.65275177836225751</v>
      </c>
      <c r="H13" s="15">
        <v>0.74005364333536561</v>
      </c>
      <c r="I13" s="17">
        <v>1</v>
      </c>
      <c r="J13" s="16">
        <f>0.051053241/$J$1</f>
        <v>0.89983680589618087</v>
      </c>
      <c r="K13" s="16">
        <f>0.0312384259/$K$1</f>
        <v>0.6069260169825651</v>
      </c>
      <c r="L13" s="18">
        <f t="shared" si="0"/>
        <v>0.81659470742939488</v>
      </c>
      <c r="M13" s="8">
        <v>1</v>
      </c>
      <c r="N13" s="19" t="e" cm="1">
        <f t="array" aca="1" ref="N13" ca="1">_xlfn.IFS(M13=1,Sheet1!$A$1,M13=2,Sheet1!$A$2,M13=3,Sheet1!$A$3,M13=4,Sheet1!$A$4,M13=5,Sheet1!$A$5,M13=6,Sheet1!$A$6,M13=7,Sheet1!$A$7,M13=8,Sheet1!$A$8,M13="","")</f>
        <v>#NAME?</v>
      </c>
      <c r="O13" s="20">
        <v>5</v>
      </c>
      <c r="P13" s="20">
        <v>4.4000000000000004</v>
      </c>
      <c r="Q13" s="20">
        <v>4.8</v>
      </c>
      <c r="R13" s="20">
        <v>5</v>
      </c>
      <c r="S13" s="20">
        <v>5</v>
      </c>
      <c r="T13" s="21">
        <f>AVERAGE(O13:S13)</f>
        <v>4.84</v>
      </c>
      <c r="U13" s="22">
        <f t="shared" si="1"/>
        <v>4.612892061144092</v>
      </c>
    </row>
    <row r="14" spans="1:21" x14ac:dyDescent="0.25">
      <c r="A14" s="14">
        <v>2200689</v>
      </c>
      <c r="B14" s="14" t="s">
        <v>34</v>
      </c>
      <c r="C14" s="14" t="s">
        <v>35</v>
      </c>
      <c r="D14" s="14" t="s">
        <v>7</v>
      </c>
      <c r="E14" s="14" t="s">
        <v>36</v>
      </c>
      <c r="F14" s="15">
        <v>1</v>
      </c>
      <c r="G14" s="16">
        <v>0.46593036325443599</v>
      </c>
      <c r="H14" s="15">
        <v>0.62650871710347011</v>
      </c>
      <c r="I14" s="17">
        <v>1</v>
      </c>
      <c r="J14" s="16">
        <f>0.018946759/$J$1</f>
        <v>0.33394532387561288</v>
      </c>
      <c r="K14" s="16">
        <f>0.0009027778/$K$1</f>
        <v>1.7539914979335842E-2</v>
      </c>
      <c r="L14" s="18">
        <f t="shared" si="0"/>
        <v>0.57398738653547587</v>
      </c>
      <c r="M14" s="8">
        <v>6</v>
      </c>
      <c r="N14" s="19" t="e" cm="1">
        <f t="array" aca="1" ref="N14" ca="1">_xlfn.IFS(M14=1,Sheet1!$A$1,M14=2,Sheet1!$A$2,M14=3,Sheet1!$A$3,M14=4,Sheet1!$A$4,M14=5,Sheet1!$A$5,M14=6,Sheet1!$A$6,M14=7,Sheet1!$A$7,M14=8,Sheet1!$A$8,M14="","")</f>
        <v>#NAME?</v>
      </c>
      <c r="O14" s="20">
        <v>5</v>
      </c>
      <c r="P14" s="20">
        <v>0</v>
      </c>
      <c r="Q14" s="20">
        <v>0</v>
      </c>
      <c r="R14" s="20">
        <v>0</v>
      </c>
      <c r="S14" s="20">
        <v>5</v>
      </c>
      <c r="T14" s="21">
        <f>AVERAGE(O14:S14)</f>
        <v>2</v>
      </c>
      <c r="U14" s="22">
        <f t="shared" si="1"/>
        <v>2.2609810798032139</v>
      </c>
    </row>
    <row r="15" spans="1:21" x14ac:dyDescent="0.25">
      <c r="A15" s="14">
        <v>2206464</v>
      </c>
      <c r="B15" s="14" t="s">
        <v>37</v>
      </c>
      <c r="C15" s="14" t="s">
        <v>38</v>
      </c>
      <c r="D15" s="14" t="s">
        <v>7</v>
      </c>
      <c r="E15" s="14" t="s">
        <v>39</v>
      </c>
      <c r="F15" s="15">
        <v>1</v>
      </c>
      <c r="G15" s="16">
        <v>0.67877199547434519</v>
      </c>
      <c r="H15" s="15">
        <v>0.73938310241610217</v>
      </c>
      <c r="I15" s="17">
        <v>1</v>
      </c>
      <c r="J15" s="16">
        <f>0.054386574/$J$1</f>
        <v>0.95858833001016097</v>
      </c>
      <c r="K15" s="16">
        <f>0.0365972222/$K$1</f>
        <v>0.71104115084338837</v>
      </c>
      <c r="L15" s="18">
        <f t="shared" si="0"/>
        <v>0.84796409645733284</v>
      </c>
      <c r="M15" s="8">
        <v>1</v>
      </c>
      <c r="N15" s="19" t="e" cm="1">
        <f t="array" aca="1" ref="N15" ca="1">_xlfn.IFS(M15=1,Sheet1!$A$1,M15=2,Sheet1!$A$2,M15=3,Sheet1!$A$3,M15=4,Sheet1!$A$4,M15=5,Sheet1!$A$5,M15=6,Sheet1!$A$6,M15=7,Sheet1!$A$7,M15=8,Sheet1!$A$8,M15="","")</f>
        <v>#NAME?</v>
      </c>
      <c r="O15" s="20">
        <v>3.5</v>
      </c>
      <c r="P15" s="20">
        <v>3.9</v>
      </c>
      <c r="Q15" s="20">
        <v>5</v>
      </c>
      <c r="R15" s="20">
        <v>3.3</v>
      </c>
      <c r="S15" s="20">
        <v>4.3</v>
      </c>
      <c r="T15" s="21">
        <f>AVERAGE(O15:S15)</f>
        <v>4</v>
      </c>
      <c r="U15" s="22">
        <f t="shared" si="1"/>
        <v>4.0719461446859988</v>
      </c>
    </row>
    <row r="16" spans="1:21" x14ac:dyDescent="0.25">
      <c r="A16" s="14">
        <v>2215280</v>
      </c>
      <c r="B16" s="14" t="s">
        <v>40</v>
      </c>
      <c r="C16" s="14" t="s">
        <v>29</v>
      </c>
      <c r="D16" s="14" t="s">
        <v>11</v>
      </c>
      <c r="E16" s="14" t="s">
        <v>41</v>
      </c>
      <c r="F16" s="15">
        <v>1</v>
      </c>
      <c r="G16" s="16">
        <v>0.68494945713152144</v>
      </c>
      <c r="H16" s="15">
        <v>0.74005364333536561</v>
      </c>
      <c r="I16" s="17">
        <v>1</v>
      </c>
      <c r="J16" s="16">
        <f>0.050578704/$J$1</f>
        <v>0.89147287346024495</v>
      </c>
      <c r="K16" s="16">
        <f>0.0334606481/$K$1</f>
        <v>0.65010119082178952</v>
      </c>
      <c r="L16" s="18">
        <f t="shared" si="0"/>
        <v>0.82776286079148698</v>
      </c>
      <c r="M16" s="8">
        <v>4</v>
      </c>
      <c r="N16" s="19" t="e" cm="1">
        <f t="array" aca="1" ref="N16" ca="1">_xlfn.IFS(M16=1,Sheet1!$A$1,M16=2,Sheet1!$A$2,M16=3,Sheet1!$A$3,M16=4,Sheet1!$A$4,M16=5,Sheet1!$A$5,M16=6,Sheet1!$A$6,M16=7,Sheet1!$A$7,M16=8,Sheet1!$A$8,M16="","")</f>
        <v>#NAME?</v>
      </c>
      <c r="O16" s="20">
        <v>5</v>
      </c>
      <c r="P16" s="20">
        <v>4</v>
      </c>
      <c r="Q16" s="20">
        <v>4.3</v>
      </c>
      <c r="R16" s="20">
        <v>3.3</v>
      </c>
      <c r="S16" s="20">
        <v>5</v>
      </c>
      <c r="T16" s="21">
        <f>AVERAGE(O16:S16)</f>
        <v>4.32</v>
      </c>
      <c r="U16" s="22">
        <f t="shared" si="1"/>
        <v>4.2656442911872308</v>
      </c>
    </row>
    <row r="17" spans="1:21" x14ac:dyDescent="0.25">
      <c r="A17" s="14">
        <v>2210166</v>
      </c>
      <c r="B17" s="14" t="s">
        <v>42</v>
      </c>
      <c r="C17" s="14" t="s">
        <v>43</v>
      </c>
      <c r="D17" s="14" t="s">
        <v>7</v>
      </c>
      <c r="E17" s="14" t="s">
        <v>44</v>
      </c>
      <c r="F17" s="15">
        <v>0.91666666666666663</v>
      </c>
      <c r="G17" s="16">
        <v>0.65293897421284319</v>
      </c>
      <c r="H17" s="15">
        <v>0.70183281192092528</v>
      </c>
      <c r="I17" s="17">
        <v>1</v>
      </c>
      <c r="J17" s="16">
        <f>0.049803241/$J$1</f>
        <v>0.87780498215025593</v>
      </c>
      <c r="K17" s="16">
        <f>0.0357291667/$K$1</f>
        <v>0.69417584947316768</v>
      </c>
      <c r="L17" s="18">
        <f t="shared" si="0"/>
        <v>0.80723654740397643</v>
      </c>
      <c r="M17" s="8">
        <v>4</v>
      </c>
      <c r="N17" s="19" t="e" cm="1">
        <f t="array" aca="1" ref="N17" ca="1">_xlfn.IFS(M17=1,Sheet1!$A$1,M17=2,Sheet1!$A$2,M17=3,Sheet1!$A$3,M17=4,Sheet1!$A$4,M17=5,Sheet1!$A$5,M17=6,Sheet1!$A$6,M17=7,Sheet1!$A$7,M17=8,Sheet1!$A$8,M17="","")</f>
        <v>#NAME?</v>
      </c>
      <c r="O17" s="20">
        <v>5</v>
      </c>
      <c r="P17" s="20">
        <v>3.8</v>
      </c>
      <c r="Q17" s="20">
        <v>4</v>
      </c>
      <c r="R17" s="20">
        <v>3.3</v>
      </c>
      <c r="S17" s="20">
        <v>5</v>
      </c>
      <c r="T17" s="21">
        <f>AVERAGE(O17:S17)</f>
        <v>4.2200000000000006</v>
      </c>
      <c r="U17" s="22">
        <f t="shared" si="1"/>
        <v>4.1648548211059646</v>
      </c>
    </row>
    <row r="18" spans="1:21" x14ac:dyDescent="0.25">
      <c r="A18" s="14">
        <v>2211352</v>
      </c>
      <c r="B18" s="14" t="s">
        <v>45</v>
      </c>
      <c r="C18" s="14" t="s">
        <v>46</v>
      </c>
      <c r="D18" s="14" t="s">
        <v>7</v>
      </c>
      <c r="E18" s="14" t="s">
        <v>47</v>
      </c>
      <c r="F18" s="15">
        <v>0.8833333333333333</v>
      </c>
      <c r="G18" s="16">
        <v>0.66585548484359414</v>
      </c>
      <c r="H18" s="15">
        <v>0.74005364333536561</v>
      </c>
      <c r="I18" s="17">
        <v>1</v>
      </c>
      <c r="J18" s="16">
        <f>0.049791667/$J$1</f>
        <v>0.87760098508782769</v>
      </c>
      <c r="K18" s="16">
        <f>0.0328703704/$K$1</f>
        <v>0.6386327866671927</v>
      </c>
      <c r="L18" s="18">
        <f t="shared" si="0"/>
        <v>0.80091270554455229</v>
      </c>
      <c r="M18" s="8">
        <v>5</v>
      </c>
      <c r="N18" s="19" t="e" cm="1">
        <f t="array" aca="1" ref="N18" ca="1">_xlfn.IFS(M18=1,Sheet1!$A$1,M18=2,Sheet1!$A$2,M18=3,Sheet1!$A$3,M18=4,Sheet1!$A$4,M18=5,Sheet1!$A$5,M18=6,Sheet1!$A$6,M18=7,Sheet1!$A$7,M18=8,Sheet1!$A$8,M18="","")</f>
        <v>#NAME?</v>
      </c>
      <c r="O18" s="20">
        <v>5</v>
      </c>
      <c r="P18" s="20">
        <v>3.8</v>
      </c>
      <c r="Q18" s="20">
        <v>2.9</v>
      </c>
      <c r="R18" s="20">
        <v>5</v>
      </c>
      <c r="S18" s="20">
        <v>2</v>
      </c>
      <c r="T18" s="21">
        <f>AVERAGE(O18:S18)</f>
        <v>3.7400000000000007</v>
      </c>
      <c r="U18" s="22">
        <f t="shared" si="1"/>
        <v>3.8193690583168287</v>
      </c>
    </row>
    <row r="19" spans="1:21" x14ac:dyDescent="0.25">
      <c r="A19" s="14">
        <v>2210955</v>
      </c>
      <c r="B19" s="14" t="s">
        <v>48</v>
      </c>
      <c r="C19" s="14" t="s">
        <v>49</v>
      </c>
      <c r="D19" s="14" t="s">
        <v>7</v>
      </c>
      <c r="E19" s="14" t="s">
        <v>50</v>
      </c>
      <c r="F19" s="15">
        <v>0.66666666666666663</v>
      </c>
      <c r="G19" s="16">
        <v>0.66248596035680685</v>
      </c>
      <c r="H19" s="15">
        <v>0.74005364333536561</v>
      </c>
      <c r="I19" s="17">
        <v>1</v>
      </c>
      <c r="J19" s="16">
        <f>0.053993056/$J$1</f>
        <v>0.95165239463668183</v>
      </c>
      <c r="K19" s="16">
        <f>0.0346412037/$K$1</f>
        <v>0.67303800301674921</v>
      </c>
      <c r="L19" s="18">
        <f t="shared" si="0"/>
        <v>0.78231611133537848</v>
      </c>
      <c r="M19" s="8">
        <v>3</v>
      </c>
      <c r="N19" s="19" t="e" cm="1">
        <f t="array" aca="1" ref="N19" ca="1">_xlfn.IFS(M19=1,Sheet1!$A$1,M19=2,Sheet1!$A$2,M19=3,Sheet1!$A$3,M19=4,Sheet1!$A$4,M19=5,Sheet1!$A$5,M19=6,Sheet1!$A$6,M19=7,Sheet1!$A$7,M19=8,Sheet1!$A$8,M19="","")</f>
        <v>#NAME?</v>
      </c>
      <c r="O19" s="20">
        <v>5</v>
      </c>
      <c r="P19" s="20">
        <v>4.2</v>
      </c>
      <c r="Q19" s="20">
        <v>4.8</v>
      </c>
      <c r="R19" s="20">
        <v>3.3</v>
      </c>
      <c r="S19" s="20">
        <v>5</v>
      </c>
      <c r="T19" s="21">
        <f>AVERAGE(O19:S19)</f>
        <v>4.46</v>
      </c>
      <c r="U19" s="22">
        <f t="shared" si="1"/>
        <v>4.2954741670030678</v>
      </c>
    </row>
  </sheetData>
  <autoFilter ref="B3:T3"/>
  <mergeCells count="2">
    <mergeCell ref="F2:L2"/>
    <mergeCell ref="O2:T2"/>
  </mergeCells>
  <pageMargins left="0.7" right="0.7" top="0.75" bottom="0.75" header="0.3" footer="0.3"/>
  <ignoredErrors>
    <ignoredError sqref="J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21" sqref="F21"/>
    </sheetView>
  </sheetViews>
  <sheetFormatPr baseColWidth="10"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CABD 2025-1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2025-03-10T20:52:03Z</dcterms:modified>
</cp:coreProperties>
</file>