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F7721876-C1B5-4BE4-BBB7-8317B19468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</sheets>
  <definedNames>
    <definedName name="_xlnm._FilterDatabase" localSheetId="0" hidden="1">'CABD 2025-1'!$B$3:$U$3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4" i="1"/>
  <c r="J5" i="1"/>
  <c r="L5" i="1" s="1"/>
  <c r="J6" i="1"/>
  <c r="L6" i="1" s="1"/>
  <c r="J7" i="1"/>
  <c r="L7" i="1" s="1"/>
  <c r="J8" i="1"/>
  <c r="J9" i="1"/>
  <c r="L9" i="1" s="1"/>
  <c r="J10" i="1"/>
  <c r="J11" i="1"/>
  <c r="L11" i="1" s="1"/>
  <c r="J12" i="1"/>
  <c r="J13" i="1"/>
  <c r="J14" i="1"/>
  <c r="J15" i="1"/>
  <c r="J16" i="1"/>
  <c r="J17" i="1"/>
  <c r="L17" i="1" s="1"/>
  <c r="J18" i="1"/>
  <c r="L18" i="1" s="1"/>
  <c r="J19" i="1"/>
  <c r="L19" i="1" s="1"/>
  <c r="U19" i="1"/>
  <c r="U18" i="1"/>
  <c r="U17" i="1"/>
  <c r="V17" i="1" s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N10" i="1"/>
  <c r="N5" i="1" a="1"/>
  <c r="N13" i="1" a="1"/>
  <c r="N6" i="1" a="1"/>
  <c r="N14" i="1" a="1"/>
  <c r="N7" i="1" a="1"/>
  <c r="N15" i="1" a="1"/>
  <c r="N8" i="1" a="1"/>
  <c r="N16" i="1" a="1"/>
  <c r="N9" i="1" a="1"/>
  <c r="N17" i="1" a="1"/>
  <c r="N18" i="1" a="1"/>
  <c r="N11" i="1" a="1"/>
  <c r="N19" i="1" a="1"/>
  <c r="N12" i="1" a="1"/>
  <c r="N4" i="1" a="1"/>
  <c r="L4" i="1" l="1"/>
  <c r="L16" i="1"/>
  <c r="L14" i="1"/>
  <c r="V19" i="1" s="1"/>
  <c r="V11" i="1"/>
  <c r="L10" i="1"/>
  <c r="V18" i="1"/>
  <c r="L8" i="1"/>
  <c r="V8" i="1" s="1"/>
  <c r="L15" i="1"/>
  <c r="V15" i="1" s="1"/>
  <c r="L13" i="1"/>
  <c r="V13" i="1" s="1"/>
  <c r="L12" i="1"/>
  <c r="V12" i="1" s="1"/>
  <c r="V5" i="1"/>
  <c r="V14" i="1"/>
  <c r="V9" i="1"/>
  <c r="N4" i="1"/>
  <c r="N12" i="1"/>
  <c r="N19" i="1"/>
  <c r="N11" i="1"/>
  <c r="N18" i="1"/>
  <c r="N17" i="1"/>
  <c r="N9" i="1"/>
  <c r="N16" i="1"/>
  <c r="N8" i="1"/>
  <c r="N15" i="1"/>
  <c r="N7" i="1"/>
  <c r="N14" i="1"/>
  <c r="N6" i="1"/>
  <c r="N13" i="1"/>
  <c r="N5" i="1"/>
  <c r="V4" i="1" l="1"/>
  <c r="V10" i="1"/>
  <c r="V7" i="1"/>
  <c r="V16" i="1"/>
  <c r="V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<sst xmlns="http://schemas.openxmlformats.org/spreadsheetml/2006/main" count="158" uniqueCount="86">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</sst>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76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66" fontId="0" fillId="3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76" fontId="0" fillId="0" borderId="12" xfId="0" applyNumberForma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Normal="100" workbookViewId="0">
      <selection activeCell="W3" sqref="W3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hidden="1" customWidth="1"/>
    <col min="5" max="5" width="33.42578125" hidden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4.28515625" style="1" hidden="1" customWidth="1"/>
    <col min="13" max="13" width="11" style="3" hidden="1" customWidth="1"/>
    <col min="14" max="14" width="81.28515625" hidden="1" customWidth="1"/>
    <col min="15" max="15" width="17.85546875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0" hidden="1" customWidth="1"/>
    <col min="23" max="23" width="11.42578125" style="1"/>
  </cols>
  <sheetData>
    <row r="1" spans="1:23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</row>
    <row r="2" spans="1:23" x14ac:dyDescent="0.25">
      <c r="F2" s="21" t="s">
        <v>74</v>
      </c>
      <c r="G2" s="21"/>
      <c r="H2" s="21"/>
      <c r="I2" s="21"/>
      <c r="J2" s="21"/>
      <c r="K2" s="21"/>
      <c r="L2" s="21"/>
      <c r="P2" s="22" t="s">
        <v>75</v>
      </c>
      <c r="Q2" s="22"/>
      <c r="R2" s="22"/>
      <c r="S2" s="22"/>
      <c r="T2" s="22"/>
      <c r="U2" s="22"/>
    </row>
    <row r="3" spans="1:23" ht="90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7">
        <v>45685</v>
      </c>
      <c r="G3" s="7">
        <v>45692</v>
      </c>
      <c r="H3" s="7">
        <v>45699</v>
      </c>
      <c r="I3" s="7">
        <v>45706</v>
      </c>
      <c r="J3" s="7">
        <v>45713</v>
      </c>
      <c r="K3" s="7">
        <v>45720</v>
      </c>
      <c r="L3" s="8" t="s">
        <v>73</v>
      </c>
      <c r="M3" s="6" t="s">
        <v>53</v>
      </c>
      <c r="N3" s="6" t="s">
        <v>54</v>
      </c>
      <c r="O3" s="27" t="s">
        <v>76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  <c r="U3" s="10" t="s">
        <v>72</v>
      </c>
      <c r="V3" s="11" t="s">
        <v>66</v>
      </c>
      <c r="W3" s="29" t="s">
        <v>85</v>
      </c>
    </row>
    <row r="4" spans="1:23" x14ac:dyDescent="0.25">
      <c r="A4" s="12">
        <v>2200833</v>
      </c>
      <c r="B4" s="12" t="s">
        <v>5</v>
      </c>
      <c r="C4" s="12" t="s">
        <v>6</v>
      </c>
      <c r="D4" s="12" t="s">
        <v>7</v>
      </c>
      <c r="E4" s="12" t="s">
        <v>8</v>
      </c>
      <c r="F4" s="13">
        <v>0.96666666666666667</v>
      </c>
      <c r="G4" s="14">
        <v>0.62448521151385872</v>
      </c>
      <c r="H4" s="13">
        <v>0.71904336171365091</v>
      </c>
      <c r="I4" s="15">
        <v>1</v>
      </c>
      <c r="J4" s="14">
        <f>0.0503125/$J$1</f>
        <v>0.88678090577347679</v>
      </c>
      <c r="K4" s="14">
        <f>0.0374652778/$K$1</f>
        <v>0.72790645415649191</v>
      </c>
      <c r="L4" s="16">
        <f>AVERAGE(F4:K4)</f>
        <v>0.8208137666373575</v>
      </c>
      <c r="M4" s="6">
        <v>2</v>
      </c>
      <c r="N4" s="17" t="str" cm="1">
        <f t="array" ref="N4">_xlfn.IFS(M4=1,Sheet1!$A$1,M4=2,Sheet1!$A$2,M4=3,Sheet1!$A$3,M4=4,Sheet1!$A$4,M4=5,Sheet1!$A$5,M4=6,Sheet1!$A$6,M4=7,Sheet1!$A$7,M4=8,Sheet1!$A$8,M4="","")</f>
        <v>Gesto Correspondiente a la palabra "COMPLETO" según el lenguaje de señas colombiano</v>
      </c>
      <c r="O4" s="24" t="s">
        <v>78</v>
      </c>
      <c r="P4" s="18">
        <v>4.4000000000000004</v>
      </c>
      <c r="Q4" s="18">
        <v>0</v>
      </c>
      <c r="R4" s="18">
        <v>4.8</v>
      </c>
      <c r="S4" s="18">
        <v>3.3</v>
      </c>
      <c r="T4" s="18">
        <v>4.3</v>
      </c>
      <c r="U4" s="19">
        <f>AVERAGE(P4:T4)</f>
        <v>3.3600000000000003</v>
      </c>
      <c r="V4" s="20">
        <f>U4*0.7+L4*5*0.3</f>
        <v>3.5832206499560364</v>
      </c>
      <c r="W4" s="28">
        <v>0.41671247935178818</v>
      </c>
    </row>
    <row r="5" spans="1:23" x14ac:dyDescent="0.25">
      <c r="A5" s="12">
        <v>2216295</v>
      </c>
      <c r="B5" s="12" t="s">
        <v>9</v>
      </c>
      <c r="C5" s="12" t="s">
        <v>10</v>
      </c>
      <c r="D5" s="12" t="s">
        <v>11</v>
      </c>
      <c r="E5" s="12" t="s">
        <v>12</v>
      </c>
      <c r="F5" s="13">
        <v>0.9</v>
      </c>
      <c r="G5" s="14">
        <v>0.60857356797981244</v>
      </c>
      <c r="H5" s="13">
        <v>0.71881984802705978</v>
      </c>
      <c r="I5" s="15">
        <v>1</v>
      </c>
      <c r="J5" s="14">
        <f>0.04931713/$J$1</f>
        <v>0.86923705265189177</v>
      </c>
      <c r="K5" s="14">
        <f>0.0337384259/$K$1</f>
        <v>0.65549808803741338</v>
      </c>
      <c r="L5" s="16">
        <f>AVERAGE(F5:K5)</f>
        <v>0.79202142611602966</v>
      </c>
      <c r="M5" s="6">
        <v>4</v>
      </c>
      <c r="N5" s="17" t="str" cm="1">
        <f t="array" ref="N5">_xlfn.IFS(M5=1,Sheet1!$A$1,M5=2,Sheet1!$A$2,M5=3,Sheet1!$A$3,M5=4,Sheet1!$A$4,M5=5,Sheet1!$A$5,M5=6,Sheet1!$A$6,M5=7,Sheet1!$A$7,M5=8,Sheet1!$A$8,M5="","")</f>
        <v>Gesto Correspondiente a la palabra "ECUADOR" según el lenguaje de señas colombiano</v>
      </c>
      <c r="O5" s="23" t="s">
        <v>80</v>
      </c>
      <c r="P5" s="18">
        <v>5</v>
      </c>
      <c r="Q5" s="18">
        <v>4.5999999999999996</v>
      </c>
      <c r="R5" s="18">
        <v>5</v>
      </c>
      <c r="S5" s="18">
        <v>3.3</v>
      </c>
      <c r="T5" s="18">
        <v>5</v>
      </c>
      <c r="U5" s="19">
        <f>AVERAGE(P5:T5)</f>
        <v>4.58</v>
      </c>
      <c r="V5" s="20">
        <f t="shared" ref="V5:V19" si="0">U5*0.7+L5*5*0.3</f>
        <v>4.394032139174044</v>
      </c>
      <c r="W5" s="28">
        <v>0.9145134689971629</v>
      </c>
    </row>
    <row r="6" spans="1:23" x14ac:dyDescent="0.25">
      <c r="A6" s="12">
        <v>2205127</v>
      </c>
      <c r="B6" s="12" t="s">
        <v>13</v>
      </c>
      <c r="C6" s="12" t="s">
        <v>14</v>
      </c>
      <c r="D6" s="12" t="s">
        <v>7</v>
      </c>
      <c r="E6" s="12" t="s">
        <v>15</v>
      </c>
      <c r="F6" s="13">
        <v>0.98333333333333328</v>
      </c>
      <c r="G6" s="14">
        <v>0.58779483338965188</v>
      </c>
      <c r="H6" s="13">
        <v>0.60929816731074449</v>
      </c>
      <c r="I6" s="15">
        <v>1</v>
      </c>
      <c r="J6" s="14">
        <f>0.044756944/$J$1</f>
        <v>0.78886168129138434</v>
      </c>
      <c r="K6" s="14">
        <f>0.0319097222/$K$1</f>
        <v>0.61996851761554772</v>
      </c>
      <c r="L6" s="16">
        <f>AVERAGE(F6:K6)</f>
        <v>0.76487608882344349</v>
      </c>
      <c r="M6" s="6">
        <v>1</v>
      </c>
      <c r="N6" s="17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23" t="s">
        <v>77</v>
      </c>
      <c r="P6" s="18">
        <v>4.9000000000000004</v>
      </c>
      <c r="Q6" s="18">
        <v>4.8</v>
      </c>
      <c r="R6" s="18">
        <v>4.5</v>
      </c>
      <c r="S6" s="18">
        <v>5</v>
      </c>
      <c r="T6" s="18">
        <v>5</v>
      </c>
      <c r="U6" s="19">
        <f>AVERAGE(P6:T6)</f>
        <v>4.84</v>
      </c>
      <c r="V6" s="20">
        <f t="shared" si="0"/>
        <v>4.5353141332351647</v>
      </c>
      <c r="W6" s="28">
        <v>0.92001099501332539</v>
      </c>
    </row>
    <row r="7" spans="1:23" x14ac:dyDescent="0.25">
      <c r="A7" s="12">
        <v>2170311</v>
      </c>
      <c r="B7" s="12" t="s">
        <v>51</v>
      </c>
      <c r="C7" s="12" t="s">
        <v>38</v>
      </c>
      <c r="D7" s="12" t="s">
        <v>7</v>
      </c>
      <c r="E7" s="12" t="s">
        <v>52</v>
      </c>
      <c r="F7" s="13">
        <v>0</v>
      </c>
      <c r="G7" s="14">
        <v>0</v>
      </c>
      <c r="H7" s="14">
        <v>0</v>
      </c>
      <c r="I7" s="15">
        <v>1</v>
      </c>
      <c r="J7" s="14">
        <f>0/$J$1</f>
        <v>0</v>
      </c>
      <c r="K7" s="14">
        <f>0.0230902778/$K$1</f>
        <v>0.44861704559111432</v>
      </c>
      <c r="L7" s="16">
        <f>AVERAGE(F7:K7)</f>
        <v>0.24143617426518571</v>
      </c>
      <c r="M7" s="6">
        <v>2</v>
      </c>
      <c r="N7" s="17" t="str" cm="1">
        <f t="array" ref="N7">_xlfn.IFS(M7=1,Sheet1!$A$1,M7=2,Sheet1!$A$2,M7=3,Sheet1!$A$3,M7=4,Sheet1!$A$4,M7=5,Sheet1!$A$5,M7=6,Sheet1!$A$6,M7=7,Sheet1!$A$7,M7=8,Sheet1!$A$8,M7="","")</f>
        <v>Gesto Correspondiente a la palabra "COMPLETO" según el lenguaje de señas colombiano</v>
      </c>
      <c r="O7" s="23" t="s">
        <v>78</v>
      </c>
      <c r="P7" s="18">
        <v>0</v>
      </c>
      <c r="Q7" s="18">
        <v>0</v>
      </c>
      <c r="R7" s="18">
        <v>4.3</v>
      </c>
      <c r="S7" s="18">
        <v>5</v>
      </c>
      <c r="T7" s="18">
        <v>2</v>
      </c>
      <c r="U7" s="19">
        <f>AVERAGE(P7:T7)</f>
        <v>2.2600000000000002</v>
      </c>
      <c r="V7" s="20">
        <f t="shared" si="0"/>
        <v>1.9441542613977787</v>
      </c>
      <c r="W7" s="28">
        <v>0.78944474988308111</v>
      </c>
    </row>
    <row r="8" spans="1:23" x14ac:dyDescent="0.25">
      <c r="A8" s="12">
        <v>2210177</v>
      </c>
      <c r="B8" s="12" t="s">
        <v>16</v>
      </c>
      <c r="C8" s="12" t="s">
        <v>17</v>
      </c>
      <c r="D8" s="12" t="s">
        <v>7</v>
      </c>
      <c r="E8" s="12" t="s">
        <v>18</v>
      </c>
      <c r="F8" s="13">
        <v>1</v>
      </c>
      <c r="G8" s="14">
        <v>0.69337326840732949</v>
      </c>
      <c r="H8" s="13">
        <v>0.73983012964877437</v>
      </c>
      <c r="I8" s="15">
        <v>1</v>
      </c>
      <c r="J8" s="14">
        <f>0.054386574/$J$1</f>
        <v>0.95858833001016097</v>
      </c>
      <c r="K8" s="14">
        <f>0.0379513889/$K$1</f>
        <v>0.73735102331239211</v>
      </c>
      <c r="L8" s="16">
        <f>AVERAGE(F8:K8)</f>
        <v>0.85485712522977619</v>
      </c>
      <c r="M8" s="6">
        <v>3</v>
      </c>
      <c r="N8" s="17" t="str" cm="1">
        <f t="array" ref="N8">_xlfn.IFS(M8=1,Sheet1!$A$1,M8=2,Sheet1!$A$2,M8=3,Sheet1!$A$3,M8=4,Sheet1!$A$4,M8=5,Sheet1!$A$5,M8=6,Sheet1!$A$6,M8=7,Sheet1!$A$7,M8=8,Sheet1!$A$8,M8="","")</f>
        <v>Gesto Correspondiente a la palabra "MUNDO" según el lenguaje de señas colombiano</v>
      </c>
      <c r="O8" s="23" t="s">
        <v>79</v>
      </c>
      <c r="P8" s="18">
        <v>4.9000000000000004</v>
      </c>
      <c r="Q8" s="18">
        <v>4.4000000000000004</v>
      </c>
      <c r="R8" s="18">
        <v>5</v>
      </c>
      <c r="S8" s="18">
        <v>3.3</v>
      </c>
      <c r="T8" s="18">
        <v>3.6</v>
      </c>
      <c r="U8" s="19">
        <f>AVERAGE(P8:T8)</f>
        <v>4.24</v>
      </c>
      <c r="V8" s="20">
        <f t="shared" si="0"/>
        <v>4.2502856878446647</v>
      </c>
      <c r="W8" s="28">
        <v>1</v>
      </c>
    </row>
    <row r="9" spans="1:23" x14ac:dyDescent="0.25">
      <c r="A9" s="12">
        <v>2201757</v>
      </c>
      <c r="B9" s="12" t="s">
        <v>19</v>
      </c>
      <c r="C9" s="12" t="s">
        <v>20</v>
      </c>
      <c r="D9" s="12" t="s">
        <v>7</v>
      </c>
      <c r="E9" s="12" t="s">
        <v>21</v>
      </c>
      <c r="F9" s="13">
        <v>1</v>
      </c>
      <c r="G9" s="14">
        <v>0.67596405842163554</v>
      </c>
      <c r="H9" s="13">
        <v>0.74005364333536561</v>
      </c>
      <c r="I9" s="15">
        <v>1</v>
      </c>
      <c r="J9" s="14">
        <f>0/$J$1</f>
        <v>0</v>
      </c>
      <c r="K9" s="14">
        <f>0.0379513889/$K$1</f>
        <v>0.73735102331239211</v>
      </c>
      <c r="L9" s="16">
        <f>AVERAGE(F9:K9)</f>
        <v>0.69222812084489893</v>
      </c>
      <c r="M9" s="6">
        <v>6</v>
      </c>
      <c r="N9" s="17" t="str" cm="1">
        <f t="array" ref="N9">_xlfn.IFS(M9=1,Sheet1!$A$1,M9=2,Sheet1!$A$2,M9=3,Sheet1!$A$3,M9=4,Sheet1!$A$4,M9=5,Sheet1!$A$5,M9=6,Sheet1!$A$6,M9=7,Sheet1!$A$7,M9=8,Sheet1!$A$8,M9="","")</f>
        <v>Gesto Correspondiente a la palabra "OVEJA" según el lenguaje de señas colombiano</v>
      </c>
      <c r="O9" s="23" t="s">
        <v>77</v>
      </c>
      <c r="P9" s="18">
        <v>4</v>
      </c>
      <c r="Q9" s="18">
        <v>3.6</v>
      </c>
      <c r="R9" s="18">
        <v>0</v>
      </c>
      <c r="S9" s="18">
        <v>0</v>
      </c>
      <c r="T9" s="18">
        <v>0</v>
      </c>
      <c r="U9" s="19">
        <f>AVERAGE(P9:T9)</f>
        <v>1.52</v>
      </c>
      <c r="V9" s="20">
        <f t="shared" si="0"/>
        <v>2.102342181267348</v>
      </c>
      <c r="W9" s="28">
        <v>1</v>
      </c>
    </row>
    <row r="10" spans="1:23" x14ac:dyDescent="0.25">
      <c r="A10" s="12">
        <v>2175459</v>
      </c>
      <c r="B10" s="12" t="s">
        <v>22</v>
      </c>
      <c r="C10" s="12" t="s">
        <v>23</v>
      </c>
      <c r="D10" s="12" t="s">
        <v>7</v>
      </c>
      <c r="E10" s="12" t="s">
        <v>24</v>
      </c>
      <c r="F10" s="13">
        <v>0</v>
      </c>
      <c r="G10" s="14">
        <v>0</v>
      </c>
      <c r="H10" s="14">
        <v>0</v>
      </c>
      <c r="I10" s="15">
        <v>1</v>
      </c>
      <c r="J10" s="14">
        <f>0/$J$1</f>
        <v>0</v>
      </c>
      <c r="K10" s="14">
        <f>0/$K$1</f>
        <v>0</v>
      </c>
      <c r="L10" s="16">
        <f>AVERAGE(F10:K10)</f>
        <v>0.16666666666666666</v>
      </c>
      <c r="M10" s="6">
        <v>0</v>
      </c>
      <c r="N10" s="17" t="e">
        <f>_xlfn.IFS(M10=1,Sheet1!$A$1,M10=2,Sheet1!$A$2,M10=3,Sheet1!$A$3,M10=4,Sheet1!$A$4,M10=5,Sheet1!$A$5,M10=6,Sheet1!$A$6,M10=7,Sheet1!$A$7,M10=8,Sheet1!$A$8,M10="","")</f>
        <v>#N/A</v>
      </c>
      <c r="O10" s="26"/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9">
        <f>AVERAGE(P10:T10)</f>
        <v>0</v>
      </c>
      <c r="V10" s="20">
        <f t="shared" si="0"/>
        <v>0.24999999999999997</v>
      </c>
      <c r="W10" s="28">
        <v>0</v>
      </c>
    </row>
    <row r="11" spans="1:23" x14ac:dyDescent="0.25">
      <c r="A11" s="12">
        <v>2210005</v>
      </c>
      <c r="B11" s="12" t="s">
        <v>25</v>
      </c>
      <c r="C11" s="12" t="s">
        <v>26</v>
      </c>
      <c r="D11" s="12" t="s">
        <v>7</v>
      </c>
      <c r="E11" s="12" t="s">
        <v>27</v>
      </c>
      <c r="F11" s="13">
        <v>0.96666666666666667</v>
      </c>
      <c r="G11" s="14">
        <v>0.64002246358209225</v>
      </c>
      <c r="H11" s="13">
        <v>0.73245417967738757</v>
      </c>
      <c r="I11" s="15">
        <v>1</v>
      </c>
      <c r="J11" s="14">
        <f>0.048715278/$J$1</f>
        <v>0.8586291349037859</v>
      </c>
      <c r="K11" s="14">
        <f>0.0339467593/$K$1</f>
        <v>0.65954576192057257</v>
      </c>
      <c r="L11" s="16">
        <f>AVERAGE(F11:K11)</f>
        <v>0.80955303445841753</v>
      </c>
      <c r="M11" s="6">
        <v>5</v>
      </c>
      <c r="N11" s="17" t="str" cm="1">
        <f t="array" ref="N11">_xlfn.IFS(M11=1,Sheet1!$A$1,M11=2,Sheet1!$A$2,M11=3,Sheet1!$A$3,M11=4,Sheet1!$A$4,M11=5,Sheet1!$A$5,M11=6,Sheet1!$A$6,M11=7,Sheet1!$A$7,M11=8,Sheet1!$A$8,M11="","")</f>
        <v>Gesto Correspondiente a la palabra "TORTUGA" según el lenguaje de señas colombiano</v>
      </c>
      <c r="O11" s="23" t="s">
        <v>81</v>
      </c>
      <c r="P11" s="18">
        <v>5</v>
      </c>
      <c r="Q11" s="18">
        <v>4.0999999999999996</v>
      </c>
      <c r="R11" s="18">
        <v>4.5</v>
      </c>
      <c r="S11" s="18">
        <v>3.3</v>
      </c>
      <c r="T11" s="18">
        <v>5</v>
      </c>
      <c r="U11" s="19">
        <f>AVERAGE(P11:T11)</f>
        <v>4.38</v>
      </c>
      <c r="V11" s="20">
        <f t="shared" si="0"/>
        <v>4.2803295516876263</v>
      </c>
      <c r="W11" s="28">
        <v>0.13304013194119671</v>
      </c>
    </row>
    <row r="12" spans="1:23" x14ac:dyDescent="0.25">
      <c r="A12" s="12">
        <v>2211671</v>
      </c>
      <c r="B12" s="12" t="s">
        <v>28</v>
      </c>
      <c r="C12" s="12" t="s">
        <v>29</v>
      </c>
      <c r="D12" s="12" t="s">
        <v>7</v>
      </c>
      <c r="E12" s="12" t="s">
        <v>30</v>
      </c>
      <c r="F12" s="13">
        <v>0.96666666666666667</v>
      </c>
      <c r="G12" s="14">
        <v>0.5979034070853726</v>
      </c>
      <c r="H12" s="13">
        <v>0.71099687082300078</v>
      </c>
      <c r="I12" s="15">
        <v>1</v>
      </c>
      <c r="J12" s="14">
        <f>0.050231481/$J$1</f>
        <v>0.8853529087110199</v>
      </c>
      <c r="K12" s="14">
        <f>0.0268865741/$K$1</f>
        <v>0.52237463504265735</v>
      </c>
      <c r="L12" s="16">
        <f>AVERAGE(F12:K12)</f>
        <v>0.78054908138811963</v>
      </c>
      <c r="M12" s="6">
        <v>5</v>
      </c>
      <c r="N12" s="17" t="str" cm="1">
        <f t="array" ref="N12">_xlfn.IFS(M12=1,Sheet1!$A$1,M12=2,Sheet1!$A$2,M12=3,Sheet1!$A$3,M12=4,Sheet1!$A$4,M12=5,Sheet1!$A$5,M12=6,Sheet1!$A$6,M12=7,Sheet1!$A$7,M12=8,Sheet1!$A$8,M12="","")</f>
        <v>Gesto Correspondiente a la palabra "TORTUGA" según el lenguaje de señas colombiano</v>
      </c>
      <c r="O12" s="23" t="s">
        <v>81</v>
      </c>
      <c r="P12" s="18">
        <v>5</v>
      </c>
      <c r="Q12" s="18">
        <v>3.8</v>
      </c>
      <c r="R12" s="18">
        <v>4.5</v>
      </c>
      <c r="S12" s="18">
        <v>3.3</v>
      </c>
      <c r="T12" s="18">
        <v>4.5999999999999996</v>
      </c>
      <c r="U12" s="19">
        <f>AVERAGE(P12:T12)</f>
        <v>4.24</v>
      </c>
      <c r="V12" s="20">
        <f t="shared" si="0"/>
        <v>4.138823622082179</v>
      </c>
      <c r="W12" s="28">
        <v>0.874106651948934</v>
      </c>
    </row>
    <row r="13" spans="1:23" x14ac:dyDescent="0.25">
      <c r="A13" s="12">
        <v>2210261</v>
      </c>
      <c r="B13" s="12" t="s">
        <v>31</v>
      </c>
      <c r="C13" s="12" t="s">
        <v>32</v>
      </c>
      <c r="D13" s="12" t="s">
        <v>7</v>
      </c>
      <c r="E13" s="12" t="s">
        <v>33</v>
      </c>
      <c r="F13" s="13">
        <v>1</v>
      </c>
      <c r="G13" s="14">
        <v>0.65275177836225751</v>
      </c>
      <c r="H13" s="13">
        <v>0.74005364333536561</v>
      </c>
      <c r="I13" s="15">
        <v>1</v>
      </c>
      <c r="J13" s="14">
        <f>0.051053241/$J$1</f>
        <v>0.89983680589618087</v>
      </c>
      <c r="K13" s="14">
        <f>0.0312384259/$K$1</f>
        <v>0.6069260169825651</v>
      </c>
      <c r="L13" s="16">
        <f>AVERAGE(F13:K13)</f>
        <v>0.81659470742939488</v>
      </c>
      <c r="M13" s="6">
        <v>1</v>
      </c>
      <c r="N13" s="17" t="str" cm="1">
        <f t="array" ref="N13">_xlfn.IFS(M13=1,Sheet1!$A$1,M13=2,Sheet1!$A$2,M13=3,Sheet1!$A$3,M13=4,Sheet1!$A$4,M13=5,Sheet1!$A$5,M13=6,Sheet1!$A$6,M13=7,Sheet1!$A$7,M13=8,Sheet1!$A$8,M13="","")</f>
        <v>Gesto Correspondiente a la palabra "CORTO" según el lenguaje de señas colombiano</v>
      </c>
      <c r="O13" s="23" t="s">
        <v>77</v>
      </c>
      <c r="P13" s="18">
        <v>5</v>
      </c>
      <c r="Q13" s="18">
        <v>4.4000000000000004</v>
      </c>
      <c r="R13" s="18">
        <v>4.8</v>
      </c>
      <c r="S13" s="18">
        <v>5</v>
      </c>
      <c r="T13" s="18">
        <v>5</v>
      </c>
      <c r="U13" s="19">
        <f>AVERAGE(P13:T13)</f>
        <v>4.84</v>
      </c>
      <c r="V13" s="20">
        <f t="shared" si="0"/>
        <v>4.612892061144092</v>
      </c>
      <c r="W13" s="28">
        <v>1</v>
      </c>
    </row>
    <row r="14" spans="1:23" x14ac:dyDescent="0.25">
      <c r="A14" s="12">
        <v>2200689</v>
      </c>
      <c r="B14" s="12" t="s">
        <v>34</v>
      </c>
      <c r="C14" s="12" t="s">
        <v>35</v>
      </c>
      <c r="D14" s="12" t="s">
        <v>7</v>
      </c>
      <c r="E14" s="12" t="s">
        <v>36</v>
      </c>
      <c r="F14" s="13">
        <v>1</v>
      </c>
      <c r="G14" s="14">
        <v>0.46593036325443599</v>
      </c>
      <c r="H14" s="13">
        <v>0.62650871710347011</v>
      </c>
      <c r="I14" s="15">
        <v>1</v>
      </c>
      <c r="J14" s="14">
        <f>0.018946759/$J$1</f>
        <v>0.33394532387561288</v>
      </c>
      <c r="K14" s="14">
        <f>0.0009027778/$K$1</f>
        <v>1.7539914979335842E-2</v>
      </c>
      <c r="L14" s="16">
        <f>AVERAGE(F14:K14)</f>
        <v>0.57398738653547587</v>
      </c>
      <c r="M14" s="6">
        <v>6</v>
      </c>
      <c r="N14" s="17" t="str" cm="1">
        <f t="array" ref="N14">_xlfn.IFS(M14=1,Sheet1!$A$1,M14=2,Sheet1!$A$2,M14=3,Sheet1!$A$3,M14=4,Sheet1!$A$4,M14=5,Sheet1!$A$5,M14=6,Sheet1!$A$6,M14=7,Sheet1!$A$7,M14=8,Sheet1!$A$8,M14="","")</f>
        <v>Gesto Correspondiente a la palabra "OVEJA" según el lenguaje de señas colombiano</v>
      </c>
      <c r="O14" s="23" t="s">
        <v>77</v>
      </c>
      <c r="P14" s="18">
        <v>5</v>
      </c>
      <c r="Q14" s="18">
        <v>0</v>
      </c>
      <c r="R14" s="18">
        <v>0</v>
      </c>
      <c r="S14" s="18">
        <v>0</v>
      </c>
      <c r="T14" s="18">
        <v>5</v>
      </c>
      <c r="U14" s="19">
        <f>AVERAGE(P14:T14)</f>
        <v>2</v>
      </c>
      <c r="V14" s="20">
        <f t="shared" si="0"/>
        <v>2.2609810798032139</v>
      </c>
      <c r="W14" s="28">
        <v>1</v>
      </c>
    </row>
    <row r="15" spans="1:23" x14ac:dyDescent="0.25">
      <c r="A15" s="12">
        <v>2206464</v>
      </c>
      <c r="B15" s="12" t="s">
        <v>37</v>
      </c>
      <c r="C15" s="12" t="s">
        <v>38</v>
      </c>
      <c r="D15" s="12" t="s">
        <v>7</v>
      </c>
      <c r="E15" s="12" t="s">
        <v>39</v>
      </c>
      <c r="F15" s="13">
        <v>1</v>
      </c>
      <c r="G15" s="14">
        <v>0.67877199547434519</v>
      </c>
      <c r="H15" s="13">
        <v>0.73938310241610217</v>
      </c>
      <c r="I15" s="15">
        <v>1</v>
      </c>
      <c r="J15" s="14">
        <f>0.054386574/$J$1</f>
        <v>0.95858833001016097</v>
      </c>
      <c r="K15" s="14">
        <f>0.0365972222/$K$1</f>
        <v>0.71104115084338837</v>
      </c>
      <c r="L15" s="16">
        <f>AVERAGE(F15:K15)</f>
        <v>0.84796409645733284</v>
      </c>
      <c r="M15" s="6">
        <v>1</v>
      </c>
      <c r="N15" s="17" t="str" cm="1">
        <f t="array" ref="N15">_xlfn.IFS(M15=1,Sheet1!$A$1,M15=2,Sheet1!$A$2,M15=3,Sheet1!$A$3,M15=4,Sheet1!$A$4,M15=5,Sheet1!$A$5,M15=6,Sheet1!$A$6,M15=7,Sheet1!$A$7,M15=8,Sheet1!$A$8,M15="","")</f>
        <v>Gesto Correspondiente a la palabra "CORTO" según el lenguaje de señas colombiano</v>
      </c>
      <c r="O15" s="23" t="s">
        <v>77</v>
      </c>
      <c r="P15" s="18">
        <v>3.5</v>
      </c>
      <c r="Q15" s="18">
        <v>3.9</v>
      </c>
      <c r="R15" s="18">
        <v>5</v>
      </c>
      <c r="S15" s="18">
        <v>3.3</v>
      </c>
      <c r="T15" s="18">
        <v>4.3</v>
      </c>
      <c r="U15" s="19">
        <f>AVERAGE(P15:T15)</f>
        <v>4</v>
      </c>
      <c r="V15" s="20">
        <f t="shared" si="0"/>
        <v>4.0719461446859988</v>
      </c>
      <c r="W15" s="28">
        <v>1</v>
      </c>
    </row>
    <row r="16" spans="1:23" x14ac:dyDescent="0.25">
      <c r="A16" s="12">
        <v>2215280</v>
      </c>
      <c r="B16" s="12" t="s">
        <v>40</v>
      </c>
      <c r="C16" s="12" t="s">
        <v>29</v>
      </c>
      <c r="D16" s="12" t="s">
        <v>11</v>
      </c>
      <c r="E16" s="12" t="s">
        <v>41</v>
      </c>
      <c r="F16" s="13">
        <v>1</v>
      </c>
      <c r="G16" s="14">
        <v>0.68494945713152144</v>
      </c>
      <c r="H16" s="13">
        <v>0.74005364333536561</v>
      </c>
      <c r="I16" s="15">
        <v>1</v>
      </c>
      <c r="J16" s="14">
        <f>0.050578704/$J$1</f>
        <v>0.89147287346024495</v>
      </c>
      <c r="K16" s="14">
        <f>0.0334606481/$K$1</f>
        <v>0.65010119082178952</v>
      </c>
      <c r="L16" s="16">
        <f>AVERAGE(F16:K16)</f>
        <v>0.82776286079148698</v>
      </c>
      <c r="M16" s="6">
        <v>4</v>
      </c>
      <c r="N16" s="17" t="str" cm="1">
        <f t="array" ref="N16">_xlfn.IFS(M16=1,Sheet1!$A$1,M16=2,Sheet1!$A$2,M16=3,Sheet1!$A$3,M16=4,Sheet1!$A$4,M16=5,Sheet1!$A$5,M16=6,Sheet1!$A$6,M16=7,Sheet1!$A$7,M16=8,Sheet1!$A$8,M16="","")</f>
        <v>Gesto Correspondiente a la palabra "ECUADOR" según el lenguaje de señas colombiano</v>
      </c>
      <c r="O16" s="23" t="s">
        <v>80</v>
      </c>
      <c r="P16" s="18">
        <v>5</v>
      </c>
      <c r="Q16" s="18">
        <v>4</v>
      </c>
      <c r="R16" s="18">
        <v>4.3</v>
      </c>
      <c r="S16" s="18">
        <v>3.3</v>
      </c>
      <c r="T16" s="18">
        <v>5</v>
      </c>
      <c r="U16" s="19">
        <f>AVERAGE(P16:T16)</f>
        <v>4.32</v>
      </c>
      <c r="V16" s="20">
        <f t="shared" si="0"/>
        <v>4.2656442911872308</v>
      </c>
      <c r="W16" s="28">
        <v>0</v>
      </c>
    </row>
    <row r="17" spans="1:23" x14ac:dyDescent="0.25">
      <c r="A17" s="12">
        <v>2210166</v>
      </c>
      <c r="B17" s="12" t="s">
        <v>42</v>
      </c>
      <c r="C17" s="12" t="s">
        <v>43</v>
      </c>
      <c r="D17" s="12" t="s">
        <v>7</v>
      </c>
      <c r="E17" s="12" t="s">
        <v>44</v>
      </c>
      <c r="F17" s="13">
        <v>0.91666666666666663</v>
      </c>
      <c r="G17" s="14">
        <v>0.65293897421284319</v>
      </c>
      <c r="H17" s="13">
        <v>0.70183281192092528</v>
      </c>
      <c r="I17" s="15">
        <v>1</v>
      </c>
      <c r="J17" s="14">
        <f>0.049803241/$J$1</f>
        <v>0.87780498215025593</v>
      </c>
      <c r="K17" s="14">
        <f>0.0357291667/$K$1</f>
        <v>0.69417584947316768</v>
      </c>
      <c r="L17" s="16">
        <f>AVERAGE(F17:K17)</f>
        <v>0.80723654740397643</v>
      </c>
      <c r="M17" s="6">
        <v>4</v>
      </c>
      <c r="N17" s="17" t="str" cm="1">
        <f t="array" ref="N17">_xlfn.IFS(M17=1,Sheet1!$A$1,M17=2,Sheet1!$A$2,M17=3,Sheet1!$A$3,M17=4,Sheet1!$A$4,M17=5,Sheet1!$A$5,M17=6,Sheet1!$A$6,M17=7,Sheet1!$A$7,M17=8,Sheet1!$A$8,M17="","")</f>
        <v>Gesto Correspondiente a la palabra "ECUADOR" según el lenguaje de señas colombiano</v>
      </c>
      <c r="O17" s="23" t="s">
        <v>80</v>
      </c>
      <c r="P17" s="18">
        <v>5</v>
      </c>
      <c r="Q17" s="18">
        <v>3.8</v>
      </c>
      <c r="R17" s="18">
        <v>4</v>
      </c>
      <c r="S17" s="18">
        <v>3.3</v>
      </c>
      <c r="T17" s="18">
        <v>5</v>
      </c>
      <c r="U17" s="19">
        <f>AVERAGE(P17:T17)</f>
        <v>4.2200000000000006</v>
      </c>
      <c r="V17" s="20">
        <f t="shared" si="0"/>
        <v>4.1648548211059646</v>
      </c>
      <c r="W17" s="28">
        <v>0.734469488684663</v>
      </c>
    </row>
    <row r="18" spans="1:23" x14ac:dyDescent="0.25">
      <c r="A18" s="12">
        <v>2211352</v>
      </c>
      <c r="B18" s="12" t="s">
        <v>45</v>
      </c>
      <c r="C18" s="12" t="s">
        <v>46</v>
      </c>
      <c r="D18" s="12" t="s">
        <v>7</v>
      </c>
      <c r="E18" s="12" t="s">
        <v>47</v>
      </c>
      <c r="F18" s="13">
        <v>0.8833333333333333</v>
      </c>
      <c r="G18" s="14">
        <v>0.66585548484359414</v>
      </c>
      <c r="H18" s="13">
        <v>0.74005364333536561</v>
      </c>
      <c r="I18" s="15">
        <v>1</v>
      </c>
      <c r="J18" s="14">
        <f>0.049791667/$J$1</f>
        <v>0.87760098508782769</v>
      </c>
      <c r="K18" s="14">
        <f>0.0328703704/$K$1</f>
        <v>0.6386327866671927</v>
      </c>
      <c r="L18" s="16">
        <f>AVERAGE(F18:K18)</f>
        <v>0.80091270554455229</v>
      </c>
      <c r="M18" s="6">
        <v>5</v>
      </c>
      <c r="N18" s="17" t="str" cm="1">
        <f t="array" ref="N18">_xlfn.IFS(M18=1,Sheet1!$A$1,M18=2,Sheet1!$A$2,M18=3,Sheet1!$A$3,M18=4,Sheet1!$A$4,M18=5,Sheet1!$A$5,M18=6,Sheet1!$A$6,M18=7,Sheet1!$A$7,M18=8,Sheet1!$A$8,M18="","")</f>
        <v>Gesto Correspondiente a la palabra "TORTUGA" según el lenguaje de señas colombiano</v>
      </c>
      <c r="O18" s="23" t="s">
        <v>81</v>
      </c>
      <c r="P18" s="18">
        <v>5</v>
      </c>
      <c r="Q18" s="18">
        <v>3.8</v>
      </c>
      <c r="R18" s="18">
        <v>2.9</v>
      </c>
      <c r="S18" s="18">
        <v>5</v>
      </c>
      <c r="T18" s="18">
        <v>2</v>
      </c>
      <c r="U18" s="19">
        <f>AVERAGE(P18:T18)</f>
        <v>3.7400000000000007</v>
      </c>
      <c r="V18" s="20">
        <f t="shared" si="0"/>
        <v>3.8193690583168287</v>
      </c>
      <c r="W18" s="28">
        <v>0.45959318321096959</v>
      </c>
    </row>
    <row r="19" spans="1:23" x14ac:dyDescent="0.25">
      <c r="A19" s="12">
        <v>2210955</v>
      </c>
      <c r="B19" s="12" t="s">
        <v>48</v>
      </c>
      <c r="C19" s="12" t="s">
        <v>49</v>
      </c>
      <c r="D19" s="12" t="s">
        <v>7</v>
      </c>
      <c r="E19" s="12" t="s">
        <v>50</v>
      </c>
      <c r="F19" s="13">
        <v>0.66666666666666663</v>
      </c>
      <c r="G19" s="14">
        <v>0.66248596035680685</v>
      </c>
      <c r="H19" s="13">
        <v>0.74005364333536561</v>
      </c>
      <c r="I19" s="15">
        <v>1</v>
      </c>
      <c r="J19" s="14">
        <f>0.053993056/$J$1</f>
        <v>0.95165239463668183</v>
      </c>
      <c r="K19" s="14">
        <f>0.0346412037/$K$1</f>
        <v>0.67303800301674921</v>
      </c>
      <c r="L19" s="16">
        <f>AVERAGE(F19:K19)</f>
        <v>0.78231611133537848</v>
      </c>
      <c r="M19" s="6">
        <v>3</v>
      </c>
      <c r="N19" s="17" t="str" cm="1">
        <f t="array" ref="N19">_xlfn.IFS(M19=1,Sheet1!$A$1,M19=2,Sheet1!$A$2,M19=3,Sheet1!$A$3,M19=4,Sheet1!$A$4,M19=5,Sheet1!$A$5,M19=6,Sheet1!$A$6,M19=7,Sheet1!$A$7,M19=8,Sheet1!$A$8,M19="","")</f>
        <v>Gesto Correspondiente a la palabra "MUNDO" según el lenguaje de señas colombiano</v>
      </c>
      <c r="O19" s="23" t="s">
        <v>79</v>
      </c>
      <c r="P19" s="18">
        <v>5</v>
      </c>
      <c r="Q19" s="18">
        <v>4.2</v>
      </c>
      <c r="R19" s="18">
        <v>4.8</v>
      </c>
      <c r="S19" s="18">
        <v>3.3</v>
      </c>
      <c r="T19" s="18">
        <v>5</v>
      </c>
      <c r="U19" s="19">
        <f>AVERAGE(P19:T19)</f>
        <v>4.46</v>
      </c>
      <c r="V19" s="20">
        <f t="shared" si="0"/>
        <v>4.2954741670030678</v>
      </c>
      <c r="W19" s="28">
        <v>1</v>
      </c>
    </row>
  </sheetData>
  <autoFilter ref="B3:U3" xr:uid="{00000000-0009-0000-0000-000000000000}">
    <sortState xmlns:xlrd2="http://schemas.microsoft.com/office/spreadsheetml/2017/richdata2" ref="B4:U19">
      <sortCondition ref="B3"/>
    </sortState>
  </autoFilter>
  <mergeCells count="2">
    <mergeCell ref="F2:L2"/>
    <mergeCell ref="P2:U2"/>
  </mergeCells>
  <hyperlinks>
    <hyperlink ref="O6" r:id="rId1" display="https://uao-my.sharepoint.com/:u:/g/personal/oicampo_uao_edu_co/Ef39u63j2jNNlr41x60ySkMBgKTOE726blos_Q8zT6HnYg?e=w7b0aC" xr:uid="{AC885A0A-75FA-43C3-824E-B4B6DACFDCD6}"/>
    <hyperlink ref="O13" r:id="rId2" display="https://uao-my.sharepoint.com/:u:/g/personal/oicampo_uao_edu_co/Ef39u63j2jNNlr41x60ySkMBgKTOE726blos_Q8zT6HnYg?e=w7b0aC" xr:uid="{BB47E4B9-3F36-418F-98A8-32497827D7CB}"/>
    <hyperlink ref="O15" r:id="rId3" display="https://uao-my.sharepoint.com/:u:/g/personal/oicampo_uao_edu_co/Ef39u63j2jNNlr41x60ySkMBgKTOE726blos_Q8zT6HnYg?e=w7b0aC" xr:uid="{363B7BB5-59FD-4AE1-9594-D0595DB8BAF7}"/>
    <hyperlink ref="O4" r:id="rId4" display="https://uao-my.sharepoint.com/:u:/g/personal/oicampo_uao_edu_co/EaIWo7YFVYlAuN93clEL44gBAXKbjKXNfPryYCfZL6L4MQ?e=7ImTKy" xr:uid="{A05603FE-B1D0-480D-8886-0578F156FBFA}"/>
    <hyperlink ref="O7" r:id="rId5" display="https://uao-my.sharepoint.com/:u:/g/personal/oicampo_uao_edu_co/EaIWo7YFVYlAuN93clEL44gBAXKbjKXNfPryYCfZL6L4MQ?e=7ImTKy" xr:uid="{71B9652D-72EF-4277-98CF-53F417294C0F}"/>
    <hyperlink ref="O8" r:id="rId6" display="https://uao-my.sharepoint.com/:u:/g/personal/oicampo_uao_edu_co/EUuR8OS5_ypLv55gMNbs_VEB0YK9DTeBAKx0lpeZmGIeJw?e=8HgIh5" xr:uid="{1C6A1147-46FE-43A0-9610-3248D84B6E36}"/>
    <hyperlink ref="O19" r:id="rId7" display="https://uao-my.sharepoint.com/:u:/g/personal/oicampo_uao_edu_co/EUuR8OS5_ypLv55gMNbs_VEB0YK9DTeBAKx0lpeZmGIeJw?e=8HgIh5" xr:uid="{E24D24D8-6419-470D-81FB-57D6EFE37627}"/>
    <hyperlink ref="O5" r:id="rId8" display="https://uao-my.sharepoint.com/:u:/g/personal/oicampo_uao_edu_co/EcZ8r75bpS5MpBJfTFFEy-gBVhWrdbBe601C0Z8Go9e_KQ?e=ms2D9T" xr:uid="{9483704E-0BAC-471D-817D-BE45A21FFD27}"/>
    <hyperlink ref="O16" r:id="rId9" display="https://uao-my.sharepoint.com/:u:/g/personal/oicampo_uao_edu_co/EcZ8r75bpS5MpBJfTFFEy-gBVhWrdbBe601C0Z8Go9e_KQ?e=ms2D9T" xr:uid="{B3014E7A-70DC-4FC4-8FE4-10CEBB75E67E}"/>
    <hyperlink ref="O17" r:id="rId10" display="https://uao-my.sharepoint.com/:u:/g/personal/oicampo_uao_edu_co/EcZ8r75bpS5MpBJfTFFEy-gBVhWrdbBe601C0Z8Go9e_KQ?e=ms2D9T" xr:uid="{1CC0C8EF-7961-4C34-9FFD-2B245F9CC3ED}"/>
    <hyperlink ref="O11" r:id="rId11" display="https://uao-my.sharepoint.com/:u:/g/personal/oicampo_uao_edu_co/EYN7zW8Sc7ZMg-EpBYNO4asBxd6gaN2WatTXVv4JJLUmMg?e=ntlGW3" xr:uid="{6D87DB8B-2458-4586-BDC7-D1A76AB5D40B}"/>
    <hyperlink ref="O12" r:id="rId12" display="https://uao-my.sharepoint.com/:u:/g/personal/oicampo_uao_edu_co/EYN7zW8Sc7ZMg-EpBYNO4asBxd6gaN2WatTXVv4JJLUmMg?e=ntlGW3" xr:uid="{78C60435-E289-4C65-8E77-F79A5905D4D7}"/>
    <hyperlink ref="O18" r:id="rId13" display="https://uao-my.sharepoint.com/:u:/g/personal/oicampo_uao_edu_co/EYN7zW8Sc7ZMg-EpBYNO4asBxd6gaN2WatTXVv4JJLUmMg?e=ntlGW3" xr:uid="{05F848F4-E758-49F4-B461-AB053402EBF1}"/>
    <hyperlink ref="O9" r:id="rId14" display="https://uao-my.sharepoint.com/:u:/g/personal/oicampo_uao_edu_co/Ef39u63j2jNNlr41x60ySkMBgKTOE726blos_Q8zT6HnYg?e=PclwRs" xr:uid="{85BA9C0F-6E3D-4C26-A012-58A3F1EABC5D}"/>
    <hyperlink ref="O14" r:id="rId15" display="https://uao-my.sharepoint.com/:u:/g/personal/oicampo_uao_edu_co/Ef39u63j2jNNlr41x60ySkMBgKTOE726blos_Q8zT6HnYg?e=PclwRs" xr:uid="{E514BD92-98E2-40B5-9514-DD8C61A16D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F30E-9CF4-4295-8492-9D662F6D4E17}">
  <dimension ref="A1:D16"/>
  <sheetViews>
    <sheetView workbookViewId="0">
      <selection sqref="A1:D16"/>
    </sheetView>
  </sheetViews>
  <sheetFormatPr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25" t="s">
        <v>82</v>
      </c>
      <c r="B1" s="25" t="s">
        <v>83</v>
      </c>
      <c r="C1" s="25" t="s">
        <v>53</v>
      </c>
      <c r="D1" s="25" t="s">
        <v>84</v>
      </c>
    </row>
    <row r="2" spans="1:4" x14ac:dyDescent="0.25">
      <c r="A2" s="12" t="s">
        <v>13</v>
      </c>
      <c r="B2" s="12" t="s">
        <v>14</v>
      </c>
      <c r="C2" s="6">
        <v>1</v>
      </c>
      <c r="D2" s="24" t="s">
        <v>77</v>
      </c>
    </row>
    <row r="3" spans="1:4" x14ac:dyDescent="0.25">
      <c r="A3" s="12" t="s">
        <v>31</v>
      </c>
      <c r="B3" s="12" t="s">
        <v>32</v>
      </c>
      <c r="C3" s="6">
        <v>1</v>
      </c>
      <c r="D3" s="24" t="s">
        <v>77</v>
      </c>
    </row>
    <row r="4" spans="1:4" x14ac:dyDescent="0.25">
      <c r="A4" s="12" t="s">
        <v>37</v>
      </c>
      <c r="B4" s="12" t="s">
        <v>38</v>
      </c>
      <c r="C4" s="6">
        <v>1</v>
      </c>
      <c r="D4" s="24" t="s">
        <v>77</v>
      </c>
    </row>
    <row r="5" spans="1:4" x14ac:dyDescent="0.25">
      <c r="A5" s="12" t="s">
        <v>5</v>
      </c>
      <c r="B5" s="12" t="s">
        <v>6</v>
      </c>
      <c r="C5" s="6">
        <v>2</v>
      </c>
      <c r="D5" s="24" t="s">
        <v>78</v>
      </c>
    </row>
    <row r="6" spans="1:4" x14ac:dyDescent="0.25">
      <c r="A6" s="12" t="s">
        <v>51</v>
      </c>
      <c r="B6" s="12" t="s">
        <v>38</v>
      </c>
      <c r="C6" s="6">
        <v>2</v>
      </c>
      <c r="D6" s="24" t="s">
        <v>78</v>
      </c>
    </row>
    <row r="7" spans="1:4" x14ac:dyDescent="0.25">
      <c r="A7" s="12" t="s">
        <v>16</v>
      </c>
      <c r="B7" s="12" t="s">
        <v>17</v>
      </c>
      <c r="C7" s="6">
        <v>3</v>
      </c>
      <c r="D7" s="24" t="s">
        <v>79</v>
      </c>
    </row>
    <row r="8" spans="1:4" x14ac:dyDescent="0.25">
      <c r="A8" s="12" t="s">
        <v>48</v>
      </c>
      <c r="B8" s="12" t="s">
        <v>49</v>
      </c>
      <c r="C8" s="6">
        <v>3</v>
      </c>
      <c r="D8" s="24" t="s">
        <v>79</v>
      </c>
    </row>
    <row r="9" spans="1:4" x14ac:dyDescent="0.25">
      <c r="A9" s="12" t="s">
        <v>9</v>
      </c>
      <c r="B9" s="12" t="s">
        <v>10</v>
      </c>
      <c r="C9" s="6">
        <v>4</v>
      </c>
      <c r="D9" s="24" t="s">
        <v>80</v>
      </c>
    </row>
    <row r="10" spans="1:4" x14ac:dyDescent="0.25">
      <c r="A10" s="12" t="s">
        <v>40</v>
      </c>
      <c r="B10" s="12" t="s">
        <v>29</v>
      </c>
      <c r="C10" s="6">
        <v>4</v>
      </c>
      <c r="D10" s="24" t="s">
        <v>80</v>
      </c>
    </row>
    <row r="11" spans="1:4" x14ac:dyDescent="0.25">
      <c r="A11" s="12" t="s">
        <v>42</v>
      </c>
      <c r="B11" s="12" t="s">
        <v>43</v>
      </c>
      <c r="C11" s="6">
        <v>4</v>
      </c>
      <c r="D11" s="24" t="s">
        <v>80</v>
      </c>
    </row>
    <row r="12" spans="1:4" x14ac:dyDescent="0.25">
      <c r="A12" s="12" t="s">
        <v>25</v>
      </c>
      <c r="B12" s="12" t="s">
        <v>26</v>
      </c>
      <c r="C12" s="6">
        <v>5</v>
      </c>
      <c r="D12" s="24" t="s">
        <v>81</v>
      </c>
    </row>
    <row r="13" spans="1:4" x14ac:dyDescent="0.25">
      <c r="A13" s="12" t="s">
        <v>28</v>
      </c>
      <c r="B13" s="12" t="s">
        <v>29</v>
      </c>
      <c r="C13" s="6">
        <v>5</v>
      </c>
      <c r="D13" s="24" t="s">
        <v>81</v>
      </c>
    </row>
    <row r="14" spans="1:4" x14ac:dyDescent="0.25">
      <c r="A14" s="12" t="s">
        <v>45</v>
      </c>
      <c r="B14" s="12" t="s">
        <v>46</v>
      </c>
      <c r="C14" s="6">
        <v>5</v>
      </c>
      <c r="D14" s="24" t="s">
        <v>81</v>
      </c>
    </row>
    <row r="15" spans="1:4" x14ac:dyDescent="0.25">
      <c r="A15" s="12" t="s">
        <v>19</v>
      </c>
      <c r="B15" s="12" t="s">
        <v>20</v>
      </c>
      <c r="C15" s="6">
        <v>6</v>
      </c>
      <c r="D15" s="24" t="s">
        <v>77</v>
      </c>
    </row>
    <row r="16" spans="1:4" x14ac:dyDescent="0.25">
      <c r="A16" s="12" t="s">
        <v>34</v>
      </c>
      <c r="B16" s="12" t="s">
        <v>35</v>
      </c>
      <c r="C16" s="6">
        <v>6</v>
      </c>
      <c r="D16" s="24" t="s">
        <v>77</v>
      </c>
    </row>
  </sheetData>
  <hyperlinks>
    <hyperlink ref="D2" r:id="rId1" display="https://uao-my.sharepoint.com/:u:/g/personal/oicampo_uao_edu_co/Ef39u63j2jNNlr41x60ySkMBgKTOE726blos_Q8zT6HnYg?e=w7b0aC" xr:uid="{43889197-CFFD-4E0F-97ED-DE23FB2CE3BD}"/>
    <hyperlink ref="D3" r:id="rId2" display="https://uao-my.sharepoint.com/:u:/g/personal/oicampo_uao_edu_co/Ef39u63j2jNNlr41x60ySkMBgKTOE726blos_Q8zT6HnYg?e=w7b0aC" xr:uid="{ABA6B699-E491-4630-AADC-DED373AD1740}"/>
    <hyperlink ref="D4" r:id="rId3" display="https://uao-my.sharepoint.com/:u:/g/personal/oicampo_uao_edu_co/Ef39u63j2jNNlr41x60ySkMBgKTOE726blos_Q8zT6HnYg?e=w7b0aC" xr:uid="{72C742C7-AD4A-4289-A9CB-B292F5295A37}"/>
    <hyperlink ref="D5" r:id="rId4" display="https://uao-my.sharepoint.com/:u:/g/personal/oicampo_uao_edu_co/EaIWo7YFVYlAuN93clEL44gBAXKbjKXNfPryYCfZL6L4MQ?e=7ImTKy" xr:uid="{C9A47C70-02D3-4C5C-8681-229DA8890929}"/>
    <hyperlink ref="D6" r:id="rId5" display="https://uao-my.sharepoint.com/:u:/g/personal/oicampo_uao_edu_co/EaIWo7YFVYlAuN93clEL44gBAXKbjKXNfPryYCfZL6L4MQ?e=7ImTKy" xr:uid="{04E5B077-F058-4C9A-8D21-E7BB9F57B839}"/>
    <hyperlink ref="D7" r:id="rId6" display="https://uao-my.sharepoint.com/:u:/g/personal/oicampo_uao_edu_co/EUuR8OS5_ypLv55gMNbs_VEB0YK9DTeBAKx0lpeZmGIeJw?e=8HgIh5" xr:uid="{6D9386E0-D9ED-4C81-ADAF-897FFC3777E6}"/>
    <hyperlink ref="D8" r:id="rId7" display="https://uao-my.sharepoint.com/:u:/g/personal/oicampo_uao_edu_co/EUuR8OS5_ypLv55gMNbs_VEB0YK9DTeBAKx0lpeZmGIeJw?e=8HgIh5" xr:uid="{9D273852-0EBE-4407-A8B4-D7464F6B0FB3}"/>
    <hyperlink ref="D9" r:id="rId8" display="https://uao-my.sharepoint.com/:u:/g/personal/oicampo_uao_edu_co/EcZ8r75bpS5MpBJfTFFEy-gBVhWrdbBe601C0Z8Go9e_KQ?e=ms2D9T" xr:uid="{2523E490-9E16-406C-BE77-0CC9E75EC959}"/>
    <hyperlink ref="D10" r:id="rId9" display="https://uao-my.sharepoint.com/:u:/g/personal/oicampo_uao_edu_co/EcZ8r75bpS5MpBJfTFFEy-gBVhWrdbBe601C0Z8Go9e_KQ?e=ms2D9T" xr:uid="{2F6949EF-1019-40E7-9A83-7F4D237FC1D3}"/>
    <hyperlink ref="D11" r:id="rId10" display="https://uao-my.sharepoint.com/:u:/g/personal/oicampo_uao_edu_co/EcZ8r75bpS5MpBJfTFFEy-gBVhWrdbBe601C0Z8Go9e_KQ?e=ms2D9T" xr:uid="{DA00B6F8-DAB4-4274-962D-EDDBC2A9CEA9}"/>
    <hyperlink ref="D12" r:id="rId11" display="https://uao-my.sharepoint.com/:u:/g/personal/oicampo_uao_edu_co/EYN7zW8Sc7ZMg-EpBYNO4asBxd6gaN2WatTXVv4JJLUmMg?e=ntlGW3" xr:uid="{6A571B02-0E30-4E32-A023-4F1DFC945C35}"/>
    <hyperlink ref="D13" r:id="rId12" display="https://uao-my.sharepoint.com/:u:/g/personal/oicampo_uao_edu_co/EYN7zW8Sc7ZMg-EpBYNO4asBxd6gaN2WatTXVv4JJLUmMg?e=ntlGW3" xr:uid="{6B062E28-FD68-41BD-87D4-B6262CE125EB}"/>
    <hyperlink ref="D14" r:id="rId13" display="https://uao-my.sharepoint.com/:u:/g/personal/oicampo_uao_edu_co/EYN7zW8Sc7ZMg-EpBYNO4asBxd6gaN2WatTXVv4JJLUmMg?e=ntlGW3" xr:uid="{0803ADDA-063A-4531-A66B-8A4C056D76FA}"/>
    <hyperlink ref="D15" r:id="rId14" display="https://uao-my.sharepoint.com/:u:/g/personal/oicampo_uao_edu_co/Ef39u63j2jNNlr41x60ySkMBgKTOE726blos_Q8zT6HnYg?e=PclwRs" xr:uid="{77032BDA-7FEE-4A8B-8AA0-DEA6740DE554}"/>
    <hyperlink ref="D16" r:id="rId15" display="https://uao-my.sharepoint.com/:u:/g/personal/oicampo_uao_edu_co/Ef39u63j2jNNlr41x60ySkMBgKTOE726blos_Q8zT6HnYg?e=PclwRs" xr:uid="{2AC0C170-B375-459F-9D92-1515627A5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CABD 2025-1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2025-03-11T16:38:46Z</dcterms:modified>
</cp:coreProperties>
</file>