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romain/Github/RTE_scenarios/inventories/"/>
    </mc:Choice>
  </mc:AlternateContent>
  <xr:revisionPtr revIDLastSave="0" documentId="13_ncr:1_{C4D40AA4-0248-E946-A646-40973119F49C}" xr6:coauthVersionLast="47" xr6:coauthVersionMax="47" xr10:uidLastSave="{00000000-0000-0000-0000-000000000000}"/>
  <bookViews>
    <workbookView xWindow="0" yWindow="760" windowWidth="28340" windowHeight="18880" xr2:uid="{00000000-000D-0000-FFFF-FFFF00000000}"/>
  </bookViews>
  <sheets>
    <sheet name="lci" sheetId="1" r:id="rId1"/>
  </sheets>
  <definedNames>
    <definedName name="_xlnm._FilterDatabase" localSheetId="0" hidden="1">lci!$A$1:$T$107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4" i="1" l="1"/>
  <c r="B106" i="1"/>
  <c r="B105" i="1"/>
  <c r="B104" i="1"/>
  <c r="B103" i="1"/>
  <c r="B102" i="1"/>
  <c r="B101" i="1"/>
  <c r="G99" i="1"/>
  <c r="D99" i="1"/>
  <c r="A99" i="1"/>
  <c r="B57" i="1" l="1"/>
  <c r="B51" i="1"/>
  <c r="B53" i="1" s="1"/>
  <c r="B50" i="1"/>
  <c r="B52" i="1" s="1"/>
  <c r="D49" i="1"/>
  <c r="C49" i="1"/>
  <c r="B27" i="1" l="1"/>
  <c r="B26" i="1"/>
  <c r="B25" i="1"/>
  <c r="B13" i="1"/>
  <c r="B83" i="1" l="1"/>
  <c r="B68" i="1" l="1"/>
  <c r="B38" i="1"/>
  <c r="C24" i="1"/>
  <c r="C12" i="1" l="1"/>
  <c r="B39" i="1"/>
  <c r="C37" i="1"/>
</calcChain>
</file>

<file path=xl/sharedStrings.xml><?xml version="1.0" encoding="utf-8"?>
<sst xmlns="http://schemas.openxmlformats.org/spreadsheetml/2006/main" count="348" uniqueCount="104">
  <si>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</si>
  <si>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</si>
  <si>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</si>
  <si>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</si>
  <si>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</si>
  <si>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</si>
  <si>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</si>
  <si>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</si>
  <si>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</si>
  <si>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</si>
  <si>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</si>
  <si>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</si>
  <si>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</si>
  <si>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</si>
  <si>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</si>
  <si>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</si>
  <si>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natural resource::land</t>
  </si>
  <si>
    <t>square meter-year</t>
  </si>
  <si>
    <t>production</t>
  </si>
  <si>
    <t>kilowatt hour</t>
  </si>
  <si>
    <t>electricity, low voltage</t>
  </si>
  <si>
    <t>market for water, deionised</t>
  </si>
  <si>
    <t>Europe without Switzerland</t>
  </si>
  <si>
    <t>water, deionised</t>
  </si>
  <si>
    <t>Oxygen</t>
  </si>
  <si>
    <t>air</t>
  </si>
  <si>
    <t>hydrogen, gaseous</t>
  </si>
  <si>
    <t>CH</t>
  </si>
  <si>
    <t>market for electricity, low voltage</t>
  </si>
  <si>
    <t>FE2050</t>
  </si>
  <si>
    <t>FR</t>
  </si>
  <si>
    <t>electricity production, from hydrogen, FE2050</t>
  </si>
  <si>
    <t>electricity, high voltage</t>
  </si>
  <si>
    <t>fuel cell production, stack polymer electrolyte membrane, 2kW electrical, future</t>
  </si>
  <si>
    <t>fuel cell, stack polymer electrolyte membrane, 2kW electrical, future</t>
  </si>
  <si>
    <t>1 kWh of electricity produced using hydrogen through a PEM fuel cell stack, for seasonal storage. Assumes a 90% load factor, 6 years lifetime. A 50% electrical efficiency is assumed in 2020, according to Cigolotti, V.; Genovese, M.; Fragiacomo, P. Comprehensive Review on Fuel Cell Technology for Stationary Applications as Sustainable and Efficient Poly-Generation Energy Systems. Energies 2021, 14, 4963. https://doi.org/10.3390/en14164963.</t>
  </si>
  <si>
    <t>electricity production, from vehicle-to-grid, FE2050</t>
  </si>
  <si>
    <t>electricity production, from stationary battery, FE2050</t>
  </si>
  <si>
    <t>coal gas</t>
  </si>
  <si>
    <t>coal tar</t>
  </si>
  <si>
    <t>market for tap water</t>
  </si>
  <si>
    <t>tap water</t>
  </si>
  <si>
    <t>Carbon dioxide, fossil</t>
  </si>
  <si>
    <t>1 kg of hydrogen recovered from coke oven gas. After benzol absorption step, gas stream is being subjected to the reforming technology, which comprises the following process units: coke oven gas reforming
system, oxygen production installation, CO conversion system and the hydrolysis of COS, desulphurization system and CO2 removal system, H2 separation system and other plant. Although not specified, the oxygen and steam requirement is assumed to come from the coking step, hence, not listed as inventory inputs. Adapted to French context. Burmistrz et al., 2016. DOI: 10.1051/e3sconf/20161000023</t>
  </si>
  <si>
    <t>DE</t>
  </si>
  <si>
    <t>electricity, medium voltage</t>
  </si>
  <si>
    <t>hydrogen, recovered from coke oven gas, FE2050</t>
  </si>
  <si>
    <t>market for electricity, medium voltage</t>
  </si>
  <si>
    <t>megajoule</t>
  </si>
  <si>
    <t>hydrogen, recovered from coke oven gas, with carbon capture and storage, FE2050</t>
  </si>
  <si>
    <t>1 kg of hydrogen recovered from coke oven gas. After benzol absorption step, gas stream is being subjected to the reforming technology, which comprises the following process units: coke oven gas reforming
system, oxygen production installation, CO conversion system and the hydrolysis of COS, desulphurization system and CO2 removal system, H2 separation system and other plant. Although not specified, the oxygen and steam requirement is assumed to come from the coking step, hence, not listed as inventory inputs. Carbon dioxide is transported in the liquid phase. The pressure at the inlet to a transport system (pipe) is
120 bar, which allows to transport of CO2 at about 100 - 150 km distance without additional compression Adapted to French context. Burmistrz et al., 2016. DOI: 10.1051/e3sconf/20161000023</t>
  </si>
  <si>
    <t>RER</t>
  </si>
  <si>
    <t>1 kWh of electricity discharged from a BEV. Accounts for charge and discharge losses: 15% and 12%, in 2020, respectively.</t>
  </si>
  <si>
    <t>1 kWh of electricity discharged from a stationary battery. Accounts for charge and discharge losses: 19%. The original dataset is a 19.5 kWh home storage system, using NMC811 cells. The system has a stand-by consumption of 22 W over 6000 hours per year. Assumes lifetime of 2500 charge-discharge cycles over 13 years, and a maximum depth of discharge of 80%. IN total, the system delivers 2500 [cycles] x 80% x 19.5 [Wh] = 39000 kWh.</t>
  </si>
  <si>
    <t>Accounts for the round trip efficiency of 81%.</t>
  </si>
  <si>
    <t>Accounts or standby electricity consumption.</t>
  </si>
  <si>
    <t>home electricity storage system, 19.5 kWh, NMC811 battery</t>
  </si>
  <si>
    <t>home electricity storage system</t>
  </si>
  <si>
    <t>Home storage system</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</si>
  <si>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</si>
  <si>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gaseous, 30 bar</t>
  </si>
  <si>
    <t>electrolyzer, 1MWe, PEM, Stack</t>
  </si>
  <si>
    <t>Stack, 5.5 years lifetime.</t>
  </si>
  <si>
    <t>electrolyzer, 1MWe, PEM, Balance of Plant</t>
  </si>
  <si>
    <t>BoP, 20 years lifetime.</t>
  </si>
  <si>
    <t>treatment of fuel cell stack, 1MWe, PEM</t>
  </si>
  <si>
    <t>used fuel cell stack, 1MWe, PEM</t>
  </si>
  <si>
    <t>Stack EoL</t>
  </si>
  <si>
    <t>treatment of fuel cell balance of plant, 1MWe, PEM</t>
  </si>
  <si>
    <t>used fuel cell balance of plant, 1MWe, PEM</t>
  </si>
  <si>
    <t>BoP EoL</t>
  </si>
  <si>
    <t>Electricity consumption with 61.7% eff.</t>
  </si>
  <si>
    <t xml:space="preserve">A perfect reaction of H2O results in 1 kg H2 and 8 kg O2, and needs 9 kg H2O, however, considering some losses we assume 14 kg H2O (Simoes et al., 2021). </t>
  </si>
  <si>
    <t>Occupation, unspecified</t>
  </si>
  <si>
    <t>electrolyzer production, 1MWe, PEM, Stack</t>
  </si>
  <si>
    <t>electrolyzer production, 1MWe, PEM, Balance of Plant</t>
  </si>
  <si>
    <t>hydrogen production, gaseous, 30 bar, from PEM electrolysis, from grid electricity, domestic, FE2050</t>
  </si>
  <si>
    <t>electricity supply, high voltage, from vanadium-redox flow battery system</t>
  </si>
  <si>
    <t/>
  </si>
  <si>
    <t>The power capacity for this application is 1MW and the net storage capacity 6 MWh. The net capacity considers the internal inefficiencies of the batteries and the min SoC, requiring a certain oversizing of the batteries. For providing net 6 MWh, a nominal capacity of 8.3 MWh is required for the VRFB with the assumed operation parameters. The assumed lifetime of the stack is 10 years. The lifetimeof the system is 20 years or 8176 cycle-lifes (49,000 MWh).</t>
  </si>
  <si>
    <t>source</t>
  </si>
  <si>
    <t>Life Cycle Assessment of a Vanadium Redox Flow Battery, Selina Weber, Jens F. Peters, Manuel Baumann, and Marcel Weil, Environ. Sci. Technol. 2018, 52, 10864−10873, DOI: 10.1021/acs.est.8b02073</t>
  </si>
  <si>
    <t>process</t>
  </si>
  <si>
    <t>Electricity input plus losses</t>
  </si>
  <si>
    <t>vanadium-redox flow battery system assembly, 8.3 megawatt hour</t>
  </si>
  <si>
    <t>vanadium-redox flow battery system</t>
  </si>
  <si>
    <t>Infrastructure requirements 1/49000 MWh</t>
  </si>
  <si>
    <t>vanadium-redox flow battery stack assembly</t>
  </si>
  <si>
    <t>vanadium-redox flow battery stack</t>
  </si>
  <si>
    <t>Replacement stack</t>
  </si>
  <si>
    <t>treatment of stack, for VRFB system</t>
  </si>
  <si>
    <t>used stack, for VRFB system</t>
  </si>
  <si>
    <t>EoL of both stack</t>
  </si>
  <si>
    <t>treatment of electrolyte tank, for VRFB system</t>
  </si>
  <si>
    <t>used electrolyte tank, for VRFB system</t>
  </si>
  <si>
    <t>Electrolyte tank EoL</t>
  </si>
  <si>
    <t>treatment of electrolyte solution, for VRFB system</t>
  </si>
  <si>
    <t>used electrolyte solution, for VRFB system</t>
  </si>
  <si>
    <t>Electrolyte EoL</t>
  </si>
  <si>
    <t>treatment of periphericals, for VRFB system</t>
  </si>
  <si>
    <t>used periphericals, for VRFB system</t>
  </si>
  <si>
    <t>Peripherals EoL</t>
  </si>
  <si>
    <t>market for electricity, high voltage</t>
  </si>
  <si>
    <t>coke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</si>
</sst>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5" fillId="0" borderId="0"/>
    <xf numFmtId="0" fontId="6" fillId="2" borderId="0" applyNumberFormat="0" applyBorder="0" applyAlignment="0" applyProtection="0"/>
  </cellStyleXfs>
  <cellXfs count="42">
    <xf numFmtId="0" fontId="0" fillId="0" borderId="0" xfId="0"/>
    <xf numFmtId="0" fontId="0" fillId="0" borderId="0" xfId="2" applyFont="1"/>
    <xf numFmtId="11" fontId="1" fillId="0" borderId="0" xfId="4" applyNumberFormat="1" applyFont="1" applyFill="1"/>
    <xf numFmtId="0" fontId="0" fillId="0" borderId="1" xfId="0" applyBorder="1"/>
    <xf numFmtId="0" fontId="2" fillId="0" borderId="0" xfId="1" applyFont="1"/>
    <xf numFmtId="11" fontId="2" fillId="0" borderId="0" xfId="1" applyNumberFormat="1" applyFont="1"/>
    <xf numFmtId="0" fontId="1" fillId="0" borderId="0" xfId="1"/>
    <xf numFmtId="0" fontId="1" fillId="0" borderId="1" xfId="1" applyBorder="1"/>
    <xf numFmtId="0" fontId="1" fillId="0" borderId="0" xfId="0" applyFont="1"/>
    <xf numFmtId="0" fontId="3" fillId="0" borderId="0" xfId="0" applyFont="1"/>
    <xf numFmtId="11" fontId="3" fillId="0" borderId="0" xfId="0" applyNumberFormat="1" applyFont="1"/>
    <xf numFmtId="0" fontId="3" fillId="0" borderId="1" xfId="0" applyFont="1" applyBorder="1"/>
    <xf numFmtId="11" fontId="4" fillId="0" borderId="0" xfId="0" applyNumberFormat="1" applyFont="1"/>
    <xf numFmtId="0" fontId="1" fillId="0" borderId="0" xfId="2"/>
    <xf numFmtId="11" fontId="1" fillId="0" borderId="0" xfId="1" applyNumberFormat="1" applyAlignment="1">
      <alignment horizontal="left"/>
    </xf>
    <xf numFmtId="11" fontId="0" fillId="0" borderId="0" xfId="1" applyNumberFormat="1" applyFont="1" applyAlignment="1">
      <alignment horizontal="left"/>
    </xf>
    <xf numFmtId="0" fontId="4" fillId="0" borderId="0" xfId="0" applyFont="1"/>
    <xf numFmtId="0" fontId="4" fillId="0" borderId="1" xfId="0" applyFont="1" applyBorder="1"/>
    <xf numFmtId="0" fontId="1" fillId="0" borderId="1" xfId="2" applyBorder="1"/>
    <xf numFmtId="11" fontId="0" fillId="0" borderId="0" xfId="0" applyNumberFormat="1"/>
    <xf numFmtId="0" fontId="0" fillId="0" borderId="1" xfId="2" applyFont="1" applyBorder="1"/>
    <xf numFmtId="0" fontId="0" fillId="0" borderId="0" xfId="1" applyFont="1" applyAlignment="1">
      <alignment wrapText="1"/>
    </xf>
    <xf numFmtId="0" fontId="0" fillId="0" borderId="0" xfId="2" quotePrefix="1" applyFont="1"/>
    <xf numFmtId="11" fontId="0" fillId="0" borderId="0" xfId="1" applyNumberFormat="1" applyFont="1" applyAlignment="1">
      <alignment horizontal="left" vertical="top"/>
    </xf>
    <xf numFmtId="0" fontId="8" fillId="0" borderId="0" xfId="1" applyFont="1"/>
    <xf numFmtId="11" fontId="8" fillId="0" borderId="0" xfId="0" applyNumberFormat="1" applyFont="1"/>
    <xf numFmtId="0" fontId="9" fillId="0" borderId="0" xfId="2" applyFont="1"/>
    <xf numFmtId="0" fontId="9" fillId="0" borderId="0" xfId="0" applyFont="1"/>
    <xf numFmtId="2" fontId="9" fillId="0" borderId="0" xfId="0" applyNumberFormat="1" applyFont="1"/>
    <xf numFmtId="0" fontId="9" fillId="0" borderId="0" xfId="1" applyFont="1"/>
    <xf numFmtId="11" fontId="9" fillId="0" borderId="0" xfId="1" applyNumberFormat="1" applyFont="1" applyAlignment="1">
      <alignment horizontal="left"/>
    </xf>
    <xf numFmtId="11" fontId="9" fillId="0" borderId="0" xfId="4" applyNumberFormat="1" applyFont="1" applyFill="1"/>
    <xf numFmtId="11" fontId="9" fillId="0" borderId="0" xfId="0" applyNumberFormat="1" applyFont="1"/>
    <xf numFmtId="0" fontId="8" fillId="0" borderId="0" xfId="0" applyFont="1"/>
    <xf numFmtId="0" fontId="7" fillId="0" borderId="0" xfId="0" applyFont="1"/>
    <xf numFmtId="2" fontId="7" fillId="0" borderId="0" xfId="0" applyNumberFormat="1" applyFont="1"/>
    <xf numFmtId="2" fontId="0" fillId="0" borderId="0" xfId="0" applyNumberFormat="1"/>
    <xf numFmtId="0" fontId="10" fillId="0" borderId="0" xfId="0" applyFont="1"/>
    <xf numFmtId="0" fontId="9" fillId="0" borderId="0" xfId="4" applyFont="1" applyFill="1"/>
    <xf numFmtId="0" fontId="9" fillId="0" borderId="0" xfId="4" applyFont="1" applyFill="1" applyBorder="1"/>
    <xf numFmtId="0" fontId="11" fillId="0" borderId="0" xfId="0" applyFont="1"/>
    <xf numFmtId="164" fontId="0" fillId="0" borderId="0" xfId="0" applyNumberFormat="1"/>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7"/>
  <sheetViews>
    <sheetView tabSelected="1" zoomScaleNormal="100" workbookViewId="0">
      <selection activeCell="A108" sqref="A108"/>
    </sheetView>
  </sheetViews>
  <sheetFormatPr baseColWidth="10" defaultColWidth="8.83203125" defaultRowHeight="15" x14ac:dyDescent="0.2"/>
  <cols>
    <col min="1" max="1" width="55.33203125" customWidth="1"/>
    <col min="2" max="2" width="18.6640625" style="19" customWidth="1"/>
    <col min="3" max="3" width="17.1640625" customWidth="1"/>
    <col min="4" max="4" width="24.33203125" bestFit="1" customWidth="1"/>
    <col min="5" max="5" width="26.5" customWidth="1"/>
    <col min="6" max="6" width="14.83203125" bestFit="1" customWidth="1"/>
    <col min="7" max="7" width="33.5" bestFit="1" customWidth="1"/>
    <col min="8" max="8" width="19.6640625" bestFit="1" customWidth="1"/>
    <col min="9" max="9" width="99.1640625" style="3" customWidth="1"/>
    <col min="10" max="10" width="31" customWidth="1"/>
  </cols>
  <sheetData>
    <row r="1" spans="1:11" x14ac:dyDescent="0.2">
      <c r="A1" t="s">
        <v>14</v>
      </c>
      <c r="B1">
        <v>9</v>
      </c>
    </row>
    <row r="2" spans="1:11" x14ac:dyDescent="0.2">
      <c r="A2" s="4" t="s">
        <v>0</v>
      </c>
      <c r="B2" s="5" t="s">
        <v>29</v>
      </c>
      <c r="C2" s="6"/>
      <c r="D2" s="6"/>
      <c r="E2" s="6"/>
      <c r="F2" s="6"/>
      <c r="G2" s="6"/>
      <c r="H2" s="6"/>
      <c r="I2" s="7"/>
      <c r="K2" s="8"/>
    </row>
    <row r="3" spans="1:11" x14ac:dyDescent="0.2">
      <c r="A3" s="4"/>
      <c r="B3" s="5"/>
      <c r="C3" s="6"/>
      <c r="D3" s="6"/>
      <c r="E3" s="6"/>
      <c r="F3" s="6"/>
      <c r="G3" s="6"/>
      <c r="H3" s="6"/>
      <c r="I3" s="7"/>
      <c r="K3" s="8"/>
    </row>
    <row r="4" spans="1:11" x14ac:dyDescent="0.2">
      <c r="A4" s="4" t="s">
        <v>1</v>
      </c>
      <c r="B4" s="12" t="s">
        <v>36</v>
      </c>
      <c r="C4" s="13"/>
      <c r="D4" s="9"/>
      <c r="E4" s="9"/>
      <c r="F4" s="9"/>
      <c r="G4" s="9"/>
      <c r="H4" s="9"/>
      <c r="I4" s="11"/>
      <c r="K4" s="8"/>
    </row>
    <row r="5" spans="1:11" x14ac:dyDescent="0.2">
      <c r="A5" s="6" t="s">
        <v>3</v>
      </c>
      <c r="B5" s="14">
        <v>1</v>
      </c>
      <c r="C5" s="9"/>
      <c r="D5" s="9"/>
      <c r="E5" s="9"/>
      <c r="F5" s="9"/>
      <c r="G5" s="9"/>
      <c r="H5" s="9"/>
      <c r="I5" s="11"/>
      <c r="K5" s="8"/>
    </row>
    <row r="6" spans="1:11" x14ac:dyDescent="0.2">
      <c r="A6" s="6" t="s">
        <v>11</v>
      </c>
      <c r="B6" t="s">
        <v>52</v>
      </c>
      <c r="C6" s="9"/>
      <c r="D6" s="9"/>
      <c r="E6" s="9"/>
      <c r="F6" s="9"/>
      <c r="G6" s="9"/>
      <c r="H6" s="9"/>
      <c r="I6" s="11"/>
      <c r="K6" s="8"/>
    </row>
    <row r="7" spans="1:11" x14ac:dyDescent="0.2">
      <c r="A7" s="6" t="s">
        <v>4</v>
      </c>
      <c r="B7" s="2" t="s">
        <v>20</v>
      </c>
      <c r="C7" s="9"/>
      <c r="D7" s="9"/>
      <c r="E7" s="9"/>
      <c r="F7" s="9"/>
      <c r="G7" s="9"/>
      <c r="H7" s="9"/>
      <c r="I7" s="11"/>
      <c r="K7" s="8"/>
    </row>
    <row r="8" spans="1:11" x14ac:dyDescent="0.2">
      <c r="A8" s="6" t="s">
        <v>2</v>
      </c>
      <c r="B8" s="15" t="s">
        <v>30</v>
      </c>
      <c r="C8" s="9"/>
      <c r="D8" s="9"/>
      <c r="E8" s="9"/>
      <c r="F8" s="9"/>
      <c r="G8" s="9"/>
      <c r="H8" s="9"/>
      <c r="I8" s="11"/>
      <c r="K8" s="8"/>
    </row>
    <row r="9" spans="1:11" x14ac:dyDescent="0.2">
      <c r="A9" s="6" t="s">
        <v>6</v>
      </c>
      <c r="B9" s="10" t="s">
        <v>19</v>
      </c>
      <c r="C9" s="9"/>
      <c r="D9" s="9"/>
      <c r="E9" s="9"/>
      <c r="F9" s="9"/>
      <c r="G9" s="9"/>
      <c r="H9" s="16"/>
      <c r="I9" s="17"/>
      <c r="K9" s="8"/>
    </row>
    <row r="10" spans="1:11" x14ac:dyDescent="0.2">
      <c r="A10" s="16" t="s">
        <v>7</v>
      </c>
      <c r="B10" s="12"/>
      <c r="C10" s="16"/>
      <c r="D10" s="16"/>
      <c r="E10" s="16"/>
      <c r="F10" s="16"/>
      <c r="G10" s="16"/>
      <c r="H10" s="13"/>
      <c r="I10" s="18"/>
      <c r="K10" s="8"/>
    </row>
    <row r="11" spans="1:11" x14ac:dyDescent="0.2">
      <c r="A11" t="s">
        <v>8</v>
      </c>
      <c r="B11" s="19" t="s">
        <v>9</v>
      </c>
      <c r="C11" t="s">
        <v>2</v>
      </c>
      <c r="D11" t="s">
        <v>6</v>
      </c>
      <c r="E11" t="s">
        <v>5</v>
      </c>
      <c r="F11" t="s">
        <v>4</v>
      </c>
      <c r="G11" t="s">
        <v>10</v>
      </c>
      <c r="H11" s="20" t="s">
        <v>11</v>
      </c>
      <c r="J11" s="1"/>
      <c r="K11" s="8"/>
    </row>
    <row r="12" spans="1:11" x14ac:dyDescent="0.2">
      <c r="A12" s="19" t="s">
        <v>36</v>
      </c>
      <c r="B12" s="19">
        <v>1</v>
      </c>
      <c r="C12" t="str">
        <f>B8</f>
        <v>FR</v>
      </c>
      <c r="D12" t="s">
        <v>19</v>
      </c>
      <c r="E12" t="s">
        <v>18</v>
      </c>
      <c r="F12" s="2" t="s">
        <v>20</v>
      </c>
      <c r="G12" s="13"/>
      <c r="H12" s="18"/>
      <c r="K12" s="8"/>
    </row>
    <row r="13" spans="1:11" x14ac:dyDescent="0.2">
      <c r="A13" s="6" t="s">
        <v>28</v>
      </c>
      <c r="B13" s="19">
        <f>1*1.12*1.15</f>
        <v>1.288</v>
      </c>
      <c r="C13" t="s">
        <v>30</v>
      </c>
      <c r="D13" t="s">
        <v>19</v>
      </c>
      <c r="E13" t="s">
        <v>12</v>
      </c>
      <c r="F13" t="s">
        <v>20</v>
      </c>
      <c r="G13" s="13"/>
      <c r="H13" s="20"/>
    </row>
    <row r="14" spans="1:11" x14ac:dyDescent="0.2">
      <c r="A14" s="19"/>
      <c r="G14" s="13"/>
      <c r="H14" s="13"/>
      <c r="K14" s="8"/>
    </row>
    <row r="15" spans="1:11" x14ac:dyDescent="0.2">
      <c r="A15" s="19"/>
      <c r="G15" s="13"/>
      <c r="H15" s="13"/>
      <c r="K15" s="8"/>
    </row>
    <row r="16" spans="1:11" x14ac:dyDescent="0.2">
      <c r="A16" s="4" t="s">
        <v>1</v>
      </c>
      <c r="B16" s="12" t="s">
        <v>37</v>
      </c>
      <c r="C16" s="13"/>
      <c r="D16" s="9"/>
      <c r="E16" s="9"/>
      <c r="F16" s="9"/>
      <c r="G16" s="9"/>
      <c r="H16" s="9"/>
      <c r="I16" s="11"/>
      <c r="K16" s="8"/>
    </row>
    <row r="17" spans="1:11" x14ac:dyDescent="0.2">
      <c r="A17" s="6" t="s">
        <v>3</v>
      </c>
      <c r="B17" s="14">
        <v>1</v>
      </c>
      <c r="C17" s="9"/>
      <c r="D17" s="9"/>
      <c r="E17" s="9"/>
      <c r="F17" s="9"/>
      <c r="G17" s="9"/>
      <c r="H17" s="9"/>
      <c r="I17" s="11"/>
      <c r="K17" s="8"/>
    </row>
    <row r="18" spans="1:11" x14ac:dyDescent="0.2">
      <c r="A18" s="6" t="s">
        <v>11</v>
      </c>
      <c r="B18" s="15" t="s">
        <v>53</v>
      </c>
      <c r="C18" s="9"/>
      <c r="D18" s="9"/>
      <c r="E18" s="9"/>
      <c r="F18" s="9"/>
      <c r="G18" s="9"/>
      <c r="H18" s="9"/>
      <c r="I18" s="11"/>
      <c r="K18" s="8"/>
    </row>
    <row r="19" spans="1:11" x14ac:dyDescent="0.2">
      <c r="A19" s="6" t="s">
        <v>4</v>
      </c>
      <c r="B19" s="2" t="s">
        <v>32</v>
      </c>
      <c r="C19" s="9"/>
      <c r="D19" s="9"/>
      <c r="E19" s="9"/>
      <c r="F19" s="9"/>
      <c r="G19" s="9"/>
      <c r="H19" s="9"/>
      <c r="I19" s="11"/>
      <c r="K19" s="8"/>
    </row>
    <row r="20" spans="1:11" x14ac:dyDescent="0.2">
      <c r="A20" s="6" t="s">
        <v>2</v>
      </c>
      <c r="B20" s="15" t="s">
        <v>30</v>
      </c>
      <c r="C20" s="9"/>
      <c r="D20" s="9"/>
      <c r="E20" s="9"/>
      <c r="F20" s="9"/>
      <c r="G20" s="9"/>
      <c r="H20" s="9"/>
      <c r="I20" s="11"/>
      <c r="K20" s="8"/>
    </row>
    <row r="21" spans="1:11" x14ac:dyDescent="0.2">
      <c r="A21" s="6" t="s">
        <v>6</v>
      </c>
      <c r="B21" s="10" t="s">
        <v>19</v>
      </c>
      <c r="C21" s="9"/>
      <c r="D21" s="9"/>
      <c r="E21" s="9"/>
      <c r="F21" s="9"/>
      <c r="G21" s="9"/>
      <c r="H21" s="16"/>
      <c r="I21" s="17"/>
      <c r="K21" s="8"/>
    </row>
    <row r="22" spans="1:11" x14ac:dyDescent="0.2">
      <c r="A22" s="16" t="s">
        <v>7</v>
      </c>
      <c r="B22" s="12"/>
      <c r="C22" s="16"/>
      <c r="D22" s="16"/>
      <c r="E22" s="16"/>
      <c r="F22" s="16"/>
      <c r="G22" s="16"/>
      <c r="H22" s="13"/>
      <c r="I22" s="18"/>
      <c r="K22" s="8"/>
    </row>
    <row r="23" spans="1:11" x14ac:dyDescent="0.2">
      <c r="A23" t="s">
        <v>8</v>
      </c>
      <c r="B23" s="19" t="s">
        <v>9</v>
      </c>
      <c r="C23" t="s">
        <v>2</v>
      </c>
      <c r="D23" t="s">
        <v>6</v>
      </c>
      <c r="E23" t="s">
        <v>5</v>
      </c>
      <c r="F23" t="s">
        <v>4</v>
      </c>
      <c r="G23" t="s">
        <v>10</v>
      </c>
      <c r="H23" s="20" t="s">
        <v>11</v>
      </c>
      <c r="J23" s="1"/>
      <c r="K23" s="8"/>
    </row>
    <row r="24" spans="1:11" x14ac:dyDescent="0.2">
      <c r="A24" s="19" t="str">
        <f>B16</f>
        <v>electricity production, from stationary battery, FE2050</v>
      </c>
      <c r="B24" s="19">
        <v>1</v>
      </c>
      <c r="C24" t="str">
        <f>B20</f>
        <v>FR</v>
      </c>
      <c r="D24" t="s">
        <v>19</v>
      </c>
      <c r="E24" t="s">
        <v>18</v>
      </c>
      <c r="F24" t="s">
        <v>32</v>
      </c>
      <c r="G24" s="13"/>
      <c r="H24" s="18"/>
      <c r="K24" s="8"/>
    </row>
    <row r="25" spans="1:11" x14ac:dyDescent="0.2">
      <c r="A25" s="6" t="s">
        <v>28</v>
      </c>
      <c r="B25" s="19">
        <f>1*1.19</f>
        <v>1.19</v>
      </c>
      <c r="C25" t="s">
        <v>30</v>
      </c>
      <c r="D25" t="s">
        <v>19</v>
      </c>
      <c r="E25" t="s">
        <v>12</v>
      </c>
      <c r="F25" t="s">
        <v>20</v>
      </c>
      <c r="G25" s="13"/>
      <c r="H25" s="20" t="s">
        <v>54</v>
      </c>
    </row>
    <row r="26" spans="1:11" x14ac:dyDescent="0.2">
      <c r="A26" s="6" t="s">
        <v>28</v>
      </c>
      <c r="B26" s="19">
        <f>((22/1000)*6000*13)/(2500*19.5*0.8)</f>
        <v>4.3999999999999997E-2</v>
      </c>
      <c r="C26" t="s">
        <v>30</v>
      </c>
      <c r="D26" t="s">
        <v>19</v>
      </c>
      <c r="E26" t="s">
        <v>12</v>
      </c>
      <c r="F26" t="s">
        <v>20</v>
      </c>
      <c r="G26" s="13"/>
      <c r="H26" s="20" t="s">
        <v>55</v>
      </c>
    </row>
    <row r="27" spans="1:11" x14ac:dyDescent="0.2">
      <c r="A27" s="6" t="s">
        <v>56</v>
      </c>
      <c r="B27" s="19">
        <f>1/(2500*80%*19.5)</f>
        <v>2.564102564102564E-5</v>
      </c>
      <c r="C27" t="s">
        <v>51</v>
      </c>
      <c r="D27" t="s">
        <v>6</v>
      </c>
      <c r="E27" t="s">
        <v>12</v>
      </c>
      <c r="F27" t="s">
        <v>57</v>
      </c>
      <c r="G27" s="13"/>
      <c r="H27" s="1" t="s">
        <v>58</v>
      </c>
    </row>
    <row r="28" spans="1:11" x14ac:dyDescent="0.2">
      <c r="A28" s="19"/>
      <c r="G28" s="13"/>
      <c r="H28" s="13"/>
      <c r="K28" s="8"/>
    </row>
    <row r="29" spans="1:11" x14ac:dyDescent="0.2">
      <c r="A29" s="4" t="s">
        <v>1</v>
      </c>
      <c r="B29" s="12" t="s">
        <v>31</v>
      </c>
      <c r="C29" s="13"/>
      <c r="D29" s="9"/>
      <c r="E29" s="9"/>
      <c r="F29" s="9"/>
      <c r="G29" s="9"/>
      <c r="H29" s="9"/>
      <c r="I29" s="11"/>
      <c r="K29" s="8"/>
    </row>
    <row r="30" spans="1:11" x14ac:dyDescent="0.2">
      <c r="A30" s="6" t="s">
        <v>3</v>
      </c>
      <c r="B30" s="14">
        <v>1</v>
      </c>
      <c r="C30" s="9"/>
      <c r="D30" s="9"/>
      <c r="E30" s="9"/>
      <c r="F30" s="9"/>
      <c r="G30" s="9"/>
      <c r="H30" s="9"/>
      <c r="I30" s="11"/>
      <c r="K30" s="8"/>
    </row>
    <row r="31" spans="1:11" x14ac:dyDescent="0.2">
      <c r="A31" s="6" t="s">
        <v>11</v>
      </c>
      <c r="B31" s="15" t="s">
        <v>35</v>
      </c>
      <c r="C31" s="9"/>
      <c r="D31" s="9"/>
      <c r="E31" s="9"/>
      <c r="F31" s="9"/>
      <c r="G31" s="9"/>
      <c r="H31" s="9"/>
      <c r="I31" s="11"/>
      <c r="K31" s="8"/>
    </row>
    <row r="32" spans="1:11" x14ac:dyDescent="0.2">
      <c r="A32" s="6" t="s">
        <v>4</v>
      </c>
      <c r="B32" s="2" t="s">
        <v>32</v>
      </c>
      <c r="C32" s="9"/>
      <c r="D32" s="9"/>
      <c r="E32" s="9"/>
      <c r="F32" s="9"/>
      <c r="G32" s="9"/>
      <c r="H32" s="9"/>
      <c r="I32" s="11"/>
      <c r="K32" s="8"/>
    </row>
    <row r="33" spans="1:20" x14ac:dyDescent="0.2">
      <c r="A33" s="6" t="s">
        <v>2</v>
      </c>
      <c r="B33" s="15" t="s">
        <v>30</v>
      </c>
      <c r="C33" s="9"/>
      <c r="D33" s="9"/>
      <c r="E33" s="9"/>
      <c r="F33" s="9"/>
      <c r="G33" s="9"/>
      <c r="H33" s="9"/>
      <c r="I33" s="11"/>
      <c r="K33" s="8"/>
    </row>
    <row r="34" spans="1:20" x14ac:dyDescent="0.2">
      <c r="A34" s="6" t="s">
        <v>6</v>
      </c>
      <c r="B34" s="10" t="s">
        <v>19</v>
      </c>
      <c r="C34" s="9"/>
      <c r="D34" s="9"/>
      <c r="E34" s="9"/>
      <c r="F34" s="9"/>
      <c r="G34" s="9"/>
      <c r="H34" s="16"/>
      <c r="I34" s="17"/>
      <c r="K34" s="8"/>
    </row>
    <row r="35" spans="1:20" x14ac:dyDescent="0.2">
      <c r="A35" s="16" t="s">
        <v>7</v>
      </c>
      <c r="B35" s="12"/>
      <c r="C35" s="16"/>
      <c r="D35" s="16"/>
      <c r="E35" s="16"/>
      <c r="F35" s="16"/>
      <c r="G35" s="16"/>
      <c r="H35" s="13"/>
      <c r="I35" s="18"/>
      <c r="K35" s="8"/>
    </row>
    <row r="36" spans="1:20" x14ac:dyDescent="0.2">
      <c r="A36" t="s">
        <v>8</v>
      </c>
      <c r="B36" s="19" t="s">
        <v>9</v>
      </c>
      <c r="C36" t="s">
        <v>2</v>
      </c>
      <c r="D36" t="s">
        <v>6</v>
      </c>
      <c r="E36" t="s">
        <v>5</v>
      </c>
      <c r="F36" t="s">
        <v>4</v>
      </c>
      <c r="G36" t="s">
        <v>10</v>
      </c>
      <c r="H36" s="20" t="s">
        <v>11</v>
      </c>
      <c r="J36" s="1"/>
      <c r="K36" s="8"/>
    </row>
    <row r="37" spans="1:20" x14ac:dyDescent="0.2">
      <c r="A37" s="19" t="s">
        <v>31</v>
      </c>
      <c r="B37" s="19">
        <v>1</v>
      </c>
      <c r="C37" t="str">
        <f>B33</f>
        <v>FR</v>
      </c>
      <c r="D37" t="s">
        <v>19</v>
      </c>
      <c r="E37" t="s">
        <v>18</v>
      </c>
      <c r="F37" t="s">
        <v>32</v>
      </c>
      <c r="G37" s="13"/>
      <c r="H37" s="18"/>
      <c r="K37" s="8"/>
    </row>
    <row r="38" spans="1:20" x14ac:dyDescent="0.2">
      <c r="A38" s="19" t="s">
        <v>33</v>
      </c>
      <c r="B38" s="19">
        <f>1/30000*2</f>
        <v>6.666666666666667E-5</v>
      </c>
      <c r="C38" t="s">
        <v>27</v>
      </c>
      <c r="D38" t="s">
        <v>6</v>
      </c>
      <c r="E38" t="s">
        <v>12</v>
      </c>
      <c r="F38" t="s">
        <v>34</v>
      </c>
      <c r="G38" s="13"/>
      <c r="H38" s="18"/>
      <c r="K38" s="8"/>
    </row>
    <row r="39" spans="1:20" ht="16" x14ac:dyDescent="0.2">
      <c r="A39" s="32" t="s">
        <v>76</v>
      </c>
      <c r="B39" s="19">
        <f>3.6/0.5/120</f>
        <v>6.0000000000000005E-2</v>
      </c>
      <c r="C39" t="s">
        <v>30</v>
      </c>
      <c r="D39" t="s">
        <v>13</v>
      </c>
      <c r="E39" t="s">
        <v>12</v>
      </c>
      <c r="F39" s="31" t="s">
        <v>60</v>
      </c>
      <c r="H39" s="13"/>
      <c r="I39" s="18"/>
      <c r="K39" s="8"/>
    </row>
    <row r="40" spans="1:20" x14ac:dyDescent="0.2">
      <c r="A40" s="9"/>
      <c r="B40" s="10"/>
      <c r="C40" s="9"/>
      <c r="D40" s="9"/>
      <c r="E40" s="9"/>
      <c r="F40" s="9"/>
      <c r="G40" s="9"/>
      <c r="H40" s="9"/>
      <c r="I40" s="11"/>
      <c r="K40" s="8"/>
    </row>
    <row r="41" spans="1:20" s="27" customFormat="1" ht="16" x14ac:dyDescent="0.2">
      <c r="A41" s="24" t="s">
        <v>1</v>
      </c>
      <c r="B41" s="25" t="s">
        <v>76</v>
      </c>
      <c r="C41" s="26"/>
      <c r="K41" s="28"/>
      <c r="L41" s="28"/>
      <c r="M41" s="28"/>
      <c r="N41" s="28"/>
      <c r="O41" s="28"/>
      <c r="P41" s="28"/>
    </row>
    <row r="42" spans="1:20" s="27" customFormat="1" ht="16" x14ac:dyDescent="0.2">
      <c r="A42" s="29" t="s">
        <v>3</v>
      </c>
      <c r="B42" s="30">
        <v>1</v>
      </c>
      <c r="K42" s="28"/>
      <c r="L42" s="28"/>
      <c r="M42" s="28"/>
      <c r="N42" s="28"/>
      <c r="O42" s="28"/>
      <c r="P42" s="28"/>
    </row>
    <row r="43" spans="1:20" s="27" customFormat="1" ht="16" x14ac:dyDescent="0.2">
      <c r="A43" s="29" t="s">
        <v>11</v>
      </c>
      <c r="B43" s="30" t="s">
        <v>59</v>
      </c>
      <c r="K43" s="28"/>
      <c r="L43" s="28"/>
      <c r="M43" s="28"/>
      <c r="N43" s="28"/>
      <c r="O43" s="28"/>
      <c r="P43" s="28"/>
    </row>
    <row r="44" spans="1:20" s="27" customFormat="1" ht="16" x14ac:dyDescent="0.2">
      <c r="A44" s="29" t="s">
        <v>4</v>
      </c>
      <c r="B44" s="31" t="s">
        <v>60</v>
      </c>
      <c r="K44" s="28"/>
      <c r="L44" s="28"/>
      <c r="M44" s="28"/>
      <c r="N44" s="28"/>
      <c r="O44" s="28"/>
      <c r="P44" s="28"/>
    </row>
    <row r="45" spans="1:20" s="27" customFormat="1" ht="16" x14ac:dyDescent="0.2">
      <c r="A45" s="29" t="s">
        <v>2</v>
      </c>
      <c r="B45" s="30" t="s">
        <v>30</v>
      </c>
      <c r="K45" s="28"/>
      <c r="L45" s="28"/>
      <c r="M45" s="28"/>
      <c r="N45" s="28"/>
      <c r="O45" s="28"/>
      <c r="P45" s="28"/>
    </row>
    <row r="46" spans="1:20" s="27" customFormat="1" ht="16" x14ac:dyDescent="0.2">
      <c r="A46" s="29" t="s">
        <v>6</v>
      </c>
      <c r="B46" s="32" t="s">
        <v>13</v>
      </c>
      <c r="H46" s="33"/>
      <c r="I46" s="33"/>
      <c r="J46" s="33"/>
      <c r="K46" s="28"/>
      <c r="L46" s="28"/>
      <c r="M46" s="28"/>
      <c r="N46" s="28"/>
      <c r="O46" s="28"/>
      <c r="P46" s="28"/>
    </row>
    <row r="47" spans="1:20" s="27" customFormat="1" ht="16" x14ac:dyDescent="0.2">
      <c r="A47" s="33" t="s">
        <v>7</v>
      </c>
      <c r="B47" s="25"/>
      <c r="C47" s="33"/>
      <c r="D47" s="33"/>
      <c r="E47" s="33"/>
      <c r="F47" s="33"/>
      <c r="G47" s="33"/>
      <c r="H47" s="26"/>
      <c r="I47" s="26"/>
      <c r="J47" s="26"/>
      <c r="K47" s="28"/>
      <c r="L47" s="28"/>
      <c r="M47" s="28"/>
      <c r="N47" s="28"/>
      <c r="O47" s="28"/>
      <c r="P47" s="28"/>
    </row>
    <row r="48" spans="1:20" s="27" customFormat="1" ht="16" x14ac:dyDescent="0.2">
      <c r="A48" s="33" t="s">
        <v>8</v>
      </c>
      <c r="B48" s="33" t="s">
        <v>9</v>
      </c>
      <c r="C48" s="33" t="s">
        <v>2</v>
      </c>
      <c r="D48" s="33" t="s">
        <v>6</v>
      </c>
      <c r="E48" s="33" t="s">
        <v>10</v>
      </c>
      <c r="F48" s="33" t="s">
        <v>5</v>
      </c>
      <c r="G48" s="33" t="s">
        <v>4</v>
      </c>
      <c r="H48" s="33" t="s">
        <v>11</v>
      </c>
      <c r="I48" s="33"/>
      <c r="J48" s="34"/>
      <c r="K48" s="35"/>
      <c r="L48" s="35"/>
      <c r="M48" s="35"/>
      <c r="N48" s="35"/>
      <c r="O48" s="35"/>
      <c r="P48" s="35"/>
      <c r="Q48" s="34"/>
      <c r="R48" s="34"/>
      <c r="S48" s="33"/>
      <c r="T48" s="34"/>
    </row>
    <row r="49" spans="1:20" s="27" customFormat="1" ht="16" x14ac:dyDescent="0.2">
      <c r="A49" s="32" t="s">
        <v>76</v>
      </c>
      <c r="B49" s="32">
        <v>1</v>
      </c>
      <c r="C49" s="27" t="str">
        <f>B45</f>
        <v>FR</v>
      </c>
      <c r="D49" s="27" t="str">
        <f>B46</f>
        <v>kilogram</v>
      </c>
      <c r="E49" s="26"/>
      <c r="F49" s="27" t="s">
        <v>18</v>
      </c>
      <c r="G49" s="27" t="s">
        <v>60</v>
      </c>
      <c r="H49" s="26"/>
      <c r="I49" s="26"/>
      <c r="K49" s="28"/>
      <c r="L49" s="28"/>
      <c r="M49" s="28"/>
      <c r="N49" s="28"/>
      <c r="O49" s="28"/>
      <c r="P49" s="28"/>
      <c r="T49"/>
    </row>
    <row r="50" spans="1:20" s="27" customFormat="1" ht="16" x14ac:dyDescent="0.2">
      <c r="A50" s="32" t="s">
        <v>74</v>
      </c>
      <c r="B50" s="27">
        <f>(1/2963200)*4</f>
        <v>1.3498920086393089E-6</v>
      </c>
      <c r="C50" s="27" t="s">
        <v>51</v>
      </c>
      <c r="D50" s="27" t="s">
        <v>6</v>
      </c>
      <c r="F50" s="27" t="s">
        <v>12</v>
      </c>
      <c r="G50" s="27" t="s">
        <v>61</v>
      </c>
      <c r="H50" s="27" t="s">
        <v>62</v>
      </c>
      <c r="J50"/>
      <c r="K50" s="36"/>
      <c r="L50" s="36"/>
      <c r="M50" s="36"/>
      <c r="N50" s="36"/>
      <c r="O50" s="36"/>
      <c r="P50" s="36"/>
      <c r="Q50"/>
      <c r="R50"/>
    </row>
    <row r="51" spans="1:20" s="27" customFormat="1" ht="16" x14ac:dyDescent="0.2">
      <c r="A51" s="32" t="s">
        <v>75</v>
      </c>
      <c r="B51" s="27">
        <f>1/2963200</f>
        <v>3.3747300215982723E-7</v>
      </c>
      <c r="C51" s="27" t="s">
        <v>51</v>
      </c>
      <c r="D51" s="27" t="s">
        <v>6</v>
      </c>
      <c r="F51" s="27" t="s">
        <v>12</v>
      </c>
      <c r="G51" s="27" t="s">
        <v>63</v>
      </c>
      <c r="H51" s="27" t="s">
        <v>64</v>
      </c>
      <c r="J51"/>
      <c r="K51" s="36"/>
      <c r="L51" s="36"/>
      <c r="M51" s="36"/>
      <c r="N51" s="36"/>
      <c r="O51" s="36"/>
      <c r="P51" s="36"/>
      <c r="Q51"/>
      <c r="R51"/>
    </row>
    <row r="52" spans="1:20" s="27" customFormat="1" ht="16" x14ac:dyDescent="0.2">
      <c r="A52" s="32" t="s">
        <v>65</v>
      </c>
      <c r="B52" s="27">
        <f>B50*-1</f>
        <v>-1.3498920086393089E-6</v>
      </c>
      <c r="C52" s="27" t="s">
        <v>51</v>
      </c>
      <c r="D52" s="27" t="s">
        <v>6</v>
      </c>
      <c r="F52" s="27" t="s">
        <v>12</v>
      </c>
      <c r="G52" s="27" t="s">
        <v>66</v>
      </c>
      <c r="H52" s="27" t="s">
        <v>67</v>
      </c>
      <c r="J52"/>
      <c r="K52" s="36"/>
      <c r="L52" s="36"/>
      <c r="M52" s="36"/>
      <c r="N52" s="36"/>
      <c r="O52" s="36"/>
      <c r="P52" s="36"/>
      <c r="Q52"/>
      <c r="R52"/>
    </row>
    <row r="53" spans="1:20" s="27" customFormat="1" ht="16" x14ac:dyDescent="0.2">
      <c r="A53" s="32" t="s">
        <v>68</v>
      </c>
      <c r="B53" s="27">
        <f>-1*B51</f>
        <v>-3.3747300215982723E-7</v>
      </c>
      <c r="C53" s="27" t="s">
        <v>51</v>
      </c>
      <c r="D53" s="27" t="s">
        <v>6</v>
      </c>
      <c r="F53" s="27" t="s">
        <v>12</v>
      </c>
      <c r="G53" s="27" t="s">
        <v>69</v>
      </c>
      <c r="H53" s="27" t="s">
        <v>70</v>
      </c>
      <c r="J53"/>
      <c r="K53" s="36"/>
      <c r="L53" s="36"/>
      <c r="M53" s="36"/>
      <c r="N53" s="36"/>
      <c r="O53" s="36"/>
      <c r="P53" s="36"/>
      <c r="Q53"/>
      <c r="R53"/>
    </row>
    <row r="54" spans="1:20" s="27" customFormat="1" ht="16" x14ac:dyDescent="0.2">
      <c r="A54" s="29" t="s">
        <v>28</v>
      </c>
      <c r="B54" s="32">
        <v>54</v>
      </c>
      <c r="C54" s="27" t="s">
        <v>30</v>
      </c>
      <c r="D54" s="27" t="s">
        <v>19</v>
      </c>
      <c r="E54" s="26"/>
      <c r="F54" s="27" t="s">
        <v>12</v>
      </c>
      <c r="G54" s="27" t="s">
        <v>20</v>
      </c>
      <c r="H54" s="26" t="s">
        <v>71</v>
      </c>
      <c r="J54"/>
      <c r="K54" s="36"/>
      <c r="L54" s="36"/>
      <c r="M54" s="36"/>
      <c r="N54" s="36"/>
      <c r="O54" s="36"/>
      <c r="P54" s="36"/>
      <c r="Q54"/>
      <c r="R54"/>
    </row>
    <row r="55" spans="1:20" s="27" customFormat="1" ht="16" x14ac:dyDescent="0.2">
      <c r="A55" s="29" t="s">
        <v>21</v>
      </c>
      <c r="B55" s="32">
        <v>14</v>
      </c>
      <c r="C55" s="27" t="s">
        <v>22</v>
      </c>
      <c r="D55" s="27" t="s">
        <v>13</v>
      </c>
      <c r="F55" s="27" t="s">
        <v>12</v>
      </c>
      <c r="G55" s="27" t="s">
        <v>23</v>
      </c>
      <c r="H55" s="37" t="s">
        <v>72</v>
      </c>
      <c r="J55"/>
      <c r="K55" s="36"/>
      <c r="L55" s="36"/>
      <c r="M55" s="36"/>
      <c r="N55" s="36"/>
      <c r="O55" s="36"/>
      <c r="P55" s="36"/>
      <c r="Q55"/>
      <c r="R55"/>
    </row>
    <row r="56" spans="1:20" s="27" customFormat="1" ht="16" x14ac:dyDescent="0.2">
      <c r="A56" s="38" t="s">
        <v>24</v>
      </c>
      <c r="B56" s="31">
        <v>8</v>
      </c>
      <c r="C56" s="38"/>
      <c r="D56" s="38" t="s">
        <v>13</v>
      </c>
      <c r="E56" s="38" t="s">
        <v>25</v>
      </c>
      <c r="F56" s="38" t="s">
        <v>15</v>
      </c>
      <c r="G56" s="38"/>
      <c r="H56" s="39"/>
      <c r="J56"/>
      <c r="K56" s="36"/>
      <c r="L56" s="36"/>
      <c r="M56" s="36"/>
      <c r="N56" s="36"/>
      <c r="O56" s="36"/>
      <c r="P56" s="36"/>
      <c r="Q56" s="36"/>
      <c r="R56"/>
    </row>
    <row r="57" spans="1:20" s="27" customFormat="1" ht="16" x14ac:dyDescent="0.2">
      <c r="A57" s="38" t="s">
        <v>73</v>
      </c>
      <c r="B57" s="31">
        <f>(0.09*1000*20)/2963200</f>
        <v>6.0745140388768898E-4</v>
      </c>
      <c r="C57" s="38"/>
      <c r="D57" s="38" t="s">
        <v>17</v>
      </c>
      <c r="E57" s="38" t="s">
        <v>16</v>
      </c>
      <c r="F57" s="38" t="s">
        <v>15</v>
      </c>
      <c r="G57" s="38"/>
      <c r="H57" s="39"/>
      <c r="J57"/>
      <c r="K57" s="36"/>
      <c r="L57" s="36"/>
      <c r="M57" s="36"/>
      <c r="N57" s="36"/>
      <c r="O57" s="36"/>
      <c r="P57" s="36"/>
      <c r="Q57" s="36"/>
      <c r="R57"/>
    </row>
    <row r="58" spans="1:20" s="27" customFormat="1" ht="16" x14ac:dyDescent="0.2">
      <c r="K58" s="28"/>
      <c r="L58" s="28"/>
      <c r="M58" s="28"/>
      <c r="N58" s="28"/>
      <c r="O58" s="28"/>
      <c r="P58" s="28"/>
    </row>
    <row r="59" spans="1:20" x14ac:dyDescent="0.2">
      <c r="A59" s="4" t="s">
        <v>1</v>
      </c>
      <c r="B59" s="12" t="s">
        <v>46</v>
      </c>
      <c r="C59" s="9"/>
      <c r="D59" s="9"/>
      <c r="E59" s="9"/>
      <c r="F59" s="9"/>
      <c r="G59" s="9"/>
      <c r="H59" s="9"/>
      <c r="J59" s="21"/>
      <c r="K59" s="22"/>
    </row>
    <row r="60" spans="1:20" x14ac:dyDescent="0.2">
      <c r="A60" s="6" t="s">
        <v>3</v>
      </c>
      <c r="B60" s="14">
        <v>1</v>
      </c>
      <c r="C60" s="9"/>
      <c r="D60" s="9"/>
      <c r="E60" s="9"/>
      <c r="F60" s="9"/>
      <c r="G60" s="9"/>
      <c r="H60" s="9"/>
      <c r="J60" s="13"/>
      <c r="K60" s="22"/>
    </row>
    <row r="61" spans="1:20" x14ac:dyDescent="0.2">
      <c r="A61" s="6" t="s">
        <v>11</v>
      </c>
      <c r="B61" s="23" t="s">
        <v>43</v>
      </c>
      <c r="C61" s="9"/>
      <c r="D61" s="9"/>
      <c r="E61" s="9"/>
      <c r="F61" s="9"/>
      <c r="G61" s="9"/>
      <c r="H61" s="9"/>
      <c r="K61" s="22"/>
    </row>
    <row r="62" spans="1:20" x14ac:dyDescent="0.2">
      <c r="A62" s="6" t="s">
        <v>4</v>
      </c>
      <c r="B62" s="10" t="s">
        <v>26</v>
      </c>
      <c r="C62" s="9"/>
      <c r="D62" s="9"/>
      <c r="E62" s="9"/>
      <c r="F62" s="9"/>
      <c r="G62" s="9"/>
      <c r="H62" s="9"/>
    </row>
    <row r="63" spans="1:20" ht="16.25" customHeight="1" x14ac:dyDescent="0.2">
      <c r="A63" s="6" t="s">
        <v>2</v>
      </c>
      <c r="B63" s="15" t="s">
        <v>30</v>
      </c>
      <c r="C63" s="9"/>
      <c r="D63" s="9"/>
      <c r="E63" s="9"/>
      <c r="F63" s="9"/>
      <c r="G63" s="9"/>
      <c r="H63" s="9"/>
    </row>
    <row r="64" spans="1:20" x14ac:dyDescent="0.2">
      <c r="A64" s="6" t="s">
        <v>6</v>
      </c>
      <c r="B64" s="10" t="s">
        <v>13</v>
      </c>
      <c r="C64" s="9"/>
      <c r="D64" s="9"/>
      <c r="E64" s="9"/>
      <c r="F64" s="9"/>
      <c r="G64" s="9"/>
      <c r="H64" s="16"/>
    </row>
    <row r="65" spans="1:11" x14ac:dyDescent="0.2">
      <c r="A65" s="16" t="s">
        <v>7</v>
      </c>
      <c r="B65" s="12"/>
      <c r="C65" s="16"/>
      <c r="D65" s="16"/>
      <c r="E65" s="16"/>
      <c r="F65" s="16"/>
      <c r="G65" s="16"/>
      <c r="H65" s="13"/>
    </row>
    <row r="66" spans="1:11" x14ac:dyDescent="0.2">
      <c r="A66" t="s">
        <v>8</v>
      </c>
      <c r="B66" s="19" t="s">
        <v>9</v>
      </c>
      <c r="C66" t="s">
        <v>2</v>
      </c>
      <c r="D66" t="s">
        <v>6</v>
      </c>
      <c r="E66" t="s">
        <v>5</v>
      </c>
      <c r="F66" t="s">
        <v>4</v>
      </c>
      <c r="G66" s="1" t="s">
        <v>10</v>
      </c>
      <c r="H66" s="20" t="s">
        <v>11</v>
      </c>
    </row>
    <row r="67" spans="1:11" x14ac:dyDescent="0.2">
      <c r="A67" t="s">
        <v>46</v>
      </c>
      <c r="B67" s="19">
        <v>1</v>
      </c>
      <c r="C67" t="s">
        <v>30</v>
      </c>
      <c r="D67" t="s">
        <v>13</v>
      </c>
      <c r="E67" t="s">
        <v>18</v>
      </c>
      <c r="F67" s="10" t="s">
        <v>26</v>
      </c>
      <c r="G67" s="13"/>
    </row>
    <row r="68" spans="1:11" x14ac:dyDescent="0.2">
      <c r="A68" t="s">
        <v>103</v>
      </c>
      <c r="B68" s="19">
        <f>4.3*28.6</f>
        <v>122.98</v>
      </c>
      <c r="C68" t="s">
        <v>44</v>
      </c>
      <c r="D68" t="s">
        <v>48</v>
      </c>
      <c r="E68" t="s">
        <v>12</v>
      </c>
      <c r="F68" t="s">
        <v>38</v>
      </c>
    </row>
    <row r="69" spans="1:11" x14ac:dyDescent="0.2">
      <c r="A69" t="s">
        <v>103</v>
      </c>
      <c r="B69" s="19">
        <v>1.34</v>
      </c>
      <c r="C69" t="s">
        <v>44</v>
      </c>
      <c r="D69" t="s">
        <v>13</v>
      </c>
      <c r="E69" t="s">
        <v>12</v>
      </c>
      <c r="F69" t="s">
        <v>39</v>
      </c>
    </row>
    <row r="70" spans="1:11" x14ac:dyDescent="0.2">
      <c r="A70" t="s">
        <v>40</v>
      </c>
      <c r="B70" s="19">
        <v>4.03</v>
      </c>
      <c r="C70" t="s">
        <v>22</v>
      </c>
      <c r="D70" t="s">
        <v>13</v>
      </c>
      <c r="E70" t="s">
        <v>12</v>
      </c>
      <c r="F70" t="s">
        <v>41</v>
      </c>
    </row>
    <row r="71" spans="1:11" x14ac:dyDescent="0.2">
      <c r="A71" t="s">
        <v>42</v>
      </c>
      <c r="B71" s="19">
        <v>8.34</v>
      </c>
      <c r="D71" t="s">
        <v>13</v>
      </c>
      <c r="E71" t="s">
        <v>15</v>
      </c>
      <c r="G71" t="s">
        <v>25</v>
      </c>
    </row>
    <row r="72" spans="1:11" x14ac:dyDescent="0.2">
      <c r="A72" t="s">
        <v>47</v>
      </c>
      <c r="B72" s="19">
        <v>4.6399999999999997</v>
      </c>
      <c r="C72" t="s">
        <v>30</v>
      </c>
      <c r="D72" t="s">
        <v>19</v>
      </c>
      <c r="E72" t="s">
        <v>12</v>
      </c>
      <c r="F72" t="s">
        <v>45</v>
      </c>
    </row>
    <row r="74" spans="1:11" x14ac:dyDescent="0.2">
      <c r="A74" s="4" t="s">
        <v>1</v>
      </c>
      <c r="B74" s="12" t="s">
        <v>49</v>
      </c>
      <c r="C74" s="9"/>
      <c r="D74" s="9"/>
      <c r="E74" s="9"/>
      <c r="F74" s="9"/>
      <c r="G74" s="9"/>
      <c r="H74" s="9"/>
      <c r="J74" s="21"/>
      <c r="K74" s="22"/>
    </row>
    <row r="75" spans="1:11" x14ac:dyDescent="0.2">
      <c r="A75" s="6" t="s">
        <v>3</v>
      </c>
      <c r="B75" s="14">
        <v>1</v>
      </c>
      <c r="C75" s="9"/>
      <c r="D75" s="9"/>
      <c r="E75" s="9"/>
      <c r="F75" s="9"/>
      <c r="G75" s="9"/>
      <c r="H75" s="9"/>
      <c r="J75" s="13"/>
      <c r="K75" s="22"/>
    </row>
    <row r="76" spans="1:11" x14ac:dyDescent="0.2">
      <c r="A76" s="6" t="s">
        <v>11</v>
      </c>
      <c r="B76" s="23" t="s">
        <v>50</v>
      </c>
      <c r="C76" s="9"/>
      <c r="D76" s="9"/>
      <c r="E76" s="9"/>
      <c r="F76" s="9"/>
      <c r="G76" s="9"/>
      <c r="H76" s="9"/>
      <c r="K76" s="22"/>
    </row>
    <row r="77" spans="1:11" x14ac:dyDescent="0.2">
      <c r="A77" s="6" t="s">
        <v>4</v>
      </c>
      <c r="B77" s="10" t="s">
        <v>26</v>
      </c>
      <c r="C77" s="9"/>
      <c r="D77" s="9"/>
      <c r="E77" s="9"/>
      <c r="F77" s="9"/>
      <c r="G77" s="9"/>
      <c r="H77" s="9"/>
    </row>
    <row r="78" spans="1:11" ht="16.25" customHeight="1" x14ac:dyDescent="0.2">
      <c r="A78" s="6" t="s">
        <v>2</v>
      </c>
      <c r="B78" s="15" t="s">
        <v>30</v>
      </c>
      <c r="C78" s="9"/>
      <c r="D78" s="9"/>
      <c r="E78" s="9"/>
      <c r="F78" s="9"/>
      <c r="G78" s="9"/>
      <c r="H78" s="9"/>
    </row>
    <row r="79" spans="1:11" x14ac:dyDescent="0.2">
      <c r="A79" s="6" t="s">
        <v>6</v>
      </c>
      <c r="B79" s="10" t="s">
        <v>13</v>
      </c>
      <c r="C79" s="9"/>
      <c r="D79" s="9"/>
      <c r="E79" s="9"/>
      <c r="F79" s="9"/>
      <c r="G79" s="9"/>
      <c r="H79" s="16"/>
    </row>
    <row r="80" spans="1:11" x14ac:dyDescent="0.2">
      <c r="A80" s="16" t="s">
        <v>7</v>
      </c>
      <c r="B80" s="12"/>
      <c r="C80" s="16"/>
      <c r="D80" s="16"/>
      <c r="E80" s="16"/>
      <c r="F80" s="16"/>
      <c r="G80" s="16"/>
      <c r="H80" s="13"/>
    </row>
    <row r="81" spans="1:13" x14ac:dyDescent="0.2">
      <c r="A81" t="s">
        <v>8</v>
      </c>
      <c r="B81" s="19" t="s">
        <v>9</v>
      </c>
      <c r="C81" t="s">
        <v>2</v>
      </c>
      <c r="D81" t="s">
        <v>6</v>
      </c>
      <c r="E81" t="s">
        <v>5</v>
      </c>
      <c r="F81" t="s">
        <v>4</v>
      </c>
      <c r="G81" s="1" t="s">
        <v>10</v>
      </c>
      <c r="H81" s="20" t="s">
        <v>11</v>
      </c>
    </row>
    <row r="82" spans="1:13" x14ac:dyDescent="0.2">
      <c r="A82" t="s">
        <v>49</v>
      </c>
      <c r="B82" s="19">
        <v>1</v>
      </c>
      <c r="C82" t="s">
        <v>30</v>
      </c>
      <c r="D82" t="s">
        <v>13</v>
      </c>
      <c r="E82" t="s">
        <v>18</v>
      </c>
      <c r="F82" s="10" t="s">
        <v>26</v>
      </c>
      <c r="G82" s="13"/>
    </row>
    <row r="83" spans="1:13" x14ac:dyDescent="0.2">
      <c r="A83" t="s">
        <v>103</v>
      </c>
      <c r="B83" s="19">
        <f>4.3*28.6</f>
        <v>122.98</v>
      </c>
      <c r="C83" t="s">
        <v>44</v>
      </c>
      <c r="D83" t="s">
        <v>48</v>
      </c>
      <c r="E83" t="s">
        <v>12</v>
      </c>
      <c r="F83" t="s">
        <v>38</v>
      </c>
    </row>
    <row r="84" spans="1:13" x14ac:dyDescent="0.2">
      <c r="A84" t="s">
        <v>103</v>
      </c>
      <c r="B84" s="19">
        <v>1.34</v>
      </c>
      <c r="C84" t="s">
        <v>44</v>
      </c>
      <c r="D84" t="s">
        <v>13</v>
      </c>
      <c r="E84" t="s">
        <v>12</v>
      </c>
      <c r="F84" t="s">
        <v>39</v>
      </c>
    </row>
    <row r="85" spans="1:13" x14ac:dyDescent="0.2">
      <c r="A85" t="s">
        <v>40</v>
      </c>
      <c r="B85" s="19">
        <v>4.03</v>
      </c>
      <c r="C85" t="s">
        <v>22</v>
      </c>
      <c r="D85" t="s">
        <v>13</v>
      </c>
      <c r="E85" t="s">
        <v>12</v>
      </c>
      <c r="F85" t="s">
        <v>41</v>
      </c>
    </row>
    <row r="86" spans="1:13" x14ac:dyDescent="0.2">
      <c r="A86" t="s">
        <v>47</v>
      </c>
      <c r="B86" s="19">
        <v>4.6399999999999997</v>
      </c>
      <c r="C86" t="s">
        <v>30</v>
      </c>
      <c r="D86" t="s">
        <v>19</v>
      </c>
      <c r="E86" t="s">
        <v>12</v>
      </c>
      <c r="F86" t="s">
        <v>45</v>
      </c>
    </row>
    <row r="87" spans="1:13" x14ac:dyDescent="0.2">
      <c r="A87" t="s">
        <v>47</v>
      </c>
      <c r="B87" s="19">
        <v>0.7</v>
      </c>
      <c r="C87" t="s">
        <v>30</v>
      </c>
      <c r="D87" t="s">
        <v>19</v>
      </c>
      <c r="E87" t="s">
        <v>12</v>
      </c>
      <c r="F87" t="s">
        <v>45</v>
      </c>
    </row>
    <row r="89" spans="1:13" ht="16" x14ac:dyDescent="0.2">
      <c r="A89" s="34" t="s">
        <v>1</v>
      </c>
      <c r="B89" s="34" t="s">
        <v>77</v>
      </c>
      <c r="I89"/>
      <c r="M89" t="s">
        <v>78</v>
      </c>
    </row>
    <row r="90" spans="1:13" x14ac:dyDescent="0.2">
      <c r="A90" t="s">
        <v>2</v>
      </c>
      <c r="B90" t="s">
        <v>30</v>
      </c>
      <c r="I90"/>
      <c r="M90" t="s">
        <v>78</v>
      </c>
    </row>
    <row r="91" spans="1:13" x14ac:dyDescent="0.2">
      <c r="A91" t="s">
        <v>11</v>
      </c>
      <c r="B91" t="s">
        <v>79</v>
      </c>
      <c r="I91"/>
    </row>
    <row r="92" spans="1:13" x14ac:dyDescent="0.2">
      <c r="A92" t="s">
        <v>3</v>
      </c>
      <c r="B92">
        <v>1</v>
      </c>
      <c r="I92"/>
      <c r="M92" t="s">
        <v>78</v>
      </c>
    </row>
    <row r="93" spans="1:13" x14ac:dyDescent="0.2">
      <c r="A93" t="s">
        <v>80</v>
      </c>
      <c r="B93" t="s">
        <v>81</v>
      </c>
      <c r="I93"/>
    </row>
    <row r="94" spans="1:13" x14ac:dyDescent="0.2">
      <c r="A94" t="s">
        <v>4</v>
      </c>
      <c r="B94" t="s">
        <v>32</v>
      </c>
      <c r="I94"/>
      <c r="M94" t="s">
        <v>78</v>
      </c>
    </row>
    <row r="95" spans="1:13" x14ac:dyDescent="0.2">
      <c r="A95" t="s">
        <v>5</v>
      </c>
      <c r="B95" t="s">
        <v>82</v>
      </c>
      <c r="I95"/>
      <c r="M95" t="s">
        <v>78</v>
      </c>
    </row>
    <row r="96" spans="1:13" x14ac:dyDescent="0.2">
      <c r="A96" t="s">
        <v>6</v>
      </c>
      <c r="B96" t="s">
        <v>19</v>
      </c>
      <c r="I96"/>
      <c r="M96" t="s">
        <v>78</v>
      </c>
    </row>
    <row r="97" spans="1:14" ht="16" x14ac:dyDescent="0.2">
      <c r="A97" s="34" t="s">
        <v>7</v>
      </c>
      <c r="B97"/>
      <c r="I97"/>
      <c r="M97" t="s">
        <v>78</v>
      </c>
    </row>
    <row r="98" spans="1:14" ht="16" x14ac:dyDescent="0.2">
      <c r="A98" s="34" t="s">
        <v>8</v>
      </c>
      <c r="B98" s="34" t="s">
        <v>9</v>
      </c>
      <c r="C98" s="34" t="s">
        <v>2</v>
      </c>
      <c r="D98" s="34" t="s">
        <v>6</v>
      </c>
      <c r="E98" s="34" t="s">
        <v>10</v>
      </c>
      <c r="F98" s="34" t="s">
        <v>5</v>
      </c>
      <c r="G98" s="34" t="s">
        <v>4</v>
      </c>
      <c r="H98" s="34" t="s">
        <v>11</v>
      </c>
      <c r="I98" s="40"/>
    </row>
    <row r="99" spans="1:14" x14ac:dyDescent="0.2">
      <c r="A99" t="str">
        <f>B89</f>
        <v>electricity supply, high voltage, from vanadium-redox flow battery system</v>
      </c>
      <c r="B99">
        <v>1</v>
      </c>
      <c r="C99" t="s">
        <v>30</v>
      </c>
      <c r="D99" t="str">
        <f>B96</f>
        <v>kilowatt hour</v>
      </c>
      <c r="F99" t="s">
        <v>18</v>
      </c>
      <c r="G99" t="str">
        <f>B94</f>
        <v>electricity, high voltage</v>
      </c>
      <c r="I99" s="8"/>
      <c r="J99" s="8"/>
      <c r="K99" s="8"/>
      <c r="L99" s="8"/>
      <c r="M99" s="8"/>
      <c r="N99" s="8"/>
    </row>
    <row r="100" spans="1:14" x14ac:dyDescent="0.2">
      <c r="A100" t="s">
        <v>102</v>
      </c>
      <c r="B100">
        <v>1.33</v>
      </c>
      <c r="C100" t="s">
        <v>30</v>
      </c>
      <c r="D100" t="s">
        <v>19</v>
      </c>
      <c r="F100" t="s">
        <v>12</v>
      </c>
      <c r="G100" t="s">
        <v>32</v>
      </c>
      <c r="H100" t="s">
        <v>83</v>
      </c>
      <c r="I100" s="8"/>
      <c r="J100" s="8"/>
      <c r="K100" s="8"/>
      <c r="L100" s="8"/>
      <c r="M100" s="8"/>
      <c r="N100" s="8"/>
    </row>
    <row r="101" spans="1:14" x14ac:dyDescent="0.2">
      <c r="A101" t="s">
        <v>84</v>
      </c>
      <c r="B101" s="41">
        <f>1/(49000000)</f>
        <v>2.0408163265306123E-8</v>
      </c>
      <c r="C101" t="s">
        <v>51</v>
      </c>
      <c r="D101" t="s">
        <v>6</v>
      </c>
      <c r="F101" t="s">
        <v>12</v>
      </c>
      <c r="G101" t="s">
        <v>85</v>
      </c>
      <c r="H101" t="s">
        <v>86</v>
      </c>
      <c r="I101"/>
    </row>
    <row r="102" spans="1:14" x14ac:dyDescent="0.2">
      <c r="A102" t="s">
        <v>87</v>
      </c>
      <c r="B102" s="41">
        <f>1/(49000000)</f>
        <v>2.0408163265306123E-8</v>
      </c>
      <c r="C102" t="s">
        <v>51</v>
      </c>
      <c r="D102" t="s">
        <v>6</v>
      </c>
      <c r="F102" t="s">
        <v>12</v>
      </c>
      <c r="G102" t="s">
        <v>88</v>
      </c>
      <c r="H102" t="s">
        <v>89</v>
      </c>
      <c r="I102"/>
    </row>
    <row r="103" spans="1:14" x14ac:dyDescent="0.2">
      <c r="A103" t="s">
        <v>90</v>
      </c>
      <c r="B103" s="41">
        <f>-0.41/1000</f>
        <v>-4.0999999999999999E-4</v>
      </c>
      <c r="C103" t="s">
        <v>51</v>
      </c>
      <c r="D103" t="s">
        <v>13</v>
      </c>
      <c r="F103" t="s">
        <v>12</v>
      </c>
      <c r="G103" t="s">
        <v>91</v>
      </c>
      <c r="H103" t="s">
        <v>92</v>
      </c>
      <c r="I103"/>
    </row>
    <row r="104" spans="1:14" x14ac:dyDescent="0.2">
      <c r="A104" t="s">
        <v>93</v>
      </c>
      <c r="B104">
        <f>-0.66/1000</f>
        <v>-6.6E-4</v>
      </c>
      <c r="C104" t="s">
        <v>51</v>
      </c>
      <c r="D104" t="s">
        <v>13</v>
      </c>
      <c r="F104" t="s">
        <v>12</v>
      </c>
      <c r="G104" t="s">
        <v>94</v>
      </c>
      <c r="H104" t="s">
        <v>95</v>
      </c>
      <c r="I104"/>
    </row>
    <row r="105" spans="1:14" x14ac:dyDescent="0.2">
      <c r="A105" t="s">
        <v>96</v>
      </c>
      <c r="B105">
        <f>-5.55/1000</f>
        <v>-5.5500000000000002E-3</v>
      </c>
      <c r="C105" t="s">
        <v>51</v>
      </c>
      <c r="D105" t="s">
        <v>13</v>
      </c>
      <c r="F105" t="s">
        <v>12</v>
      </c>
      <c r="G105" t="s">
        <v>97</v>
      </c>
      <c r="H105" t="s">
        <v>98</v>
      </c>
      <c r="I105"/>
    </row>
    <row r="106" spans="1:14" x14ac:dyDescent="0.2">
      <c r="A106" t="s">
        <v>99</v>
      </c>
      <c r="B106">
        <f>-0.1/1000</f>
        <v>-1E-4</v>
      </c>
      <c r="C106" t="s">
        <v>51</v>
      </c>
      <c r="D106" t="s">
        <v>13</v>
      </c>
      <c r="F106" t="s">
        <v>12</v>
      </c>
      <c r="G106" t="s">
        <v>100</v>
      </c>
      <c r="H106" t="s">
        <v>101</v>
      </c>
      <c r="I106"/>
    </row>
    <row r="107" spans="1:14" x14ac:dyDescent="0.2">
      <c r="B107"/>
      <c r="I107"/>
    </row>
  </sheetData>
  <autoFilter ref="A1:T107" xr:uid="{00000000-0001-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Sacchi Romain</cp:lastModifiedBy>
  <dcterms:created xsi:type="dcterms:W3CDTF">2020-12-17T11:52:00Z</dcterms:created>
  <dcterms:modified xsi:type="dcterms:W3CDTF">2024-11-25T15:54:07Z</dcterms:modified>
</cp:coreProperties>
</file>