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romain/GitHub/RTE_scenarios/inventories/"/>
    </mc:Choice>
  </mc:AlternateContent>
  <xr:revisionPtr revIDLastSave="0" documentId="13_ncr:1_{E1630F27-1004-0C43-8CAC-6642B979C86F}" xr6:coauthVersionLast="47" xr6:coauthVersionMax="47" xr10:uidLastSave="{00000000-0000-0000-0000-000000000000}"/>
  <bookViews>
    <workbookView xWindow="0" yWindow="760" windowWidth="28380" windowHeight="18880" xr2:uid="{00000000-000D-0000-FFFF-FFFF00000000}"/>
  </bookViews>
  <sheets>
    <sheet name="lc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7" i="1" l="1"/>
  <c r="G66" i="1"/>
  <c r="F66" i="1"/>
  <c r="E66" i="1"/>
  <c r="D66" i="1"/>
  <c r="C66" i="1"/>
  <c r="A66" i="1"/>
  <c r="K65" i="1"/>
  <c r="B66" i="1" s="1"/>
  <c r="I65" i="1"/>
  <c r="G65" i="1"/>
  <c r="F65" i="1"/>
  <c r="E65" i="1"/>
  <c r="D65" i="1"/>
  <c r="C65" i="1"/>
  <c r="B65" i="1"/>
  <c r="A65" i="1"/>
  <c r="E64" i="1"/>
  <c r="D64" i="1"/>
  <c r="C64" i="1"/>
  <c r="B150" i="1" l="1"/>
  <c r="B135" i="1" l="1"/>
  <c r="B38" i="1"/>
  <c r="B27" i="1"/>
  <c r="B26" i="1"/>
  <c r="B25" i="1"/>
  <c r="B13" i="1"/>
  <c r="C24" i="1"/>
  <c r="C12" i="1" l="1"/>
  <c r="B39" i="1"/>
  <c r="C37" i="1"/>
  <c r="K50" i="1"/>
  <c r="B120" i="1" l="1"/>
  <c r="A51" i="1" l="1"/>
  <c r="D51" i="1"/>
  <c r="E51" i="1"/>
  <c r="F51" i="1"/>
  <c r="I50" i="1"/>
  <c r="D50" i="1"/>
  <c r="E50" i="1"/>
  <c r="F50" i="1"/>
  <c r="A50" i="1"/>
  <c r="B51" i="1" l="1"/>
  <c r="B52" i="1" l="1"/>
  <c r="C49" i="1"/>
  <c r="E49" i="1"/>
  <c r="D49" i="1"/>
  <c r="C113" i="1" l="1"/>
  <c r="B122" i="1"/>
  <c r="B123" i="1" s="1"/>
  <c r="B124" i="1" s="1"/>
  <c r="B99" i="1" l="1"/>
  <c r="B100" i="1" s="1"/>
  <c r="B81" i="1" l="1"/>
  <c r="B50" i="1" s="1"/>
  <c r="B85" i="1" l="1"/>
  <c r="B88" i="1" s="1"/>
  <c r="E93" i="1" l="1"/>
  <c r="D93" i="1"/>
  <c r="G82" i="1"/>
  <c r="G51" i="1" s="1"/>
  <c r="G81" i="1"/>
  <c r="G50" i="1" s="1"/>
  <c r="E80" i="1"/>
  <c r="D80" i="1"/>
  <c r="C80" i="1"/>
  <c r="C81" i="1" s="1"/>
  <c r="C50" i="1" s="1"/>
  <c r="B75" i="1"/>
  <c r="C82" i="1" l="1"/>
  <c r="A80" i="1"/>
  <c r="G80" i="1"/>
  <c r="A93" i="1"/>
  <c r="G93" i="1"/>
  <c r="C93" i="1" l="1"/>
  <c r="C51" i="1"/>
</calcChain>
</file>

<file path=xl/sharedStrings.xml><?xml version="1.0" encoding="utf-8"?>
<sst xmlns="http://schemas.openxmlformats.org/spreadsheetml/2006/main" count="517" uniqueCount="128">
  <si>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</si>
  <si>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</si>
  <si>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</si>
  <si>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</si>
  <si>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</si>
  <si>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</si>
  <si>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</si>
  <si>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</si>
  <si>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</si>
  <si>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</si>
  <si>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</si>
  <si>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</si>
  <si>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</si>
  <si>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</si>
  <si>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</si>
  <si>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</si>
  <si>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</si>
  <si>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</si>
  <si>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</si>
  <si>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</si>
  <si>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</si>
  <si>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</si>
  <si>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</si>
  <si>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</si>
  <si>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</si>
  <si>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RoW</t>
  </si>
  <si>
    <t>market for aluminium, wrought alloy</t>
  </si>
  <si>
    <t>aluminium, wrought alloy</t>
  </si>
  <si>
    <t>market for steel, chromium steel 18/8, hot rolled</t>
  </si>
  <si>
    <t>market for copper, anode</t>
  </si>
  <si>
    <t>copper, anode</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</si>
  <si>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</si>
  <si>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</si>
  <si>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</si>
  <si>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</si>
  <si>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</si>
  <si>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</si>
  <si>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</si>
  <si>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</si>
  <si>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</si>
  <si>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</si>
  <si>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</si>
  <si>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</si>
  <si>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</si>
  <si>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</si>
  <si>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</si>
  <si>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</si>
  <si>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</si>
  <si>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</si>
  <si>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</si>
  <si>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</si>
  <si>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</si>
  <si>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</si>
  <si>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</si>
  <si>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</si>
  <si>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</si>
  <si>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</si>
  <si>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</si>
  <si>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</si>
  <si>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</si>
  <si>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</si>
  <si>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</si>
  <si>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</si>
  <si>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</si>
  <si>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</si>
  <si>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</si>
  <si>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</si>
  <si>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</si>
  <si>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</si>
  <si>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</si>
  <si>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</si>
  <si>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</si>
  <si>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</si>
  <si>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</si>
  <si>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</si>
  <si>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</si>
  <si>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</si>
  <si>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</si>
  <si>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</si>
  <si>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</si>
  <si>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</si>
  <si>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</si>
  <si>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</si>
  <si>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</si>
  <si>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</si>
  <si>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</si>
  <si>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</si>
  <si>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market for activated carbon, granular</t>
  </si>
  <si>
    <t>activated carbon, granular</t>
  </si>
  <si>
    <t>hydrogen, gaseous</t>
  </si>
  <si>
    <t>CH</t>
  </si>
  <si>
    <t>market for electricity, low voltage</t>
  </si>
  <si>
    <t>FE2050</t>
  </si>
  <si>
    <t>hydrogen production, electrolysis, 25 bar, domestic, FE2050</t>
  </si>
  <si>
    <t>FR</t>
  </si>
  <si>
    <t>electricity production, from hydrogen, FE2050</t>
  </si>
  <si>
    <t>electricity, high voltage</t>
  </si>
  <si>
    <t>fuel cell production, stack polymer electrolyte membrane, 2kW electrical, future</t>
  </si>
  <si>
    <t>fuel cell, stack polymer electrolyte membrane, 2kW electrical, future</t>
  </si>
  <si>
    <t>1 kWh of electricity produced using hydrogen through a PEM fuel cell stack, for seasonal storage. Assumes a 90% load factor, 6 years lifetime. A 50% electrical efficiency is assumed in 2020, according to Cigolotti, V.; Genovese, M.; Fragiacomo, P. Comprehensive Review on Fuel Cell Technology for Stationary Applications as Sustainable and Efficient Poly-Generation Energy Systems. Energies 2021, 14, 4963. https://doi.org/10.3390/en14164963.</t>
  </si>
  <si>
    <t>electricity production, from vehicle-to-grid, FE2050</t>
  </si>
  <si>
    <t>electricity production, from stationary battery, FE2050</t>
  </si>
  <si>
    <t>Battery BoP</t>
  </si>
  <si>
    <t>Battery cell</t>
  </si>
  <si>
    <t>Battery cell, NMC-622</t>
  </si>
  <si>
    <t>market for titanium</t>
  </si>
  <si>
    <t>titanium</t>
  </si>
  <si>
    <t>1 kWh of electricity discharged from a BEV. Accounts for charge and discharge losses: 12.5%.</t>
  </si>
  <si>
    <t>1 kWh of electricity discharged from a stationary battery. Accounts for charge and discharge losses: 10%.
Assumes 0.2 Wh of capacity per kg of battery cell. Assumes 40% of mass is Balance of Plant. Assumes lifetime of 3000 charge-discharge cycles.</t>
  </si>
  <si>
    <t>coking</t>
  </si>
  <si>
    <t>coal gas</t>
  </si>
  <si>
    <t>coal tar</t>
  </si>
  <si>
    <t>market for tap water</t>
  </si>
  <si>
    <t>tap water</t>
  </si>
  <si>
    <t>Carbon dioxide, fossil</t>
  </si>
  <si>
    <t>1 kg of hydrogen recovered from coke oven gas. After benzol absorption step, gas stream is being subjected to the reforming technology, which comprises the following process units: coke oven gas reforming
system, oxygen production installation, CO conversion system and the hydrolysis of COS, desulphurization system and CO2 removal system, H2 separation system and other plant. Although not specified, the oxygen and steam requirement is assumed to come from the coking step, hence, not listed as inventory inputs. Adapted to French context. Burmistrz et al., 2016. DOI: 10.1051/e3sconf/20161000023</t>
  </si>
  <si>
    <t>DE</t>
  </si>
  <si>
    <t>electricity, medium voltage</t>
  </si>
  <si>
    <t>hydrogen, recovered from coke oven gas, FE2050</t>
  </si>
  <si>
    <t>market for electricity, medium voltage</t>
  </si>
  <si>
    <t>megajoule</t>
  </si>
  <si>
    <t>market group for concrete, normal strength</t>
  </si>
  <si>
    <t>concrete, normal strength</t>
  </si>
  <si>
    <t>hydrogen, recovered from coke oven gas, with carbon capture and storage, FE2050</t>
  </si>
  <si>
    <t>1 kg of hydrogen recovered from coke oven gas. After benzol absorption step, gas stream is being subjected to the reforming technology, which comprises the following process units: coke oven gas reforming
system, oxygen production installation, CO conversion system and the hydrolysis of COS, desulphurization system and CO2 removal system, H2 separation system and other plant. Although not specified, the oxygen and steam requirement is assumed to come from the coking step, hence, not listed as inventory inputs. Carbon dioxide is transported in the liquid phase. The pressure at the inlet to a transport system (pipe) is
120 bar, which allows to transport of CO2 at about 100 - 150 km distance without additional compression Adapted to French context. Burmistrz et al., 2016. DOI: 10.1051/e3sconf/20161000023</t>
  </si>
  <si>
    <t>RER</t>
  </si>
  <si>
    <t>market group for electricity, low voltage</t>
  </si>
  <si>
    <t>hydrogen production, electrolysis, 25 bar, imported, FE2050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</si>
</sst>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2" borderId="0" applyNumberFormat="0" applyBorder="0" applyAlignment="0" applyProtection="0"/>
  </cellStyleXfs>
  <cellXfs count="34">
    <xf numFmtId="0" fontId="0" fillId="0" borderId="0" xfId="0"/>
    <xf numFmtId="0" fontId="0" fillId="0" borderId="0" xfId="2" applyFont="1"/>
    <xf numFmtId="11" fontId="1" fillId="0" borderId="0" xfId="4" applyNumberFormat="1" applyFont="1" applyFill="1"/>
    <xf numFmtId="0" fontId="0" fillId="0" borderId="1" xfId="0" applyBorder="1"/>
    <xf numFmtId="0" fontId="2" fillId="0" borderId="0" xfId="1" applyFont="1"/>
    <xf numFmtId="11" fontId="2" fillId="0" borderId="0" xfId="1" applyNumberFormat="1" applyFont="1"/>
    <xf numFmtId="0" fontId="1" fillId="0" borderId="0" xfId="1"/>
    <xf numFmtId="0" fontId="1" fillId="0" borderId="1" xfId="1" applyBorder="1"/>
    <xf numFmtId="0" fontId="1" fillId="0" borderId="0" xfId="0" applyFont="1"/>
    <xf numFmtId="0" fontId="3" fillId="0" borderId="0" xfId="0" applyFont="1"/>
    <xf numFmtId="11" fontId="3" fillId="0" borderId="0" xfId="0" applyNumberFormat="1" applyFont="1"/>
    <xf numFmtId="0" fontId="3" fillId="0" borderId="1" xfId="0" applyFont="1" applyBorder="1"/>
    <xf numFmtId="11" fontId="4" fillId="0" borderId="0" xfId="0" applyNumberFormat="1" applyFont="1"/>
    <xf numFmtId="0" fontId="1" fillId="0" borderId="0" xfId="2"/>
    <xf numFmtId="11" fontId="1" fillId="0" borderId="0" xfId="1" applyNumberFormat="1" applyAlignment="1">
      <alignment horizontal="left"/>
    </xf>
    <xf numFmtId="11" fontId="0" fillId="0" borderId="0" xfId="1" applyNumberFormat="1" applyFont="1" applyAlignment="1">
      <alignment horizontal="left"/>
    </xf>
    <xf numFmtId="0" fontId="4" fillId="0" borderId="0" xfId="0" applyFont="1"/>
    <xf numFmtId="0" fontId="4" fillId="0" borderId="1" xfId="0" applyFont="1" applyBorder="1"/>
    <xf numFmtId="0" fontId="1" fillId="0" borderId="1" xfId="2" applyBorder="1"/>
    <xf numFmtId="11" fontId="0" fillId="0" borderId="0" xfId="0" applyNumberFormat="1"/>
    <xf numFmtId="0" fontId="0" fillId="0" borderId="1" xfId="2" applyFont="1" applyBorder="1"/>
    <xf numFmtId="164" fontId="0" fillId="0" borderId="0" xfId="0" applyNumberFormat="1"/>
    <xf numFmtId="0" fontId="7" fillId="0" borderId="0" xfId="4" applyFill="1"/>
    <xf numFmtId="0" fontId="7" fillId="0" borderId="0" xfId="4" applyFill="1" applyAlignment="1">
      <alignment horizontal="left" vertical="center"/>
    </xf>
    <xf numFmtId="11" fontId="7" fillId="0" borderId="0" xfId="4" applyNumberFormat="1" applyFill="1"/>
    <xf numFmtId="0" fontId="7" fillId="0" borderId="1" xfId="4" applyFill="1" applyBorder="1"/>
    <xf numFmtId="0" fontId="0" fillId="0" borderId="0" xfId="1" applyFont="1"/>
    <xf numFmtId="0" fontId="5" fillId="0" borderId="1" xfId="0" applyFont="1" applyBorder="1"/>
    <xf numFmtId="0" fontId="0" fillId="0" borderId="0" xfId="1" applyFont="1" applyAlignment="1">
      <alignment wrapText="1"/>
    </xf>
    <xf numFmtId="0" fontId="0" fillId="0" borderId="0" xfId="2" quotePrefix="1" applyFont="1"/>
    <xf numFmtId="0" fontId="0" fillId="0" borderId="0" xfId="0" quotePrefix="1"/>
    <xf numFmtId="11" fontId="1" fillId="0" borderId="0" xfId="2" applyNumberFormat="1"/>
    <xf numFmtId="0" fontId="0" fillId="0" borderId="0" xfId="0" quotePrefix="1" applyAlignment="1">
      <alignment wrapText="1"/>
    </xf>
    <xf numFmtId="11" fontId="0" fillId="0" borderId="0" xfId="1" applyNumberFormat="1" applyFont="1" applyAlignment="1">
      <alignment horizontal="left" vertical="top"/>
    </xf>
  </cellXfs>
  <cellStyles count="5">
    <cellStyle name="Neutral" xfId="4" builtinId="28"/>
    <cellStyle name="Normal" xfId="0" builtinId="0"/>
    <cellStyle name="Normal 11 3" xfId="1" xr:uid="{00000000-0005-0000-0000-000002000000}"/>
    <cellStyle name="Normal 2" xfId="2"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
  <sheetViews>
    <sheetView tabSelected="1" topLeftCell="A118" zoomScaleNormal="100" workbookViewId="0">
      <selection activeCell="A148" sqref="A148"/>
    </sheetView>
  </sheetViews>
  <sheetFormatPr baseColWidth="10" defaultColWidth="8.83203125" defaultRowHeight="15" x14ac:dyDescent="0.2"/>
  <cols>
    <col min="1" max="1" width="55.33203125" customWidth="1"/>
    <col min="2" max="2" width="18.6640625" style="19" customWidth="1"/>
    <col min="3" max="3" width="17.1640625" customWidth="1"/>
    <col min="4" max="4" width="24.33203125" bestFit="1" customWidth="1"/>
    <col min="5" max="5" width="26.5" customWidth="1"/>
    <col min="6" max="6" width="14.83203125" bestFit="1" customWidth="1"/>
    <col min="7" max="7" width="33.5" bestFit="1" customWidth="1"/>
    <col min="8" max="8" width="19.6640625" bestFit="1" customWidth="1"/>
    <col min="9" max="9" width="99.1640625" style="3" customWidth="1"/>
    <col min="10" max="10" width="31" customWidth="1"/>
  </cols>
  <sheetData>
    <row r="1" spans="1:11" x14ac:dyDescent="0.2">
      <c r="A1" t="s">
        <v>16</v>
      </c>
      <c r="B1">
        <v>9</v>
      </c>
    </row>
    <row r="2" spans="1:11" x14ac:dyDescent="0.2">
      <c r="A2" s="4" t="s">
        <v>0</v>
      </c>
      <c r="B2" s="5" t="s">
        <v>92</v>
      </c>
      <c r="C2" s="6"/>
      <c r="D2" s="6"/>
      <c r="E2" s="6"/>
      <c r="F2" s="6"/>
      <c r="G2" s="6"/>
      <c r="H2" s="6"/>
      <c r="I2" s="7"/>
      <c r="K2" s="8"/>
    </row>
    <row r="3" spans="1:11" x14ac:dyDescent="0.2">
      <c r="A3" s="4"/>
      <c r="B3" s="5"/>
      <c r="C3" s="6"/>
      <c r="D3" s="6"/>
      <c r="E3" s="6"/>
      <c r="F3" s="6"/>
      <c r="G3" s="6"/>
      <c r="H3" s="6"/>
      <c r="I3" s="7"/>
      <c r="K3" s="8"/>
    </row>
    <row r="4" spans="1:11" x14ac:dyDescent="0.2">
      <c r="A4" s="4" t="s">
        <v>1</v>
      </c>
      <c r="B4" s="12" t="s">
        <v>100</v>
      </c>
      <c r="C4" s="13"/>
      <c r="D4" s="9"/>
      <c r="E4" s="9"/>
      <c r="F4" s="9"/>
      <c r="G4" s="9"/>
      <c r="H4" s="9"/>
      <c r="I4" s="11"/>
      <c r="K4" s="8"/>
    </row>
    <row r="5" spans="1:11" x14ac:dyDescent="0.2">
      <c r="A5" s="6" t="s">
        <v>3</v>
      </c>
      <c r="B5" s="14">
        <v>1</v>
      </c>
      <c r="C5" s="9"/>
      <c r="D5" s="9"/>
      <c r="E5" s="9"/>
      <c r="F5" s="9"/>
      <c r="G5" s="9"/>
      <c r="H5" s="9"/>
      <c r="I5" s="11"/>
      <c r="K5" s="8"/>
    </row>
    <row r="6" spans="1:11" x14ac:dyDescent="0.2">
      <c r="A6" s="6" t="s">
        <v>11</v>
      </c>
      <c r="B6" s="15" t="s">
        <v>107</v>
      </c>
      <c r="C6" s="9"/>
      <c r="D6" s="9"/>
      <c r="E6" s="9"/>
      <c r="F6" s="9"/>
      <c r="G6" s="9"/>
      <c r="H6" s="9"/>
      <c r="I6" s="11"/>
      <c r="K6" s="8"/>
    </row>
    <row r="7" spans="1:11" x14ac:dyDescent="0.2">
      <c r="A7" s="6" t="s">
        <v>4</v>
      </c>
      <c r="B7" s="2" t="s">
        <v>69</v>
      </c>
      <c r="C7" s="9"/>
      <c r="D7" s="9"/>
      <c r="E7" s="9"/>
      <c r="F7" s="9"/>
      <c r="G7" s="9"/>
      <c r="H7" s="9"/>
      <c r="I7" s="11"/>
      <c r="K7" s="8"/>
    </row>
    <row r="8" spans="1:11" x14ac:dyDescent="0.2">
      <c r="A8" s="6" t="s">
        <v>2</v>
      </c>
      <c r="B8" s="15" t="s">
        <v>94</v>
      </c>
      <c r="C8" s="9"/>
      <c r="D8" s="9"/>
      <c r="E8" s="9"/>
      <c r="F8" s="9"/>
      <c r="G8" s="9"/>
      <c r="H8" s="9"/>
      <c r="I8" s="11"/>
      <c r="K8" s="8"/>
    </row>
    <row r="9" spans="1:11" x14ac:dyDescent="0.2">
      <c r="A9" s="6" t="s">
        <v>6</v>
      </c>
      <c r="B9" s="10" t="s">
        <v>68</v>
      </c>
      <c r="C9" s="9"/>
      <c r="D9" s="9"/>
      <c r="E9" s="9"/>
      <c r="F9" s="9"/>
      <c r="G9" s="9"/>
      <c r="H9" s="16"/>
      <c r="I9" s="17"/>
      <c r="K9" s="8"/>
    </row>
    <row r="10" spans="1:11" x14ac:dyDescent="0.2">
      <c r="A10" s="16" t="s">
        <v>7</v>
      </c>
      <c r="B10" s="12"/>
      <c r="C10" s="16"/>
      <c r="D10" s="16"/>
      <c r="E10" s="16"/>
      <c r="F10" s="16"/>
      <c r="G10" s="16"/>
      <c r="H10" s="13"/>
      <c r="I10" s="18"/>
      <c r="K10" s="8"/>
    </row>
    <row r="11" spans="1:11" x14ac:dyDescent="0.2">
      <c r="A11" t="s">
        <v>8</v>
      </c>
      <c r="B11" s="19" t="s">
        <v>9</v>
      </c>
      <c r="C11" t="s">
        <v>2</v>
      </c>
      <c r="D11" t="s">
        <v>6</v>
      </c>
      <c r="E11" t="s">
        <v>5</v>
      </c>
      <c r="F11" t="s">
        <v>4</v>
      </c>
      <c r="G11" t="s">
        <v>10</v>
      </c>
      <c r="H11" s="20" t="s">
        <v>11</v>
      </c>
      <c r="J11" s="1"/>
      <c r="K11" s="8"/>
    </row>
    <row r="12" spans="1:11" x14ac:dyDescent="0.2">
      <c r="A12" s="19" t="s">
        <v>100</v>
      </c>
      <c r="B12" s="19">
        <v>1</v>
      </c>
      <c r="C12" t="str">
        <f>B8</f>
        <v>FR</v>
      </c>
      <c r="D12" t="s">
        <v>68</v>
      </c>
      <c r="E12" t="s">
        <v>23</v>
      </c>
      <c r="F12" s="2" t="s">
        <v>69</v>
      </c>
      <c r="G12" s="13"/>
      <c r="H12" s="18"/>
      <c r="K12" s="8"/>
    </row>
    <row r="13" spans="1:11" x14ac:dyDescent="0.2">
      <c r="A13" s="6" t="s">
        <v>91</v>
      </c>
      <c r="B13" s="19">
        <f>1*1.125</f>
        <v>1.125</v>
      </c>
      <c r="C13" t="s">
        <v>94</v>
      </c>
      <c r="D13" t="s">
        <v>68</v>
      </c>
      <c r="E13" t="s">
        <v>13</v>
      </c>
      <c r="F13" t="s">
        <v>69</v>
      </c>
      <c r="G13" s="13"/>
      <c r="H13" s="20"/>
    </row>
    <row r="14" spans="1:11" x14ac:dyDescent="0.2">
      <c r="A14" s="19"/>
      <c r="G14" s="13"/>
      <c r="H14" s="13"/>
      <c r="K14" s="8"/>
    </row>
    <row r="15" spans="1:11" x14ac:dyDescent="0.2">
      <c r="A15" s="19"/>
      <c r="G15" s="13"/>
      <c r="H15" s="13"/>
      <c r="K15" s="8"/>
    </row>
    <row r="16" spans="1:11" x14ac:dyDescent="0.2">
      <c r="A16" s="4" t="s">
        <v>1</v>
      </c>
      <c r="B16" s="12" t="s">
        <v>101</v>
      </c>
      <c r="C16" s="13"/>
      <c r="D16" s="9"/>
      <c r="E16" s="9"/>
      <c r="F16" s="9"/>
      <c r="G16" s="9"/>
      <c r="H16" s="9"/>
      <c r="I16" s="11"/>
      <c r="K16" s="8"/>
    </row>
    <row r="17" spans="1:11" x14ac:dyDescent="0.2">
      <c r="A17" s="6" t="s">
        <v>3</v>
      </c>
      <c r="B17" s="14">
        <v>1</v>
      </c>
      <c r="C17" s="9"/>
      <c r="D17" s="9"/>
      <c r="E17" s="9"/>
      <c r="F17" s="9"/>
      <c r="G17" s="9"/>
      <c r="H17" s="9"/>
      <c r="I17" s="11"/>
      <c r="K17" s="8"/>
    </row>
    <row r="18" spans="1:11" x14ac:dyDescent="0.2">
      <c r="A18" s="6" t="s">
        <v>11</v>
      </c>
      <c r="B18" s="15" t="s">
        <v>108</v>
      </c>
      <c r="C18" s="9"/>
      <c r="D18" s="9"/>
      <c r="E18" s="9"/>
      <c r="F18" s="9"/>
      <c r="G18" s="9"/>
      <c r="H18" s="9"/>
      <c r="I18" s="11"/>
      <c r="K18" s="8"/>
    </row>
    <row r="19" spans="1:11" x14ac:dyDescent="0.2">
      <c r="A19" s="6" t="s">
        <v>4</v>
      </c>
      <c r="B19" s="2" t="s">
        <v>96</v>
      </c>
      <c r="C19" s="9"/>
      <c r="D19" s="9"/>
      <c r="E19" s="9"/>
      <c r="F19" s="9"/>
      <c r="G19" s="9"/>
      <c r="H19" s="9"/>
      <c r="I19" s="11"/>
      <c r="K19" s="8"/>
    </row>
    <row r="20" spans="1:11" x14ac:dyDescent="0.2">
      <c r="A20" s="6" t="s">
        <v>2</v>
      </c>
      <c r="B20" s="15" t="s">
        <v>94</v>
      </c>
      <c r="C20" s="9"/>
      <c r="D20" s="9"/>
      <c r="E20" s="9"/>
      <c r="F20" s="9"/>
      <c r="G20" s="9"/>
      <c r="H20" s="9"/>
      <c r="I20" s="11"/>
      <c r="K20" s="8"/>
    </row>
    <row r="21" spans="1:11" x14ac:dyDescent="0.2">
      <c r="A21" s="6" t="s">
        <v>6</v>
      </c>
      <c r="B21" s="10" t="s">
        <v>68</v>
      </c>
      <c r="C21" s="9"/>
      <c r="D21" s="9"/>
      <c r="E21" s="9"/>
      <c r="F21" s="9"/>
      <c r="G21" s="9"/>
      <c r="H21" s="16"/>
      <c r="I21" s="17"/>
      <c r="K21" s="8"/>
    </row>
    <row r="22" spans="1:11" x14ac:dyDescent="0.2">
      <c r="A22" s="16" t="s">
        <v>7</v>
      </c>
      <c r="B22" s="12"/>
      <c r="C22" s="16"/>
      <c r="D22" s="16"/>
      <c r="E22" s="16"/>
      <c r="F22" s="16"/>
      <c r="G22" s="16"/>
      <c r="H22" s="13"/>
      <c r="I22" s="18"/>
      <c r="K22" s="8"/>
    </row>
    <row r="23" spans="1:11" x14ac:dyDescent="0.2">
      <c r="A23" t="s">
        <v>8</v>
      </c>
      <c r="B23" s="19" t="s">
        <v>9</v>
      </c>
      <c r="C23" t="s">
        <v>2</v>
      </c>
      <c r="D23" t="s">
        <v>6</v>
      </c>
      <c r="E23" t="s">
        <v>5</v>
      </c>
      <c r="F23" t="s">
        <v>4</v>
      </c>
      <c r="G23" t="s">
        <v>10</v>
      </c>
      <c r="H23" s="20" t="s">
        <v>11</v>
      </c>
      <c r="J23" s="1"/>
      <c r="K23" s="8"/>
    </row>
    <row r="24" spans="1:11" x14ac:dyDescent="0.2">
      <c r="A24" s="19" t="s">
        <v>100</v>
      </c>
      <c r="B24" s="19">
        <v>1</v>
      </c>
      <c r="C24" t="str">
        <f>B20</f>
        <v>FR</v>
      </c>
      <c r="D24" t="s">
        <v>68</v>
      </c>
      <c r="E24" t="s">
        <v>23</v>
      </c>
      <c r="F24" t="s">
        <v>96</v>
      </c>
      <c r="G24" s="13"/>
      <c r="H24" s="18"/>
      <c r="K24" s="8"/>
    </row>
    <row r="25" spans="1:11" x14ac:dyDescent="0.2">
      <c r="A25" s="6" t="s">
        <v>91</v>
      </c>
      <c r="B25" s="19">
        <f>1*1.1</f>
        <v>1.1000000000000001</v>
      </c>
      <c r="C25" t="s">
        <v>94</v>
      </c>
      <c r="D25" t="s">
        <v>68</v>
      </c>
      <c r="E25" t="s">
        <v>13</v>
      </c>
      <c r="F25" t="s">
        <v>69</v>
      </c>
      <c r="G25" s="13"/>
      <c r="H25" s="20"/>
    </row>
    <row r="26" spans="1:11" x14ac:dyDescent="0.2">
      <c r="A26" s="6" t="s">
        <v>104</v>
      </c>
      <c r="B26" s="19">
        <f>5*(1/2000)</f>
        <v>2.5000000000000001E-3</v>
      </c>
      <c r="C26" t="s">
        <v>24</v>
      </c>
      <c r="D26" t="s">
        <v>14</v>
      </c>
      <c r="E26" t="s">
        <v>13</v>
      </c>
      <c r="F26" t="s">
        <v>103</v>
      </c>
      <c r="G26" s="13"/>
      <c r="H26" s="1"/>
    </row>
    <row r="27" spans="1:11" x14ac:dyDescent="0.2">
      <c r="A27" s="6" t="s">
        <v>102</v>
      </c>
      <c r="B27" s="19">
        <f>(5*0.4/0.6)*(1/2000)</f>
        <v>1.6666666666666668E-3</v>
      </c>
      <c r="C27" t="s">
        <v>24</v>
      </c>
      <c r="D27" t="s">
        <v>14</v>
      </c>
      <c r="E27" t="s">
        <v>13</v>
      </c>
      <c r="F27" t="s">
        <v>102</v>
      </c>
      <c r="G27" s="13"/>
      <c r="H27" s="1"/>
    </row>
    <row r="28" spans="1:11" x14ac:dyDescent="0.2">
      <c r="A28" s="19"/>
      <c r="G28" s="13"/>
      <c r="H28" s="13"/>
      <c r="K28" s="8"/>
    </row>
    <row r="29" spans="1:11" x14ac:dyDescent="0.2">
      <c r="A29" s="4" t="s">
        <v>1</v>
      </c>
      <c r="B29" s="12" t="s">
        <v>95</v>
      </c>
      <c r="C29" s="13"/>
      <c r="D29" s="9"/>
      <c r="E29" s="9"/>
      <c r="F29" s="9"/>
      <c r="G29" s="9"/>
      <c r="H29" s="9"/>
      <c r="I29" s="11"/>
      <c r="K29" s="8"/>
    </row>
    <row r="30" spans="1:11" x14ac:dyDescent="0.2">
      <c r="A30" s="6" t="s">
        <v>3</v>
      </c>
      <c r="B30" s="14">
        <v>1</v>
      </c>
      <c r="C30" s="9"/>
      <c r="D30" s="9"/>
      <c r="E30" s="9"/>
      <c r="F30" s="9"/>
      <c r="G30" s="9"/>
      <c r="H30" s="9"/>
      <c r="I30" s="11"/>
      <c r="K30" s="8"/>
    </row>
    <row r="31" spans="1:11" x14ac:dyDescent="0.2">
      <c r="A31" s="6" t="s">
        <v>11</v>
      </c>
      <c r="B31" s="15" t="s">
        <v>99</v>
      </c>
      <c r="C31" s="9"/>
      <c r="D31" s="9"/>
      <c r="E31" s="9"/>
      <c r="F31" s="9"/>
      <c r="G31" s="9"/>
      <c r="H31" s="9"/>
      <c r="I31" s="11"/>
      <c r="K31" s="8"/>
    </row>
    <row r="32" spans="1:11" x14ac:dyDescent="0.2">
      <c r="A32" s="6" t="s">
        <v>4</v>
      </c>
      <c r="B32" s="2" t="s">
        <v>96</v>
      </c>
      <c r="C32" s="9"/>
      <c r="D32" s="9"/>
      <c r="E32" s="9"/>
      <c r="F32" s="9"/>
      <c r="G32" s="9"/>
      <c r="H32" s="9"/>
      <c r="I32" s="11"/>
      <c r="K32" s="8"/>
    </row>
    <row r="33" spans="1:13" x14ac:dyDescent="0.2">
      <c r="A33" s="6" t="s">
        <v>2</v>
      </c>
      <c r="B33" s="15" t="s">
        <v>94</v>
      </c>
      <c r="C33" s="9"/>
      <c r="D33" s="9"/>
      <c r="E33" s="9"/>
      <c r="F33" s="9"/>
      <c r="G33" s="9"/>
      <c r="H33" s="9"/>
      <c r="I33" s="11"/>
      <c r="K33" s="8"/>
    </row>
    <row r="34" spans="1:13" x14ac:dyDescent="0.2">
      <c r="A34" s="6" t="s">
        <v>6</v>
      </c>
      <c r="B34" s="10" t="s">
        <v>68</v>
      </c>
      <c r="C34" s="9"/>
      <c r="D34" s="9"/>
      <c r="E34" s="9"/>
      <c r="F34" s="9"/>
      <c r="G34" s="9"/>
      <c r="H34" s="16"/>
      <c r="I34" s="17"/>
      <c r="K34" s="8"/>
    </row>
    <row r="35" spans="1:13" x14ac:dyDescent="0.2">
      <c r="A35" s="16" t="s">
        <v>7</v>
      </c>
      <c r="B35" s="12"/>
      <c r="C35" s="16"/>
      <c r="D35" s="16"/>
      <c r="E35" s="16"/>
      <c r="F35" s="16"/>
      <c r="G35" s="16"/>
      <c r="H35" s="13"/>
      <c r="I35" s="18"/>
      <c r="K35" s="8"/>
    </row>
    <row r="36" spans="1:13" x14ac:dyDescent="0.2">
      <c r="A36" t="s">
        <v>8</v>
      </c>
      <c r="B36" s="19" t="s">
        <v>9</v>
      </c>
      <c r="C36" t="s">
        <v>2</v>
      </c>
      <c r="D36" t="s">
        <v>6</v>
      </c>
      <c r="E36" t="s">
        <v>5</v>
      </c>
      <c r="F36" t="s">
        <v>4</v>
      </c>
      <c r="G36" t="s">
        <v>10</v>
      </c>
      <c r="H36" s="20" t="s">
        <v>11</v>
      </c>
      <c r="J36" s="1"/>
      <c r="K36" s="8"/>
    </row>
    <row r="37" spans="1:13" x14ac:dyDescent="0.2">
      <c r="A37" s="19" t="s">
        <v>95</v>
      </c>
      <c r="B37" s="19">
        <v>1</v>
      </c>
      <c r="C37" t="str">
        <f>B33</f>
        <v>FR</v>
      </c>
      <c r="D37" t="s">
        <v>68</v>
      </c>
      <c r="E37" t="s">
        <v>23</v>
      </c>
      <c r="F37" t="s">
        <v>96</v>
      </c>
      <c r="G37" s="13"/>
      <c r="H37" s="18"/>
      <c r="K37" s="8"/>
    </row>
    <row r="38" spans="1:13" x14ac:dyDescent="0.2">
      <c r="A38" s="19" t="s">
        <v>97</v>
      </c>
      <c r="B38" s="19">
        <f>1/30000*2</f>
        <v>6.666666666666667E-5</v>
      </c>
      <c r="C38" t="s">
        <v>90</v>
      </c>
      <c r="D38" t="s">
        <v>6</v>
      </c>
      <c r="E38" t="s">
        <v>13</v>
      </c>
      <c r="F38" t="s">
        <v>98</v>
      </c>
      <c r="G38" s="13"/>
      <c r="H38" s="18"/>
      <c r="K38" s="8"/>
    </row>
    <row r="39" spans="1:13" x14ac:dyDescent="0.2">
      <c r="A39" s="19" t="s">
        <v>93</v>
      </c>
      <c r="B39" s="19">
        <f>3.6/0.5/120</f>
        <v>6.0000000000000005E-2</v>
      </c>
      <c r="C39" t="s">
        <v>94</v>
      </c>
      <c r="D39" t="s">
        <v>14</v>
      </c>
      <c r="E39" t="s">
        <v>13</v>
      </c>
      <c r="F39" s="2" t="s">
        <v>89</v>
      </c>
      <c r="H39" s="13"/>
      <c r="I39" s="18"/>
      <c r="K39" s="8"/>
    </row>
    <row r="40" spans="1:13" x14ac:dyDescent="0.2">
      <c r="A40" s="9"/>
      <c r="B40" s="10"/>
      <c r="C40" s="9"/>
      <c r="D40" s="9"/>
      <c r="E40" s="9"/>
      <c r="F40" s="9"/>
      <c r="G40" s="9"/>
      <c r="H40" s="9"/>
      <c r="I40" s="11"/>
      <c r="K40" s="8"/>
    </row>
    <row r="41" spans="1:13" x14ac:dyDescent="0.2">
      <c r="A41" s="4" t="s">
        <v>1</v>
      </c>
      <c r="B41" s="12" t="s">
        <v>93</v>
      </c>
      <c r="C41" s="13"/>
      <c r="D41" s="9"/>
      <c r="E41" s="9"/>
      <c r="F41" s="9"/>
      <c r="G41" s="9"/>
      <c r="H41" s="9"/>
      <c r="I41" s="11"/>
      <c r="K41" s="8"/>
    </row>
    <row r="42" spans="1:13" x14ac:dyDescent="0.2">
      <c r="A42" s="6" t="s">
        <v>3</v>
      </c>
      <c r="B42" s="14">
        <v>1</v>
      </c>
      <c r="C42" s="9"/>
      <c r="D42" s="9"/>
      <c r="E42" s="9"/>
      <c r="F42" s="9"/>
      <c r="G42" s="9"/>
      <c r="H42" s="9"/>
      <c r="I42" s="11"/>
      <c r="K42" s="8"/>
    </row>
    <row r="43" spans="1:13" x14ac:dyDescent="0.2">
      <c r="A43" s="6" t="s">
        <v>11</v>
      </c>
      <c r="B43" s="15" t="s">
        <v>85</v>
      </c>
      <c r="C43" s="9"/>
      <c r="D43" s="9"/>
      <c r="E43" s="9"/>
      <c r="F43" s="9"/>
      <c r="G43" s="9"/>
      <c r="H43" s="9"/>
      <c r="I43" s="11"/>
      <c r="K43" s="8"/>
    </row>
    <row r="44" spans="1:13" x14ac:dyDescent="0.2">
      <c r="A44" s="6" t="s">
        <v>4</v>
      </c>
      <c r="B44" s="2" t="s">
        <v>89</v>
      </c>
      <c r="C44" s="9"/>
      <c r="D44" s="9"/>
      <c r="E44" s="9"/>
      <c r="F44" s="9"/>
      <c r="G44" s="9"/>
      <c r="H44" s="9"/>
      <c r="I44" s="11"/>
      <c r="K44" s="8"/>
    </row>
    <row r="45" spans="1:13" x14ac:dyDescent="0.2">
      <c r="A45" s="6" t="s">
        <v>2</v>
      </c>
      <c r="B45" s="15" t="s">
        <v>94</v>
      </c>
      <c r="C45" s="9"/>
      <c r="D45" s="9"/>
      <c r="E45" s="9"/>
      <c r="F45" s="9"/>
      <c r="G45" s="9"/>
      <c r="H45" s="9"/>
      <c r="I45" s="11"/>
      <c r="K45" s="8"/>
    </row>
    <row r="46" spans="1:13" x14ac:dyDescent="0.2">
      <c r="A46" s="6" t="s">
        <v>6</v>
      </c>
      <c r="B46" s="10" t="s">
        <v>14</v>
      </c>
      <c r="C46" s="9"/>
      <c r="D46" s="9"/>
      <c r="E46" s="9"/>
      <c r="F46" s="9"/>
      <c r="G46" s="9"/>
      <c r="H46" s="16"/>
      <c r="I46" s="17"/>
      <c r="K46" s="8"/>
    </row>
    <row r="47" spans="1:13" x14ac:dyDescent="0.2">
      <c r="A47" s="16" t="s">
        <v>7</v>
      </c>
      <c r="B47" s="12"/>
      <c r="C47" s="16"/>
      <c r="D47" s="16"/>
      <c r="E47" s="16"/>
      <c r="F47" s="16"/>
      <c r="G47" s="16"/>
      <c r="H47" s="13"/>
      <c r="I47" s="18"/>
      <c r="J47" t="s">
        <v>75</v>
      </c>
      <c r="K47" s="8"/>
      <c r="M47" t="s">
        <v>84</v>
      </c>
    </row>
    <row r="48" spans="1:13" x14ac:dyDescent="0.2">
      <c r="A48" t="s">
        <v>8</v>
      </c>
      <c r="B48" s="19" t="s">
        <v>9</v>
      </c>
      <c r="C48" t="s">
        <v>12</v>
      </c>
      <c r="D48" t="s">
        <v>2</v>
      </c>
      <c r="E48" t="s">
        <v>6</v>
      </c>
      <c r="F48" t="s">
        <v>5</v>
      </c>
      <c r="G48" t="s">
        <v>4</v>
      </c>
      <c r="H48" t="s">
        <v>10</v>
      </c>
      <c r="I48" s="20" t="s">
        <v>11</v>
      </c>
      <c r="J48" s="1" t="s">
        <v>67</v>
      </c>
      <c r="K48" s="8">
        <v>120</v>
      </c>
      <c r="L48" t="s">
        <v>63</v>
      </c>
    </row>
    <row r="49" spans="1:13" x14ac:dyDescent="0.2">
      <c r="A49" s="19" t="s">
        <v>93</v>
      </c>
      <c r="B49" s="19">
        <v>1</v>
      </c>
      <c r="C49" t="str">
        <f>$B$2</f>
        <v>FE2050</v>
      </c>
      <c r="D49" t="str">
        <f>B45</f>
        <v>FR</v>
      </c>
      <c r="E49" t="str">
        <f>B46</f>
        <v>kilogram</v>
      </c>
      <c r="F49" t="s">
        <v>23</v>
      </c>
      <c r="G49" s="2" t="s">
        <v>89</v>
      </c>
      <c r="H49" s="13"/>
      <c r="I49" s="18"/>
      <c r="J49" t="s">
        <v>62</v>
      </c>
      <c r="K49" s="8">
        <v>0.61</v>
      </c>
      <c r="L49" t="s">
        <v>64</v>
      </c>
    </row>
    <row r="50" spans="1:13" x14ac:dyDescent="0.2">
      <c r="A50" t="str">
        <f>A81</f>
        <v>electrolyzer, PEM, Balance of Plant</v>
      </c>
      <c r="B50">
        <f>B81*1/(1000*K51*K50/(K48/(3.6*K49)))</f>
        <v>3.2831536135045292E-7</v>
      </c>
      <c r="C50" t="str">
        <f t="shared" ref="C50:G51" si="0">C81</f>
        <v>FE2050</v>
      </c>
      <c r="D50" t="str">
        <f t="shared" si="0"/>
        <v>GLO</v>
      </c>
      <c r="E50" t="str">
        <f t="shared" si="0"/>
        <v>unit</v>
      </c>
      <c r="F50" t="str">
        <f t="shared" si="0"/>
        <v>technosphere</v>
      </c>
      <c r="G50" t="str">
        <f t="shared" si="0"/>
        <v>electrolyzer, PEM, Balance of Plant</v>
      </c>
      <c r="I50" s="3" t="str">
        <f>I81</f>
        <v>Assuming lifetime of electrolyzer stack of 7 years, BOP 20 years</v>
      </c>
      <c r="J50" t="s">
        <v>73</v>
      </c>
      <c r="K50">
        <f>7*8760</f>
        <v>61320</v>
      </c>
      <c r="L50" t="s">
        <v>65</v>
      </c>
    </row>
    <row r="51" spans="1:13" x14ac:dyDescent="0.2">
      <c r="A51" t="str">
        <f>A82</f>
        <v>electrolyzer, PEM, Stack</v>
      </c>
      <c r="B51" s="21">
        <f>1/(1000*K51*K50/(K48/(3.6*K49)))</f>
        <v>9.3804388957272273E-7</v>
      </c>
      <c r="C51" t="str">
        <f t="shared" si="0"/>
        <v>FE2050</v>
      </c>
      <c r="D51" t="str">
        <f t="shared" si="0"/>
        <v>GLO</v>
      </c>
      <c r="E51" t="str">
        <f t="shared" si="0"/>
        <v>unit</v>
      </c>
      <c r="F51" t="str">
        <f t="shared" si="0"/>
        <v>technosphere</v>
      </c>
      <c r="G51" t="str">
        <f t="shared" si="0"/>
        <v>electrolyzer, PEM, Stack</v>
      </c>
      <c r="J51" s="1" t="s">
        <v>74</v>
      </c>
      <c r="K51">
        <v>0.95</v>
      </c>
      <c r="L51" t="s">
        <v>64</v>
      </c>
      <c r="M51" s="22" t="s">
        <v>81</v>
      </c>
    </row>
    <row r="52" spans="1:13" x14ac:dyDescent="0.2">
      <c r="A52" s="6" t="s">
        <v>91</v>
      </c>
      <c r="B52" s="19">
        <f>(K48/3.6)/K49</f>
        <v>54.644808743169406</v>
      </c>
      <c r="C52" t="s">
        <v>76</v>
      </c>
      <c r="D52" t="s">
        <v>94</v>
      </c>
      <c r="E52" t="s">
        <v>68</v>
      </c>
      <c r="F52" t="s">
        <v>13</v>
      </c>
      <c r="G52" t="s">
        <v>69</v>
      </c>
      <c r="H52" s="13"/>
      <c r="I52" s="20" t="s">
        <v>66</v>
      </c>
    </row>
    <row r="53" spans="1:13" x14ac:dyDescent="0.2">
      <c r="A53" s="6" t="s">
        <v>70</v>
      </c>
      <c r="B53" s="19">
        <v>12</v>
      </c>
      <c r="C53" t="s">
        <v>76</v>
      </c>
      <c r="D53" t="s">
        <v>71</v>
      </c>
      <c r="E53" t="s">
        <v>14</v>
      </c>
      <c r="F53" t="s">
        <v>13</v>
      </c>
      <c r="G53" t="s">
        <v>72</v>
      </c>
      <c r="I53" s="20" t="s">
        <v>77</v>
      </c>
      <c r="J53" t="s">
        <v>78</v>
      </c>
      <c r="M53" s="23" t="s">
        <v>82</v>
      </c>
    </row>
    <row r="54" spans="1:13" x14ac:dyDescent="0.2">
      <c r="A54" s="22" t="s">
        <v>79</v>
      </c>
      <c r="B54" s="24">
        <v>8</v>
      </c>
      <c r="C54" s="22" t="s">
        <v>15</v>
      </c>
      <c r="D54" s="22"/>
      <c r="E54" s="22" t="s">
        <v>14</v>
      </c>
      <c r="F54" s="22" t="s">
        <v>17</v>
      </c>
      <c r="G54" s="22"/>
      <c r="H54" s="22" t="s">
        <v>80</v>
      </c>
      <c r="I54" s="25" t="s">
        <v>83</v>
      </c>
    </row>
    <row r="55" spans="1:13" x14ac:dyDescent="0.2">
      <c r="A55" s="22"/>
      <c r="B55" s="24"/>
      <c r="C55" s="22"/>
      <c r="D55" s="22"/>
      <c r="E55" s="22"/>
      <c r="F55" s="22"/>
      <c r="G55" s="22"/>
      <c r="H55" s="22"/>
      <c r="I55" s="25"/>
    </row>
    <row r="56" spans="1:13" x14ac:dyDescent="0.2">
      <c r="A56" s="4" t="s">
        <v>1</v>
      </c>
      <c r="B56" s="12" t="s">
        <v>127</v>
      </c>
      <c r="C56" s="13"/>
      <c r="D56" s="9"/>
      <c r="E56" s="9"/>
      <c r="F56" s="9"/>
      <c r="G56" s="9"/>
      <c r="H56" s="9"/>
      <c r="I56" s="11"/>
      <c r="K56" s="8"/>
    </row>
    <row r="57" spans="1:13" x14ac:dyDescent="0.2">
      <c r="A57" s="6" t="s">
        <v>3</v>
      </c>
      <c r="B57" s="14">
        <v>1</v>
      </c>
      <c r="C57" s="9"/>
      <c r="D57" s="9"/>
      <c r="E57" s="9"/>
      <c r="F57" s="9"/>
      <c r="G57" s="9"/>
      <c r="H57" s="9"/>
      <c r="I57" s="11"/>
      <c r="K57" s="8"/>
    </row>
    <row r="58" spans="1:13" x14ac:dyDescent="0.2">
      <c r="A58" s="6" t="s">
        <v>11</v>
      </c>
      <c r="B58" s="15" t="s">
        <v>85</v>
      </c>
      <c r="C58" s="9"/>
      <c r="D58" s="9"/>
      <c r="E58" s="9"/>
      <c r="F58" s="9"/>
      <c r="G58" s="9"/>
      <c r="H58" s="9"/>
      <c r="I58" s="11"/>
      <c r="K58" s="8"/>
    </row>
    <row r="59" spans="1:13" x14ac:dyDescent="0.2">
      <c r="A59" s="6" t="s">
        <v>4</v>
      </c>
      <c r="B59" s="2" t="s">
        <v>89</v>
      </c>
      <c r="C59" s="9"/>
      <c r="D59" s="9"/>
      <c r="E59" s="9"/>
      <c r="F59" s="9"/>
      <c r="G59" s="9"/>
      <c r="H59" s="9"/>
      <c r="I59" s="11"/>
      <c r="K59" s="8"/>
    </row>
    <row r="60" spans="1:13" x14ac:dyDescent="0.2">
      <c r="A60" s="6" t="s">
        <v>2</v>
      </c>
      <c r="B60" s="15" t="s">
        <v>125</v>
      </c>
      <c r="C60" s="9"/>
      <c r="D60" s="9"/>
      <c r="E60" s="9"/>
      <c r="F60" s="9"/>
      <c r="G60" s="9"/>
      <c r="H60" s="9"/>
      <c r="I60" s="11"/>
      <c r="K60" s="8"/>
    </row>
    <row r="61" spans="1:13" x14ac:dyDescent="0.2">
      <c r="A61" s="6" t="s">
        <v>6</v>
      </c>
      <c r="B61" s="10" t="s">
        <v>14</v>
      </c>
      <c r="C61" s="9"/>
      <c r="D61" s="9"/>
      <c r="E61" s="9"/>
      <c r="F61" s="9"/>
      <c r="G61" s="9"/>
      <c r="H61" s="16"/>
      <c r="I61" s="17"/>
      <c r="K61" s="8"/>
    </row>
    <row r="62" spans="1:13" x14ac:dyDescent="0.2">
      <c r="A62" s="16" t="s">
        <v>7</v>
      </c>
      <c r="B62" s="12"/>
      <c r="C62" s="16"/>
      <c r="D62" s="16"/>
      <c r="E62" s="16"/>
      <c r="F62" s="16"/>
      <c r="G62" s="16"/>
      <c r="H62" s="13"/>
      <c r="I62" s="18"/>
      <c r="J62" t="s">
        <v>75</v>
      </c>
      <c r="K62" s="8"/>
      <c r="M62" t="s">
        <v>84</v>
      </c>
    </row>
    <row r="63" spans="1:13" x14ac:dyDescent="0.2">
      <c r="A63" t="s">
        <v>8</v>
      </c>
      <c r="B63" s="19" t="s">
        <v>9</v>
      </c>
      <c r="C63" t="s">
        <v>12</v>
      </c>
      <c r="D63" t="s">
        <v>2</v>
      </c>
      <c r="E63" t="s">
        <v>6</v>
      </c>
      <c r="F63" t="s">
        <v>5</v>
      </c>
      <c r="G63" t="s">
        <v>4</v>
      </c>
      <c r="H63" t="s">
        <v>10</v>
      </c>
      <c r="I63" s="20" t="s">
        <v>11</v>
      </c>
      <c r="J63" s="1" t="s">
        <v>67</v>
      </c>
      <c r="K63" s="8">
        <v>120</v>
      </c>
      <c r="L63" t="s">
        <v>63</v>
      </c>
    </row>
    <row r="64" spans="1:13" x14ac:dyDescent="0.2">
      <c r="A64" s="19" t="s">
        <v>127</v>
      </c>
      <c r="B64" s="19">
        <v>1</v>
      </c>
      <c r="C64" t="str">
        <f>$B$2</f>
        <v>FE2050</v>
      </c>
      <c r="D64" t="str">
        <f>B60</f>
        <v>RER</v>
      </c>
      <c r="E64" t="str">
        <f>B61</f>
        <v>kilogram</v>
      </c>
      <c r="F64" t="s">
        <v>23</v>
      </c>
      <c r="G64" t="s">
        <v>89</v>
      </c>
      <c r="H64" s="13"/>
      <c r="I64" s="18"/>
      <c r="J64" t="s">
        <v>62</v>
      </c>
      <c r="K64" s="8">
        <v>0.61</v>
      </c>
      <c r="L64" t="s">
        <v>64</v>
      </c>
    </row>
    <row r="65" spans="1:13" x14ac:dyDescent="0.2">
      <c r="A65" t="str">
        <f>A96</f>
        <v>market for steel, chromium steel 18/8, hot rolled</v>
      </c>
      <c r="B65">
        <f>B96*1/(1000*K66*K65/(K63/(3.6*K64)))</f>
        <v>9.3804388957272273E-5</v>
      </c>
      <c r="C65" t="str">
        <f t="shared" ref="C65:G66" si="1">C96</f>
        <v>ecoinvent 3.7.1</v>
      </c>
      <c r="D65" t="str">
        <f t="shared" si="1"/>
        <v>GLO</v>
      </c>
      <c r="E65" t="str">
        <f t="shared" si="1"/>
        <v>kilogram</v>
      </c>
      <c r="F65" t="str">
        <f t="shared" si="1"/>
        <v>technosphere</v>
      </c>
      <c r="G65" t="str">
        <f t="shared" si="1"/>
        <v>steel, chromium steel 18/8, hot rolled</v>
      </c>
      <c r="I65" s="3">
        <f>I96</f>
        <v>0</v>
      </c>
      <c r="J65" t="s">
        <v>73</v>
      </c>
      <c r="K65">
        <f>7*8760</f>
        <v>61320</v>
      </c>
      <c r="L65" t="s">
        <v>65</v>
      </c>
    </row>
    <row r="66" spans="1:13" x14ac:dyDescent="0.2">
      <c r="A66" t="str">
        <f>A97</f>
        <v>market for copper, anode</v>
      </c>
      <c r="B66" s="21">
        <f>1/(1000*K66*K65/(K63/(3.6*K64)))</f>
        <v>9.3804388957272273E-7</v>
      </c>
      <c r="C66" t="str">
        <f t="shared" si="1"/>
        <v>ecoinvent 3.7.1</v>
      </c>
      <c r="D66" t="str">
        <f t="shared" si="1"/>
        <v>GLO</v>
      </c>
      <c r="E66" t="str">
        <f t="shared" si="1"/>
        <v>kilogram</v>
      </c>
      <c r="F66" t="str">
        <f t="shared" si="1"/>
        <v>technosphere</v>
      </c>
      <c r="G66" t="str">
        <f t="shared" si="1"/>
        <v>copper, anode</v>
      </c>
      <c r="J66" s="1" t="s">
        <v>74</v>
      </c>
      <c r="K66">
        <v>0.95</v>
      </c>
      <c r="L66" t="s">
        <v>64</v>
      </c>
      <c r="M66" s="22" t="s">
        <v>81</v>
      </c>
    </row>
    <row r="67" spans="1:13" x14ac:dyDescent="0.2">
      <c r="A67" s="6" t="s">
        <v>126</v>
      </c>
      <c r="B67" s="19">
        <f>(K63/3.6)/K64</f>
        <v>54.644808743169406</v>
      </c>
      <c r="C67" t="s">
        <v>76</v>
      </c>
      <c r="D67" t="s">
        <v>125</v>
      </c>
      <c r="E67" t="s">
        <v>68</v>
      </c>
      <c r="F67" t="s">
        <v>13</v>
      </c>
      <c r="G67" t="s">
        <v>69</v>
      </c>
      <c r="H67" s="13"/>
      <c r="I67" s="20" t="s">
        <v>66</v>
      </c>
    </row>
    <row r="68" spans="1:13" x14ac:dyDescent="0.2">
      <c r="A68" s="6" t="s">
        <v>70</v>
      </c>
      <c r="B68" s="19">
        <v>12</v>
      </c>
      <c r="C68" t="s">
        <v>76</v>
      </c>
      <c r="D68" t="s">
        <v>71</v>
      </c>
      <c r="E68" t="s">
        <v>14</v>
      </c>
      <c r="F68" t="s">
        <v>13</v>
      </c>
      <c r="G68" t="s">
        <v>72</v>
      </c>
      <c r="I68" s="20" t="s">
        <v>77</v>
      </c>
      <c r="J68" t="s">
        <v>78</v>
      </c>
      <c r="M68" s="23" t="s">
        <v>82</v>
      </c>
    </row>
    <row r="69" spans="1:13" x14ac:dyDescent="0.2">
      <c r="A69" s="22" t="s">
        <v>79</v>
      </c>
      <c r="B69" s="24">
        <v>8</v>
      </c>
      <c r="C69" s="22" t="s">
        <v>15</v>
      </c>
      <c r="D69" s="22"/>
      <c r="E69" s="22" t="s">
        <v>14</v>
      </c>
      <c r="F69" s="22" t="s">
        <v>17</v>
      </c>
      <c r="G69" s="22"/>
      <c r="H69" s="22" t="s">
        <v>80</v>
      </c>
      <c r="I69" s="25" t="s">
        <v>83</v>
      </c>
    </row>
    <row r="70" spans="1:13" x14ac:dyDescent="0.2">
      <c r="B70"/>
    </row>
    <row r="71" spans="1:13" x14ac:dyDescent="0.2">
      <c r="B71"/>
    </row>
    <row r="72" spans="1:13" x14ac:dyDescent="0.2">
      <c r="A72" s="4" t="s">
        <v>1</v>
      </c>
      <c r="B72" s="12" t="s">
        <v>51</v>
      </c>
      <c r="C72" s="9"/>
      <c r="D72" s="9"/>
      <c r="E72" s="9"/>
      <c r="F72" s="9"/>
      <c r="G72" s="9"/>
      <c r="H72" s="9"/>
      <c r="I72" s="11"/>
    </row>
    <row r="73" spans="1:13" x14ac:dyDescent="0.2">
      <c r="A73" s="6" t="s">
        <v>3</v>
      </c>
      <c r="B73" s="14">
        <v>1</v>
      </c>
      <c r="C73" s="9"/>
      <c r="D73" s="9"/>
      <c r="E73" s="9"/>
      <c r="F73" s="9"/>
      <c r="G73" s="9"/>
      <c r="H73" s="9"/>
      <c r="I73" s="11"/>
    </row>
    <row r="74" spans="1:13" x14ac:dyDescent="0.2">
      <c r="A74" s="6" t="s">
        <v>11</v>
      </c>
      <c r="B74" s="15" t="s">
        <v>86</v>
      </c>
      <c r="C74" s="9"/>
      <c r="D74" s="9"/>
      <c r="E74" s="9"/>
      <c r="F74" s="9"/>
      <c r="G74" s="9"/>
      <c r="H74" s="9"/>
      <c r="I74" s="11"/>
    </row>
    <row r="75" spans="1:13" x14ac:dyDescent="0.2">
      <c r="A75" s="6" t="s">
        <v>4</v>
      </c>
      <c r="B75" s="10" t="str">
        <f>B72</f>
        <v>electrolyzer, PEM</v>
      </c>
      <c r="C75" s="9"/>
      <c r="D75" s="9"/>
      <c r="E75" s="9"/>
      <c r="F75" s="9"/>
      <c r="G75" s="9"/>
      <c r="H75" s="9"/>
      <c r="I75" s="11"/>
    </row>
    <row r="76" spans="1:13" x14ac:dyDescent="0.2">
      <c r="A76" s="6" t="s">
        <v>2</v>
      </c>
      <c r="B76" s="15" t="s">
        <v>24</v>
      </c>
      <c r="C76" s="9"/>
      <c r="D76" s="9"/>
      <c r="E76" s="9"/>
      <c r="F76" s="9"/>
      <c r="G76" s="9"/>
      <c r="H76" s="9"/>
      <c r="I76" s="11"/>
    </row>
    <row r="77" spans="1:13" x14ac:dyDescent="0.2">
      <c r="A77" s="6" t="s">
        <v>6</v>
      </c>
      <c r="B77" s="10" t="s">
        <v>6</v>
      </c>
      <c r="C77" s="9"/>
      <c r="D77" s="9"/>
      <c r="E77" s="9"/>
      <c r="F77" s="9"/>
      <c r="G77" s="9"/>
      <c r="H77" s="16"/>
      <c r="I77" s="17"/>
    </row>
    <row r="78" spans="1:13" x14ac:dyDescent="0.2">
      <c r="A78" s="16" t="s">
        <v>7</v>
      </c>
      <c r="B78" s="12"/>
      <c r="C78" s="16"/>
      <c r="D78" s="16"/>
      <c r="E78" s="16"/>
      <c r="F78" s="16"/>
      <c r="G78" s="16"/>
      <c r="H78" s="13"/>
      <c r="I78" s="18"/>
    </row>
    <row r="79" spans="1:13" x14ac:dyDescent="0.2">
      <c r="A79" t="s">
        <v>8</v>
      </c>
      <c r="B79" s="19" t="s">
        <v>9</v>
      </c>
      <c r="C79" t="s">
        <v>12</v>
      </c>
      <c r="D79" t="s">
        <v>2</v>
      </c>
      <c r="E79" t="s">
        <v>6</v>
      </c>
      <c r="F79" t="s">
        <v>5</v>
      </c>
      <c r="G79" t="s">
        <v>4</v>
      </c>
      <c r="H79" t="s">
        <v>10</v>
      </c>
      <c r="I79" s="20" t="s">
        <v>11</v>
      </c>
    </row>
    <row r="80" spans="1:13" x14ac:dyDescent="0.2">
      <c r="A80" t="str">
        <f>B75</f>
        <v>electrolyzer, PEM</v>
      </c>
      <c r="B80" s="19">
        <v>1</v>
      </c>
      <c r="C80" t="str">
        <f>B2</f>
        <v>FE2050</v>
      </c>
      <c r="D80" t="str">
        <f>B76</f>
        <v>GLO</v>
      </c>
      <c r="E80" t="str">
        <f>B77</f>
        <v>unit</v>
      </c>
      <c r="F80" t="s">
        <v>23</v>
      </c>
      <c r="G80" t="str">
        <f>B75</f>
        <v>electrolyzer, PEM</v>
      </c>
      <c r="H80" s="13"/>
      <c r="I80" s="18"/>
    </row>
    <row r="81" spans="1:9" x14ac:dyDescent="0.2">
      <c r="A81" t="s">
        <v>53</v>
      </c>
      <c r="B81" s="19">
        <f>1*7/20</f>
        <v>0.35</v>
      </c>
      <c r="C81" t="str">
        <f>C80</f>
        <v>FE2050</v>
      </c>
      <c r="D81" t="s">
        <v>24</v>
      </c>
      <c r="E81" t="s">
        <v>6</v>
      </c>
      <c r="F81" t="s">
        <v>13</v>
      </c>
      <c r="G81" s="13" t="str">
        <f>A81</f>
        <v>electrolyzer, PEM, Balance of Plant</v>
      </c>
      <c r="H81" s="13"/>
      <c r="I81" s="20" t="s">
        <v>55</v>
      </c>
    </row>
    <row r="82" spans="1:9" x14ac:dyDescent="0.2">
      <c r="A82" t="s">
        <v>52</v>
      </c>
      <c r="B82" s="19">
        <v>1</v>
      </c>
      <c r="C82" t="str">
        <f>C80</f>
        <v>FE2050</v>
      </c>
      <c r="D82" t="s">
        <v>24</v>
      </c>
      <c r="E82" t="s">
        <v>6</v>
      </c>
      <c r="F82" t="s">
        <v>13</v>
      </c>
      <c r="G82" s="1" t="str">
        <f>A82</f>
        <v>electrolyzer, PEM, Stack</v>
      </c>
    </row>
    <row r="83" spans="1:9" ht="16.25" customHeight="1" x14ac:dyDescent="0.2">
      <c r="G83" s="1"/>
    </row>
    <row r="84" spans="1:9" x14ac:dyDescent="0.2">
      <c r="A84" s="9"/>
      <c r="B84" s="10"/>
      <c r="C84" s="9"/>
      <c r="D84" s="9"/>
      <c r="E84" s="9"/>
      <c r="F84" s="9"/>
      <c r="G84" s="9"/>
      <c r="H84" s="9"/>
      <c r="I84" s="11"/>
    </row>
    <row r="85" spans="1:9" x14ac:dyDescent="0.2">
      <c r="A85" s="4" t="s">
        <v>1</v>
      </c>
      <c r="B85" s="12" t="str">
        <f>A82</f>
        <v>electrolyzer, PEM, Stack</v>
      </c>
      <c r="C85" s="9"/>
      <c r="D85" s="9"/>
      <c r="E85" s="9"/>
      <c r="F85" s="9"/>
      <c r="G85" s="9"/>
      <c r="H85" s="9"/>
      <c r="I85" s="11"/>
    </row>
    <row r="86" spans="1:9" x14ac:dyDescent="0.2">
      <c r="A86" s="6" t="s">
        <v>3</v>
      </c>
      <c r="B86" s="14">
        <v>1</v>
      </c>
      <c r="C86" s="9"/>
      <c r="D86" s="9"/>
      <c r="E86" s="9"/>
      <c r="F86" s="9"/>
      <c r="G86" s="9"/>
      <c r="H86" s="9"/>
      <c r="I86" s="11"/>
    </row>
    <row r="87" spans="1:9" x14ac:dyDescent="0.2">
      <c r="A87" s="6" t="s">
        <v>11</v>
      </c>
      <c r="B87" s="15" t="s">
        <v>86</v>
      </c>
      <c r="C87" s="9"/>
      <c r="D87" s="9"/>
      <c r="E87" s="9"/>
      <c r="F87" s="9"/>
      <c r="G87" s="9"/>
      <c r="H87" s="9"/>
      <c r="I87" s="11"/>
    </row>
    <row r="88" spans="1:9" x14ac:dyDescent="0.2">
      <c r="A88" s="6" t="s">
        <v>4</v>
      </c>
      <c r="B88" s="10" t="str">
        <f>B85</f>
        <v>electrolyzer, PEM, Stack</v>
      </c>
      <c r="C88" s="9"/>
      <c r="D88" s="9"/>
      <c r="E88" s="9"/>
      <c r="F88" s="9"/>
      <c r="G88" s="9"/>
      <c r="H88" s="9"/>
      <c r="I88" s="11"/>
    </row>
    <row r="89" spans="1:9" x14ac:dyDescent="0.2">
      <c r="A89" s="6" t="s">
        <v>2</v>
      </c>
      <c r="B89" s="15" t="s">
        <v>24</v>
      </c>
      <c r="C89" s="9"/>
      <c r="D89" s="9"/>
      <c r="E89" s="9"/>
      <c r="F89" s="9"/>
      <c r="G89" s="9"/>
      <c r="H89" s="9"/>
      <c r="I89" s="11"/>
    </row>
    <row r="90" spans="1:9" x14ac:dyDescent="0.2">
      <c r="A90" s="26" t="s">
        <v>6</v>
      </c>
      <c r="B90" s="10" t="s">
        <v>6</v>
      </c>
      <c r="C90" s="9"/>
      <c r="D90" s="9"/>
      <c r="E90" s="9"/>
      <c r="F90" s="9"/>
      <c r="G90" s="9"/>
      <c r="H90" s="9"/>
      <c r="I90" s="11"/>
    </row>
    <row r="91" spans="1:9" x14ac:dyDescent="0.2">
      <c r="A91" s="16" t="s">
        <v>7</v>
      </c>
      <c r="B91" s="12"/>
      <c r="C91" s="16"/>
      <c r="D91" s="16"/>
      <c r="E91" s="16"/>
      <c r="F91" s="16"/>
      <c r="G91" s="16"/>
      <c r="H91" s="16"/>
      <c r="I91" s="17"/>
    </row>
    <row r="92" spans="1:9" x14ac:dyDescent="0.2">
      <c r="A92" t="s">
        <v>8</v>
      </c>
      <c r="B92" s="19" t="s">
        <v>9</v>
      </c>
      <c r="C92" t="s">
        <v>12</v>
      </c>
      <c r="D92" t="s">
        <v>2</v>
      </c>
      <c r="E92" t="s">
        <v>6</v>
      </c>
      <c r="F92" t="s">
        <v>5</v>
      </c>
      <c r="G92" t="s">
        <v>4</v>
      </c>
      <c r="H92" s="1" t="s">
        <v>10</v>
      </c>
      <c r="I92" s="20" t="s">
        <v>11</v>
      </c>
    </row>
    <row r="93" spans="1:9" x14ac:dyDescent="0.2">
      <c r="A93" t="str">
        <f>B88</f>
        <v>electrolyzer, PEM, Stack</v>
      </c>
      <c r="B93" s="19">
        <v>1</v>
      </c>
      <c r="C93" t="str">
        <f>C82</f>
        <v>FE2050</v>
      </c>
      <c r="D93" t="str">
        <f>B89</f>
        <v>GLO</v>
      </c>
      <c r="E93" t="str">
        <f>B90</f>
        <v>unit</v>
      </c>
      <c r="F93" t="s">
        <v>23</v>
      </c>
      <c r="G93" t="str">
        <f>B88</f>
        <v>electrolyzer, PEM, Stack</v>
      </c>
      <c r="I93" s="27"/>
    </row>
    <row r="94" spans="1:9" x14ac:dyDescent="0.2">
      <c r="A94" t="s">
        <v>105</v>
      </c>
      <c r="B94" s="19">
        <v>528</v>
      </c>
      <c r="C94" t="s">
        <v>76</v>
      </c>
      <c r="D94" t="s">
        <v>24</v>
      </c>
      <c r="E94" t="s">
        <v>14</v>
      </c>
      <c r="F94" t="s">
        <v>13</v>
      </c>
      <c r="G94" t="s">
        <v>106</v>
      </c>
      <c r="H94" s="13"/>
      <c r="I94" s="18"/>
    </row>
    <row r="95" spans="1:9" x14ac:dyDescent="0.2">
      <c r="A95" t="s">
        <v>26</v>
      </c>
      <c r="B95" s="19">
        <v>27</v>
      </c>
      <c r="C95" t="s">
        <v>76</v>
      </c>
      <c r="D95" t="s">
        <v>24</v>
      </c>
      <c r="E95" t="s">
        <v>14</v>
      </c>
      <c r="F95" t="s">
        <v>13</v>
      </c>
      <c r="G95" t="s">
        <v>27</v>
      </c>
      <c r="H95" s="13"/>
      <c r="I95" s="18"/>
    </row>
    <row r="96" spans="1:9" x14ac:dyDescent="0.2">
      <c r="A96" t="s">
        <v>28</v>
      </c>
      <c r="B96" s="19">
        <v>100</v>
      </c>
      <c r="C96" t="s">
        <v>76</v>
      </c>
      <c r="D96" t="s">
        <v>24</v>
      </c>
      <c r="E96" t="s">
        <v>14</v>
      </c>
      <c r="F96" t="s">
        <v>13</v>
      </c>
      <c r="G96" t="s">
        <v>18</v>
      </c>
    </row>
    <row r="97" spans="1:11" x14ac:dyDescent="0.2">
      <c r="A97" t="s">
        <v>29</v>
      </c>
      <c r="B97" s="19">
        <v>4.5</v>
      </c>
      <c r="C97" t="s">
        <v>76</v>
      </c>
      <c r="D97" t="s">
        <v>24</v>
      </c>
      <c r="E97" t="s">
        <v>14</v>
      </c>
      <c r="F97" t="s">
        <v>13</v>
      </c>
      <c r="G97" t="s">
        <v>30</v>
      </c>
    </row>
    <row r="98" spans="1:11" x14ac:dyDescent="0.2">
      <c r="A98" t="s">
        <v>87</v>
      </c>
      <c r="B98" s="19">
        <v>9</v>
      </c>
      <c r="C98" t="s">
        <v>76</v>
      </c>
      <c r="D98" t="s">
        <v>24</v>
      </c>
      <c r="E98" t="s">
        <v>14</v>
      </c>
      <c r="F98" t="s">
        <v>13</v>
      </c>
      <c r="G98" t="s">
        <v>88</v>
      </c>
    </row>
    <row r="99" spans="1:11" x14ac:dyDescent="0.2">
      <c r="A99" t="s">
        <v>31</v>
      </c>
      <c r="B99" s="19">
        <f>16*(0.85/(0.85+0.18))</f>
        <v>13.203883495145631</v>
      </c>
      <c r="C99" t="s">
        <v>76</v>
      </c>
      <c r="D99" t="s">
        <v>24</v>
      </c>
      <c r="E99" t="s">
        <v>14</v>
      </c>
      <c r="F99" t="s">
        <v>13</v>
      </c>
      <c r="G99" t="s">
        <v>32</v>
      </c>
      <c r="I99" s="3" t="s">
        <v>58</v>
      </c>
    </row>
    <row r="100" spans="1:11" x14ac:dyDescent="0.2">
      <c r="A100" t="s">
        <v>37</v>
      </c>
      <c r="B100" s="19">
        <f>16-B99</f>
        <v>2.7961165048543695</v>
      </c>
      <c r="C100" t="s">
        <v>76</v>
      </c>
      <c r="D100" t="s">
        <v>25</v>
      </c>
      <c r="E100" t="s">
        <v>14</v>
      </c>
      <c r="F100" t="s">
        <v>13</v>
      </c>
      <c r="G100" t="s">
        <v>38</v>
      </c>
      <c r="I100" s="3" t="s">
        <v>58</v>
      </c>
    </row>
    <row r="101" spans="1:11" x14ac:dyDescent="0.2">
      <c r="A101" t="s">
        <v>33</v>
      </c>
      <c r="B101" s="19">
        <v>7.4999999999999997E-2</v>
      </c>
      <c r="C101" t="s">
        <v>76</v>
      </c>
      <c r="D101" t="s">
        <v>24</v>
      </c>
      <c r="E101" t="s">
        <v>14</v>
      </c>
      <c r="F101" t="s">
        <v>13</v>
      </c>
      <c r="G101" t="s">
        <v>34</v>
      </c>
    </row>
    <row r="102" spans="1:11" x14ac:dyDescent="0.2">
      <c r="A102" t="s">
        <v>36</v>
      </c>
      <c r="B102" s="19">
        <v>0.75</v>
      </c>
      <c r="C102" s="13" t="s">
        <v>15</v>
      </c>
      <c r="E102" t="s">
        <v>14</v>
      </c>
      <c r="F102" s="1" t="s">
        <v>17</v>
      </c>
      <c r="G102" s="13"/>
      <c r="H102" s="1" t="s">
        <v>35</v>
      </c>
    </row>
    <row r="103" spans="1:11" x14ac:dyDescent="0.2">
      <c r="C103" s="13"/>
      <c r="F103" s="1"/>
      <c r="G103" s="13"/>
      <c r="H103" s="1"/>
    </row>
    <row r="104" spans="1:11" x14ac:dyDescent="0.2">
      <c r="A104" s="9"/>
      <c r="B104" s="10"/>
      <c r="C104" s="9"/>
      <c r="D104" s="9"/>
      <c r="E104" s="9"/>
      <c r="F104" s="9"/>
      <c r="G104" s="9"/>
      <c r="H104" s="9"/>
    </row>
    <row r="105" spans="1:11" x14ac:dyDescent="0.2">
      <c r="A105" s="4" t="s">
        <v>1</v>
      </c>
      <c r="B105" s="12" t="s">
        <v>53</v>
      </c>
      <c r="C105" s="9"/>
      <c r="D105" s="9"/>
      <c r="E105" s="9"/>
      <c r="F105" s="9"/>
      <c r="G105" s="9"/>
      <c r="H105" s="9"/>
      <c r="J105" s="28"/>
      <c r="K105" s="29"/>
    </row>
    <row r="106" spans="1:11" x14ac:dyDescent="0.2">
      <c r="A106" s="6" t="s">
        <v>3</v>
      </c>
      <c r="B106" s="14">
        <v>1</v>
      </c>
      <c r="C106" s="9"/>
      <c r="D106" s="9"/>
      <c r="E106" s="9"/>
      <c r="F106" s="9"/>
      <c r="G106" s="9"/>
      <c r="H106" s="9"/>
      <c r="J106" s="13"/>
      <c r="K106" s="29"/>
    </row>
    <row r="107" spans="1:11" x14ac:dyDescent="0.2">
      <c r="A107" s="6" t="s">
        <v>11</v>
      </c>
      <c r="B107" s="15" t="s">
        <v>86</v>
      </c>
      <c r="C107" s="9"/>
      <c r="D107" s="9"/>
      <c r="E107" s="9"/>
      <c r="F107" s="9"/>
      <c r="G107" s="9"/>
      <c r="H107" s="9"/>
      <c r="K107" s="29"/>
    </row>
    <row r="108" spans="1:11" x14ac:dyDescent="0.2">
      <c r="A108" s="6" t="s">
        <v>4</v>
      </c>
      <c r="B108" s="10" t="s">
        <v>53</v>
      </c>
      <c r="C108" s="9"/>
      <c r="D108" s="9"/>
      <c r="E108" s="9"/>
      <c r="F108" s="9"/>
      <c r="G108" s="9"/>
      <c r="H108" s="9"/>
    </row>
    <row r="109" spans="1:11" ht="16.25" customHeight="1" x14ac:dyDescent="0.2">
      <c r="A109" s="6" t="s">
        <v>2</v>
      </c>
      <c r="B109" s="15" t="s">
        <v>24</v>
      </c>
      <c r="C109" s="9"/>
      <c r="D109" s="9"/>
      <c r="E109" s="9"/>
      <c r="F109" s="9"/>
      <c r="G109" s="9"/>
      <c r="H109" s="9"/>
    </row>
    <row r="110" spans="1:11" x14ac:dyDescent="0.2">
      <c r="A110" s="6" t="s">
        <v>6</v>
      </c>
      <c r="B110" s="10" t="s">
        <v>6</v>
      </c>
      <c r="C110" s="9"/>
      <c r="D110" s="9"/>
      <c r="E110" s="9"/>
      <c r="F110" s="9"/>
      <c r="G110" s="9"/>
      <c r="H110" s="16"/>
    </row>
    <row r="111" spans="1:11" x14ac:dyDescent="0.2">
      <c r="A111" s="16" t="s">
        <v>7</v>
      </c>
      <c r="B111" s="12"/>
      <c r="C111" s="16"/>
      <c r="D111" s="16"/>
      <c r="E111" s="16"/>
      <c r="F111" s="16"/>
      <c r="G111" s="16"/>
      <c r="H111" s="13"/>
    </row>
    <row r="112" spans="1:11" x14ac:dyDescent="0.2">
      <c r="A112" t="s">
        <v>8</v>
      </c>
      <c r="B112" s="19" t="s">
        <v>9</v>
      </c>
      <c r="C112" t="s">
        <v>12</v>
      </c>
      <c r="D112" t="s">
        <v>2</v>
      </c>
      <c r="E112" t="s">
        <v>6</v>
      </c>
      <c r="F112" t="s">
        <v>5</v>
      </c>
      <c r="G112" t="s">
        <v>4</v>
      </c>
      <c r="H112" s="1" t="s">
        <v>10</v>
      </c>
      <c r="I112" s="20" t="s">
        <v>11</v>
      </c>
    </row>
    <row r="113" spans="1:11" x14ac:dyDescent="0.2">
      <c r="A113" t="s">
        <v>53</v>
      </c>
      <c r="B113" s="19">
        <v>1</v>
      </c>
      <c r="C113" t="str">
        <f>B2</f>
        <v>FE2050</v>
      </c>
      <c r="D113" t="s">
        <v>24</v>
      </c>
      <c r="E113" t="s">
        <v>6</v>
      </c>
      <c r="F113" t="s">
        <v>23</v>
      </c>
      <c r="G113" t="s">
        <v>53</v>
      </c>
      <c r="H113" s="13"/>
    </row>
    <row r="114" spans="1:11" x14ac:dyDescent="0.2">
      <c r="A114" t="s">
        <v>39</v>
      </c>
      <c r="B114" s="19">
        <v>1900</v>
      </c>
      <c r="C114" t="s">
        <v>76</v>
      </c>
      <c r="D114" t="s">
        <v>24</v>
      </c>
      <c r="E114" t="s">
        <v>14</v>
      </c>
      <c r="F114" t="s">
        <v>13</v>
      </c>
      <c r="G114" t="s">
        <v>40</v>
      </c>
      <c r="H114" s="13"/>
    </row>
    <row r="115" spans="1:11" x14ac:dyDescent="0.2">
      <c r="A115" t="s">
        <v>41</v>
      </c>
      <c r="B115" s="19">
        <v>4800</v>
      </c>
      <c r="C115" t="s">
        <v>76</v>
      </c>
      <c r="D115" t="s">
        <v>24</v>
      </c>
      <c r="E115" t="s">
        <v>14</v>
      </c>
      <c r="F115" t="s">
        <v>13</v>
      </c>
      <c r="G115" t="s">
        <v>42</v>
      </c>
    </row>
    <row r="116" spans="1:11" x14ac:dyDescent="0.2">
      <c r="A116" t="s">
        <v>29</v>
      </c>
      <c r="B116" s="19">
        <v>100</v>
      </c>
      <c r="C116" t="s">
        <v>76</v>
      </c>
      <c r="D116" t="s">
        <v>24</v>
      </c>
      <c r="E116" t="s">
        <v>14</v>
      </c>
      <c r="F116" t="s">
        <v>13</v>
      </c>
      <c r="G116" t="s">
        <v>30</v>
      </c>
    </row>
    <row r="117" spans="1:11" x14ac:dyDescent="0.2">
      <c r="A117" t="s">
        <v>26</v>
      </c>
      <c r="B117" s="19">
        <v>100</v>
      </c>
      <c r="C117" t="s">
        <v>76</v>
      </c>
      <c r="D117" t="s">
        <v>24</v>
      </c>
      <c r="E117" t="s">
        <v>14</v>
      </c>
      <c r="F117" t="s">
        <v>13</v>
      </c>
      <c r="G117" t="s">
        <v>27</v>
      </c>
    </row>
    <row r="118" spans="1:11" x14ac:dyDescent="0.2">
      <c r="A118" t="s">
        <v>43</v>
      </c>
      <c r="B118" s="19">
        <v>300</v>
      </c>
      <c r="C118" t="s">
        <v>76</v>
      </c>
      <c r="D118" t="s">
        <v>24</v>
      </c>
      <c r="E118" t="s">
        <v>14</v>
      </c>
      <c r="F118" t="s">
        <v>13</v>
      </c>
      <c r="G118" t="s">
        <v>44</v>
      </c>
    </row>
    <row r="119" spans="1:11" x14ac:dyDescent="0.2">
      <c r="A119" t="s">
        <v>46</v>
      </c>
      <c r="B119" s="19">
        <v>1100</v>
      </c>
      <c r="C119" t="s">
        <v>76</v>
      </c>
      <c r="D119" t="s">
        <v>24</v>
      </c>
      <c r="E119" t="s">
        <v>14</v>
      </c>
      <c r="F119" t="s">
        <v>13</v>
      </c>
      <c r="G119" t="s">
        <v>45</v>
      </c>
    </row>
    <row r="120" spans="1:11" x14ac:dyDescent="0.2">
      <c r="A120" t="s">
        <v>121</v>
      </c>
      <c r="B120" s="19">
        <f>5600/2400</f>
        <v>2.3333333333333335</v>
      </c>
      <c r="C120" t="s">
        <v>76</v>
      </c>
      <c r="D120" t="s">
        <v>24</v>
      </c>
      <c r="E120" t="s">
        <v>49</v>
      </c>
      <c r="F120" t="s">
        <v>13</v>
      </c>
      <c r="G120" t="s">
        <v>122</v>
      </c>
      <c r="I120" s="3" t="s">
        <v>50</v>
      </c>
    </row>
    <row r="121" spans="1:11" x14ac:dyDescent="0.2">
      <c r="A121" t="s">
        <v>47</v>
      </c>
      <c r="B121" s="19">
        <v>200</v>
      </c>
      <c r="C121" t="s">
        <v>76</v>
      </c>
      <c r="D121" t="s">
        <v>24</v>
      </c>
      <c r="E121" t="s">
        <v>14</v>
      </c>
      <c r="F121" t="s">
        <v>13</v>
      </c>
      <c r="G121" t="s">
        <v>48</v>
      </c>
      <c r="I121" s="3" t="s">
        <v>54</v>
      </c>
      <c r="J121" s="30" t="s">
        <v>61</v>
      </c>
    </row>
    <row r="122" spans="1:11" ht="15.5" customHeight="1" x14ac:dyDescent="0.2">
      <c r="A122" s="1" t="s">
        <v>19</v>
      </c>
      <c r="B122" s="31">
        <f>0.3048*20*8*0.3048</f>
        <v>14.864486400000001</v>
      </c>
      <c r="C122" s="13" t="s">
        <v>15</v>
      </c>
      <c r="E122" s="13" t="s">
        <v>20</v>
      </c>
      <c r="F122" s="13" t="s">
        <v>17</v>
      </c>
      <c r="H122" s="13" t="s">
        <v>21</v>
      </c>
      <c r="J122" t="s">
        <v>60</v>
      </c>
      <c r="K122" s="32" t="s">
        <v>59</v>
      </c>
    </row>
    <row r="123" spans="1:11" x14ac:dyDescent="0.2">
      <c r="A123" s="1" t="s">
        <v>56</v>
      </c>
      <c r="B123" s="31">
        <f>B122</f>
        <v>14.864486400000001</v>
      </c>
      <c r="C123" s="13" t="s">
        <v>15</v>
      </c>
      <c r="E123" s="13" t="s">
        <v>20</v>
      </c>
      <c r="F123" s="13" t="s">
        <v>17</v>
      </c>
      <c r="H123" s="13" t="s">
        <v>21</v>
      </c>
    </row>
    <row r="124" spans="1:11" x14ac:dyDescent="0.2">
      <c r="A124" s="1" t="s">
        <v>57</v>
      </c>
      <c r="B124" s="31">
        <f>B123*20</f>
        <v>297.28972800000003</v>
      </c>
      <c r="C124" s="13" t="s">
        <v>15</v>
      </c>
      <c r="E124" s="13" t="s">
        <v>22</v>
      </c>
      <c r="F124" s="13" t="s">
        <v>17</v>
      </c>
      <c r="H124" s="13" t="s">
        <v>21</v>
      </c>
    </row>
    <row r="126" spans="1:11" x14ac:dyDescent="0.2">
      <c r="A126" s="4" t="s">
        <v>1</v>
      </c>
      <c r="B126" s="12" t="s">
        <v>118</v>
      </c>
      <c r="C126" s="9"/>
      <c r="D126" s="9"/>
      <c r="E126" s="9"/>
      <c r="F126" s="9"/>
      <c r="G126" s="9"/>
      <c r="H126" s="9"/>
      <c r="J126" s="28"/>
      <c r="K126" s="29"/>
    </row>
    <row r="127" spans="1:11" x14ac:dyDescent="0.2">
      <c r="A127" s="6" t="s">
        <v>3</v>
      </c>
      <c r="B127" s="14">
        <v>1</v>
      </c>
      <c r="C127" s="9"/>
      <c r="D127" s="9"/>
      <c r="E127" s="9"/>
      <c r="F127" s="9"/>
      <c r="G127" s="9"/>
      <c r="H127" s="9"/>
      <c r="J127" s="13"/>
      <c r="K127" s="29"/>
    </row>
    <row r="128" spans="1:11" x14ac:dyDescent="0.2">
      <c r="A128" s="6" t="s">
        <v>11</v>
      </c>
      <c r="B128" s="33" t="s">
        <v>115</v>
      </c>
      <c r="C128" s="9"/>
      <c r="D128" s="9"/>
      <c r="E128" s="9"/>
      <c r="F128" s="9"/>
      <c r="G128" s="9"/>
      <c r="H128" s="9"/>
      <c r="K128" s="29"/>
    </row>
    <row r="129" spans="1:11" x14ac:dyDescent="0.2">
      <c r="A129" s="6" t="s">
        <v>4</v>
      </c>
      <c r="B129" s="10" t="s">
        <v>89</v>
      </c>
      <c r="C129" s="9"/>
      <c r="D129" s="9"/>
      <c r="E129" s="9"/>
      <c r="F129" s="9"/>
      <c r="G129" s="9"/>
      <c r="H129" s="9"/>
    </row>
    <row r="130" spans="1:11" ht="16.25" customHeight="1" x14ac:dyDescent="0.2">
      <c r="A130" s="6" t="s">
        <v>2</v>
      </c>
      <c r="B130" s="15" t="s">
        <v>94</v>
      </c>
      <c r="C130" s="9"/>
      <c r="D130" s="9"/>
      <c r="E130" s="9"/>
      <c r="F130" s="9"/>
      <c r="G130" s="9"/>
      <c r="H130" s="9"/>
    </row>
    <row r="131" spans="1:11" x14ac:dyDescent="0.2">
      <c r="A131" s="6" t="s">
        <v>6</v>
      </c>
      <c r="B131" s="10" t="s">
        <v>14</v>
      </c>
      <c r="C131" s="9"/>
      <c r="D131" s="9"/>
      <c r="E131" s="9"/>
      <c r="F131" s="9"/>
      <c r="G131" s="9"/>
      <c r="H131" s="16"/>
    </row>
    <row r="132" spans="1:11" x14ac:dyDescent="0.2">
      <c r="A132" s="16" t="s">
        <v>7</v>
      </c>
      <c r="B132" s="12"/>
      <c r="C132" s="16"/>
      <c r="D132" s="16"/>
      <c r="E132" s="16"/>
      <c r="F132" s="16"/>
      <c r="G132" s="16"/>
      <c r="H132" s="13"/>
    </row>
    <row r="133" spans="1:11" x14ac:dyDescent="0.2">
      <c r="A133" t="s">
        <v>8</v>
      </c>
      <c r="B133" s="19" t="s">
        <v>9</v>
      </c>
      <c r="C133" t="s">
        <v>2</v>
      </c>
      <c r="D133" t="s">
        <v>6</v>
      </c>
      <c r="E133" t="s">
        <v>5</v>
      </c>
      <c r="F133" t="s">
        <v>4</v>
      </c>
      <c r="G133" s="1" t="s">
        <v>10</v>
      </c>
      <c r="H133" s="20" t="s">
        <v>11</v>
      </c>
    </row>
    <row r="134" spans="1:11" x14ac:dyDescent="0.2">
      <c r="A134" t="s">
        <v>118</v>
      </c>
      <c r="B134" s="19">
        <v>1</v>
      </c>
      <c r="C134" t="s">
        <v>94</v>
      </c>
      <c r="D134" t="s">
        <v>14</v>
      </c>
      <c r="E134" t="s">
        <v>23</v>
      </c>
      <c r="F134" s="10" t="s">
        <v>89</v>
      </c>
      <c r="G134" s="13"/>
    </row>
    <row r="135" spans="1:11" x14ac:dyDescent="0.2">
      <c r="A135" t="s">
        <v>109</v>
      </c>
      <c r="B135" s="19">
        <f>4.3*28.6</f>
        <v>122.98</v>
      </c>
      <c r="C135" t="s">
        <v>116</v>
      </c>
      <c r="D135" t="s">
        <v>120</v>
      </c>
      <c r="E135" t="s">
        <v>13</v>
      </c>
      <c r="F135" t="s">
        <v>110</v>
      </c>
    </row>
    <row r="136" spans="1:11" x14ac:dyDescent="0.2">
      <c r="A136" t="s">
        <v>109</v>
      </c>
      <c r="B136" s="19">
        <v>1.34</v>
      </c>
      <c r="C136" t="s">
        <v>116</v>
      </c>
      <c r="D136" t="s">
        <v>14</v>
      </c>
      <c r="E136" t="s">
        <v>13</v>
      </c>
      <c r="F136" t="s">
        <v>111</v>
      </c>
    </row>
    <row r="137" spans="1:11" x14ac:dyDescent="0.2">
      <c r="A137" t="s">
        <v>112</v>
      </c>
      <c r="B137" s="19">
        <v>4.03</v>
      </c>
      <c r="C137" t="s">
        <v>71</v>
      </c>
      <c r="D137" t="s">
        <v>14</v>
      </c>
      <c r="E137" t="s">
        <v>13</v>
      </c>
      <c r="F137" t="s">
        <v>113</v>
      </c>
    </row>
    <row r="138" spans="1:11" x14ac:dyDescent="0.2">
      <c r="A138" t="s">
        <v>114</v>
      </c>
      <c r="B138" s="19">
        <v>8.34</v>
      </c>
      <c r="D138" t="s">
        <v>14</v>
      </c>
      <c r="E138" t="s">
        <v>17</v>
      </c>
      <c r="G138" t="s">
        <v>80</v>
      </c>
    </row>
    <row r="139" spans="1:11" x14ac:dyDescent="0.2">
      <c r="A139" t="s">
        <v>119</v>
      </c>
      <c r="B139" s="19">
        <v>4.6399999999999997</v>
      </c>
      <c r="C139" t="s">
        <v>94</v>
      </c>
      <c r="D139" t="s">
        <v>68</v>
      </c>
      <c r="E139" t="s">
        <v>13</v>
      </c>
      <c r="F139" t="s">
        <v>117</v>
      </c>
    </row>
    <row r="141" spans="1:11" x14ac:dyDescent="0.2">
      <c r="A141" s="4" t="s">
        <v>1</v>
      </c>
      <c r="B141" s="12" t="s">
        <v>123</v>
      </c>
      <c r="C141" s="9"/>
      <c r="D141" s="9"/>
      <c r="E141" s="9"/>
      <c r="F141" s="9"/>
      <c r="G141" s="9"/>
      <c r="H141" s="9"/>
      <c r="J141" s="28"/>
      <c r="K141" s="29"/>
    </row>
    <row r="142" spans="1:11" x14ac:dyDescent="0.2">
      <c r="A142" s="6" t="s">
        <v>3</v>
      </c>
      <c r="B142" s="14">
        <v>1</v>
      </c>
      <c r="C142" s="9"/>
      <c r="D142" s="9"/>
      <c r="E142" s="9"/>
      <c r="F142" s="9"/>
      <c r="G142" s="9"/>
      <c r="H142" s="9"/>
      <c r="J142" s="13"/>
      <c r="K142" s="29"/>
    </row>
    <row r="143" spans="1:11" x14ac:dyDescent="0.2">
      <c r="A143" s="6" t="s">
        <v>11</v>
      </c>
      <c r="B143" s="33" t="s">
        <v>124</v>
      </c>
      <c r="C143" s="9"/>
      <c r="D143" s="9"/>
      <c r="E143" s="9"/>
      <c r="F143" s="9"/>
      <c r="G143" s="9"/>
      <c r="H143" s="9"/>
      <c r="K143" s="29"/>
    </row>
    <row r="144" spans="1:11" x14ac:dyDescent="0.2">
      <c r="A144" s="6" t="s">
        <v>4</v>
      </c>
      <c r="B144" s="10" t="s">
        <v>89</v>
      </c>
      <c r="C144" s="9"/>
      <c r="D144" s="9"/>
      <c r="E144" s="9"/>
      <c r="F144" s="9"/>
      <c r="G144" s="9"/>
      <c r="H144" s="9"/>
    </row>
    <row r="145" spans="1:8" ht="16.25" customHeight="1" x14ac:dyDescent="0.2">
      <c r="A145" s="6" t="s">
        <v>2</v>
      </c>
      <c r="B145" s="15" t="s">
        <v>94</v>
      </c>
      <c r="C145" s="9"/>
      <c r="D145" s="9"/>
      <c r="E145" s="9"/>
      <c r="F145" s="9"/>
      <c r="G145" s="9"/>
      <c r="H145" s="9"/>
    </row>
    <row r="146" spans="1:8" x14ac:dyDescent="0.2">
      <c r="A146" s="6" t="s">
        <v>6</v>
      </c>
      <c r="B146" s="10" t="s">
        <v>14</v>
      </c>
      <c r="C146" s="9"/>
      <c r="D146" s="9"/>
      <c r="E146" s="9"/>
      <c r="F146" s="9"/>
      <c r="G146" s="9"/>
      <c r="H146" s="16"/>
    </row>
    <row r="147" spans="1:8" x14ac:dyDescent="0.2">
      <c r="A147" s="16" t="s">
        <v>7</v>
      </c>
      <c r="B147" s="12"/>
      <c r="C147" s="16"/>
      <c r="D147" s="16"/>
      <c r="E147" s="16"/>
      <c r="F147" s="16"/>
      <c r="G147" s="16"/>
      <c r="H147" s="13"/>
    </row>
    <row r="148" spans="1:8" x14ac:dyDescent="0.2">
      <c r="A148" t="s">
        <v>8</v>
      </c>
      <c r="B148" s="19" t="s">
        <v>9</v>
      </c>
      <c r="C148" t="s">
        <v>2</v>
      </c>
      <c r="D148" t="s">
        <v>6</v>
      </c>
      <c r="E148" t="s">
        <v>5</v>
      </c>
      <c r="F148" t="s">
        <v>4</v>
      </c>
      <c r="G148" s="1" t="s">
        <v>10</v>
      </c>
      <c r="H148" s="20" t="s">
        <v>11</v>
      </c>
    </row>
    <row r="149" spans="1:8" x14ac:dyDescent="0.2">
      <c r="A149" t="s">
        <v>123</v>
      </c>
      <c r="B149" s="19">
        <v>1</v>
      </c>
      <c r="C149" t="s">
        <v>94</v>
      </c>
      <c r="D149" t="s">
        <v>14</v>
      </c>
      <c r="E149" t="s">
        <v>23</v>
      </c>
      <c r="F149" s="10" t="s">
        <v>89</v>
      </c>
      <c r="G149" s="13"/>
    </row>
    <row r="150" spans="1:8" x14ac:dyDescent="0.2">
      <c r="A150" t="s">
        <v>109</v>
      </c>
      <c r="B150" s="19">
        <f>4.3*28.6</f>
        <v>122.98</v>
      </c>
      <c r="C150" t="s">
        <v>116</v>
      </c>
      <c r="D150" t="s">
        <v>120</v>
      </c>
      <c r="E150" t="s">
        <v>13</v>
      </c>
      <c r="F150" t="s">
        <v>110</v>
      </c>
    </row>
    <row r="151" spans="1:8" x14ac:dyDescent="0.2">
      <c r="A151" t="s">
        <v>109</v>
      </c>
      <c r="B151" s="19">
        <v>1.34</v>
      </c>
      <c r="C151" t="s">
        <v>116</v>
      </c>
      <c r="D151" t="s">
        <v>14</v>
      </c>
      <c r="E151" t="s">
        <v>13</v>
      </c>
      <c r="F151" t="s">
        <v>111</v>
      </c>
    </row>
    <row r="152" spans="1:8" x14ac:dyDescent="0.2">
      <c r="A152" t="s">
        <v>112</v>
      </c>
      <c r="B152" s="19">
        <v>4.03</v>
      </c>
      <c r="C152" t="s">
        <v>71</v>
      </c>
      <c r="D152" t="s">
        <v>14</v>
      </c>
      <c r="E152" t="s">
        <v>13</v>
      </c>
      <c r="F152" t="s">
        <v>113</v>
      </c>
    </row>
    <row r="153" spans="1:8" x14ac:dyDescent="0.2">
      <c r="A153" t="s">
        <v>119</v>
      </c>
      <c r="B153" s="19">
        <v>4.6399999999999997</v>
      </c>
      <c r="C153" t="s">
        <v>94</v>
      </c>
      <c r="D153" t="s">
        <v>68</v>
      </c>
      <c r="E153" t="s">
        <v>13</v>
      </c>
      <c r="F153" t="s">
        <v>117</v>
      </c>
    </row>
    <row r="154" spans="1:8" x14ac:dyDescent="0.2">
      <c r="A154" t="s">
        <v>119</v>
      </c>
      <c r="B154" s="19">
        <v>0.7</v>
      </c>
      <c r="C154" t="s">
        <v>94</v>
      </c>
      <c r="D154" t="s">
        <v>68</v>
      </c>
      <c r="E154" t="s">
        <v>13</v>
      </c>
      <c r="F154" t="s">
        <v>117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Microsoft Office User</cp:lastModifiedBy>
  <dcterms:created xsi:type="dcterms:W3CDTF">2020-12-17T11:52:00Z</dcterms:created>
  <dcterms:modified xsi:type="dcterms:W3CDTF">2023-03-29T11:18:31Z</dcterms:modified>
</cp:coreProperties>
</file>