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jschlesinger\0.Joanna\2. HySPI\RTE_scenarios\inventories\"/>
    </mc:Choice>
  </mc:AlternateContent>
  <xr:revisionPtr revIDLastSave="0" documentId="13_ncr:1_{148024E5-9972-4A2D-ADAB-6A149DA977D1}" xr6:coauthVersionLast="47" xr6:coauthVersionMax="47" xr10:uidLastSave="{00000000-0000-0000-0000-000000000000}"/>
  <bookViews>
    <workbookView xWindow="-110" yWindow="-110" windowWidth="19420" windowHeight="11500"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9" i="1" l="1"/>
  <c r="A24" i="1"/>
  <c r="B119" i="1"/>
  <c r="B118" i="1"/>
  <c r="B117" i="1"/>
  <c r="B116" i="1"/>
  <c r="B115" i="1"/>
  <c r="B114" i="1"/>
  <c r="G112" i="1"/>
  <c r="D112" i="1"/>
  <c r="A112" i="1"/>
  <c r="B70" i="1" l="1"/>
  <c r="B64" i="1"/>
  <c r="B66" i="1" s="1"/>
  <c r="B63" i="1"/>
  <c r="B65" i="1" s="1"/>
  <c r="D62" i="1"/>
  <c r="C62" i="1"/>
  <c r="B27" i="1" l="1"/>
  <c r="B26" i="1"/>
  <c r="B25" i="1"/>
  <c r="B13" i="1"/>
  <c r="B96" i="1" l="1"/>
  <c r="B81" i="1" l="1"/>
  <c r="C24" i="1"/>
  <c r="C12" i="1" l="1"/>
  <c r="C37" i="1"/>
</calcChain>
</file>

<file path=xl/sharedStrings.xml><?xml version="1.0" encoding="utf-8"?>
<sst xmlns="http://schemas.openxmlformats.org/spreadsheetml/2006/main" count="387" uniqueCount="109">
  <si>
    <t>Database</t>
  </si>
  <si>
    <t>Activity</t>
  </si>
  <si>
    <t>location</t>
  </si>
  <si>
    <t>production amount</t>
  </si>
  <si>
    <t>reference product</t>
  </si>
  <si>
    <t>type</t>
  </si>
  <si>
    <t>unit</t>
  </si>
  <si>
    <t>Exchanges</t>
  </si>
  <si>
    <t>name</t>
  </si>
  <si>
    <t>amount</t>
  </si>
  <si>
    <t>categories</t>
  </si>
  <si>
    <t>comment</t>
  </si>
  <si>
    <t>technosphere</t>
  </si>
  <si>
    <t>kilogram</t>
  </si>
  <si>
    <t>cutoff</t>
  </si>
  <si>
    <t>biosphere</t>
  </si>
  <si>
    <t>natural resource::land</t>
  </si>
  <si>
    <t>square meter-year</t>
  </si>
  <si>
    <t>production</t>
  </si>
  <si>
    <t>kilowatt hour</t>
  </si>
  <si>
    <t>electricity, low voltage</t>
  </si>
  <si>
    <t>market for water, deionised</t>
  </si>
  <si>
    <t>Europe without Switzerland</t>
  </si>
  <si>
    <t>water, deionised</t>
  </si>
  <si>
    <t>Oxygen</t>
  </si>
  <si>
    <t>air</t>
  </si>
  <si>
    <t>hydrogen, gaseous</t>
  </si>
  <si>
    <t>market for electricity, low voltage</t>
  </si>
  <si>
    <t>FE2050</t>
  </si>
  <si>
    <t>FR</t>
  </si>
  <si>
    <t>electricity, high voltage</t>
  </si>
  <si>
    <t>electricity production, from vehicle-to-grid, FE2050</t>
  </si>
  <si>
    <t>electricity production, from stationary battery, FE2050</t>
  </si>
  <si>
    <t>coking</t>
  </si>
  <si>
    <t>coal gas</t>
  </si>
  <si>
    <t>coal tar</t>
  </si>
  <si>
    <t>market for tap water</t>
  </si>
  <si>
    <t>tap water</t>
  </si>
  <si>
    <t>Carbon dioxide, fossil</t>
  </si>
  <si>
    <t>1 kg of hydrogen recovered from coke oven gas. After benzol absorption step, gas stream is being subjected to the reforming technology, which comprises the following process units: coke oven gas reforming
system, oxygen production installation, CO conversion system and the hydrolysis of COS, desulphurization system and CO2 removal system, H2 separation system and other plant. Although not specified, the oxygen and steam requirement is assumed to come from the coking step, hence, not listed as inventory inputs. Adapted to French context. Burmistrz et al., 2016. DOI: 10.1051/e3sconf/20161000023</t>
  </si>
  <si>
    <t>DE</t>
  </si>
  <si>
    <t>electricity, medium voltage</t>
  </si>
  <si>
    <t>hydrogen, recovered from coke oven gas, FE2050</t>
  </si>
  <si>
    <t>market for electricity, medium voltage</t>
  </si>
  <si>
    <t>megajoule</t>
  </si>
  <si>
    <t>hydrogen, recovered from coke oven gas, with carbon capture and storage, FE2050</t>
  </si>
  <si>
    <t>1 kg of hydrogen recovered from coke oven gas. After benzol absorption step, gas stream is being subjected to the reforming technology, which comprises the following process units: coke oven gas reforming
system, oxygen production installation, CO conversion system and the hydrolysis of COS, desulphurization system and CO2 removal system, H2 separation system and other plant. Although not specified, the oxygen and steam requirement is assumed to come from the coking step, hence, not listed as inventory inputs. Carbon dioxide is transported in the liquid phase. The pressure at the inlet to a transport system (pipe) is
120 bar, which allows to transport of CO2 at about 100 - 150 km distance without additional compression Adapted to French context. Burmistrz et al., 2016. DOI: 10.1051/e3sconf/20161000023</t>
  </si>
  <si>
    <t>RER</t>
  </si>
  <si>
    <t>1 kWh of electricity discharged from a BEV. Accounts for charge and discharge losses: 15% and 12%, in 2020, respectively.</t>
  </si>
  <si>
    <t>1 kWh of electricity discharged from a stationary battery. Accounts for charge and discharge losses: 19%. The original dataset is a 19.5 kWh home storage system, using NMC811 cells. The system has a stand-by consumption of 22 W over 6000 hours per year. Assumes lifetime of 2500 charge-discharge cycles over 13 years, and a maximum depth of discharge of 80%. IN total, the system delivers 2500 [cycles] x 80% x 19.5 [Wh] = 39000 kWh.</t>
  </si>
  <si>
    <t>Accounts for the round trip efficiency of 81%.</t>
  </si>
  <si>
    <t>Accounts or standby electricity consumption.</t>
  </si>
  <si>
    <t>home electricity storage system, 19.5 kWh, NMC811 battery</t>
  </si>
  <si>
    <t>home electricity storage system</t>
  </si>
  <si>
    <t>Home storage system</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</si>
  <si>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</si>
  <si>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gaseous, 30 bar</t>
  </si>
  <si>
    <t>electrolyzer, 1MWe, PEM, Stack</t>
  </si>
  <si>
    <t>Stack, 5.5 years lifetime.</t>
  </si>
  <si>
    <t>electrolyzer, 1MWe, PEM, Balance of Plant</t>
  </si>
  <si>
    <t>BoP, 20 years lifetime.</t>
  </si>
  <si>
    <t>treatment of fuel cell stack, 1MWe, PEM</t>
  </si>
  <si>
    <t>used fuel cell stack, 1MWe, PEM</t>
  </si>
  <si>
    <t>Stack EoL</t>
  </si>
  <si>
    <t>treatment of fuel cell balance of plant, 1MWe, PEM</t>
  </si>
  <si>
    <t>used fuel cell balance of plant, 1MWe, PEM</t>
  </si>
  <si>
    <t>BoP EoL</t>
  </si>
  <si>
    <t>Electricity consumption with 61.7% eff.</t>
  </si>
  <si>
    <t xml:space="preserve">A perfect reaction of H2O results in 1 kg H2 and 8 kg O2, and needs 9 kg H2O, however, considering some losses we assume 14 kg H2O (Simoes et al., 2021). </t>
  </si>
  <si>
    <t>Occupation, unspecified</t>
  </si>
  <si>
    <t>electrolyzer production, 1MWe, PEM, Stack</t>
  </si>
  <si>
    <t>electrolyzer production, 1MWe, PEM, Balance of Plant</t>
  </si>
  <si>
    <t>hydrogen production, gaseous, 30 bar, from PEM electrolysis, from grid electricity, domestic, FE2050</t>
  </si>
  <si>
    <t>electricity supply, high voltage, from vanadium-redox flow battery system</t>
  </si>
  <si>
    <t/>
  </si>
  <si>
    <t>The power capacity for this application is 1MW and the net storage capacity 6 MWh. The net capacity considers the internal inefficiencies of the batteries and the min SoC, requiring a certain oversizing of the batteries. For providing net 6 MWh, a nominal capacity of 8.3 MWh is required for the VRFB with the assumed operation parameters. The assumed lifetime of the stack is 10 years. The lifetimeof the system is 20 years or 8176 cycle-lifes (49,000 MWh).</t>
  </si>
  <si>
    <t>source</t>
  </si>
  <si>
    <t>Life Cycle Assessment of a Vanadium Redox Flow Battery, Selina Weber, Jens F. Peters, Manuel Baumann, and Marcel Weil, Environ. Sci. Technol. 2018, 52, 10864−10873, DOI: 10.1021/acs.est.8b02073</t>
  </si>
  <si>
    <t>process</t>
  </si>
  <si>
    <t>Electricity input plus losses</t>
  </si>
  <si>
    <t>vanadium-redox flow battery system assembly, 8.3 megawatt hour</t>
  </si>
  <si>
    <t>vanadium-redox flow battery system</t>
  </si>
  <si>
    <t>Infrastructure requirements 1/49000 MWh</t>
  </si>
  <si>
    <t>vanadium-redox flow battery stack assembly</t>
  </si>
  <si>
    <t>vanadium-redox flow battery stack</t>
  </si>
  <si>
    <t>Replacement stack</t>
  </si>
  <si>
    <t>treatment of stack, for VRFB system</t>
  </si>
  <si>
    <t>used stack, for VRFB system</t>
  </si>
  <si>
    <t>EoL of both stack</t>
  </si>
  <si>
    <t>treatment of electrolyte tank, for VRFB system</t>
  </si>
  <si>
    <t>used electrolyte tank, for VRFB system</t>
  </si>
  <si>
    <t>Electrolyte tank EoL</t>
  </si>
  <si>
    <t>treatment of electrolyte solution, for VRFB system</t>
  </si>
  <si>
    <t>used electrolyte solution, for VRFB system</t>
  </si>
  <si>
    <t>Electrolyte EoL</t>
  </si>
  <si>
    <t>treatment of periphericals, for VRFB system</t>
  </si>
  <si>
    <t>used periphericals, for VRFB system</t>
  </si>
  <si>
    <t>Peripherals EoL</t>
  </si>
  <si>
    <t>market for electricity, high voltage</t>
  </si>
  <si>
    <t>electricity production, from hydrogen, with gas turbine, for grid-balancing, FE2050</t>
  </si>
  <si>
    <t>gas power plant construction, combined cycle, 400MW electrical</t>
  </si>
  <si>
    <t>gas power plant, combined cycle, 400MW electrical</t>
  </si>
  <si>
    <t>hydrogen, gaseous, 80 bar</t>
  </si>
  <si>
    <t>hydrogen storage, for grid-balancing, FE2050</t>
  </si>
  <si>
    <t>geological hydrogen storage</t>
  </si>
  <si>
    <t>WEU</t>
  </si>
  <si>
    <t>1 kWh of electricity produced using gas turbine used for grid-balancing - activity adapted from the similar one provided by premise for RER</t>
  </si>
  <si>
    <t>1 kg of hydrogen produced by electrolysis in France, stored in geological cavities, compressed to 80 bar - activity adapted from the similar one provided by premise for RER</t>
  </si>
  <si>
    <t>hydrogen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</si>
</sst>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12">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1"/>
      <color indexed="8"/>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i/>
      <sz val="11"/>
      <color theme="1"/>
      <name val="Calibri"/>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1" fillId="0" borderId="0"/>
    <xf numFmtId="0" fontId="1" fillId="0" borderId="0"/>
    <xf numFmtId="0" fontId="5" fillId="0" borderId="0"/>
    <xf numFmtId="0" fontId="6" fillId="2" borderId="0" applyNumberFormat="0" applyBorder="0" applyAlignment="0" applyProtection="0"/>
  </cellStyleXfs>
  <cellXfs count="43">
    <xf numFmtId="0" fontId="0" fillId="0" borderId="0" xfId="0"/>
    <xf numFmtId="0" fontId="0" fillId="0" borderId="0" xfId="2" applyFont="1"/>
    <xf numFmtId="11" fontId="1" fillId="0" borderId="0" xfId="4" applyNumberFormat="1" applyFont="1" applyFill="1"/>
    <xf numFmtId="0" fontId="0" fillId="0" borderId="1" xfId="0" applyBorder="1"/>
    <xf numFmtId="0" fontId="2" fillId="0" borderId="0" xfId="1" applyFont="1"/>
    <xf numFmtId="11" fontId="2" fillId="0" borderId="0" xfId="1" applyNumberFormat="1" applyFont="1"/>
    <xf numFmtId="0" fontId="1" fillId="0" borderId="0" xfId="1"/>
    <xf numFmtId="0" fontId="1" fillId="0" borderId="1" xfId="1" applyBorder="1"/>
    <xf numFmtId="0" fontId="1" fillId="0" borderId="0" xfId="0" applyFont="1"/>
    <xf numFmtId="0" fontId="3" fillId="0" borderId="0" xfId="0" applyFont="1"/>
    <xf numFmtId="11" fontId="3" fillId="0" borderId="0" xfId="0" applyNumberFormat="1" applyFont="1"/>
    <xf numFmtId="0" fontId="3" fillId="0" borderId="1" xfId="0" applyFont="1" applyBorder="1"/>
    <xf numFmtId="11" fontId="4" fillId="0" borderId="0" xfId="0" applyNumberFormat="1" applyFont="1"/>
    <xf numFmtId="0" fontId="1" fillId="0" borderId="0" xfId="2"/>
    <xf numFmtId="11" fontId="1" fillId="0" borderId="0" xfId="1" applyNumberFormat="1" applyAlignment="1">
      <alignment horizontal="left"/>
    </xf>
    <xf numFmtId="11" fontId="0" fillId="0" borderId="0" xfId="1" applyNumberFormat="1" applyFont="1" applyAlignment="1">
      <alignment horizontal="left"/>
    </xf>
    <xf numFmtId="0" fontId="4" fillId="0" borderId="0" xfId="0" applyFont="1"/>
    <xf numFmtId="0" fontId="4" fillId="0" borderId="1" xfId="0" applyFont="1" applyBorder="1"/>
    <xf numFmtId="0" fontId="1" fillId="0" borderId="1" xfId="2" applyBorder="1"/>
    <xf numFmtId="11" fontId="0" fillId="0" borderId="0" xfId="0" applyNumberFormat="1"/>
    <xf numFmtId="0" fontId="0" fillId="0" borderId="1" xfId="2" applyFont="1" applyBorder="1"/>
    <xf numFmtId="0" fontId="0" fillId="0" borderId="0" xfId="1" applyFont="1" applyAlignment="1">
      <alignment wrapText="1"/>
    </xf>
    <xf numFmtId="0" fontId="0" fillId="0" borderId="0" xfId="2" quotePrefix="1" applyFont="1"/>
    <xf numFmtId="11" fontId="0" fillId="0" borderId="0" xfId="1" applyNumberFormat="1" applyFont="1" applyAlignment="1">
      <alignment horizontal="left" vertical="top"/>
    </xf>
    <xf numFmtId="0" fontId="8" fillId="0" borderId="0" xfId="1" applyFont="1"/>
    <xf numFmtId="11" fontId="8" fillId="0" borderId="0" xfId="0" applyNumberFormat="1" applyFont="1"/>
    <xf numFmtId="0" fontId="9" fillId="0" borderId="0" xfId="2" applyFont="1"/>
    <xf numFmtId="0" fontId="9" fillId="0" borderId="0" xfId="0" applyFont="1"/>
    <xf numFmtId="2" fontId="9" fillId="0" borderId="0" xfId="0" applyNumberFormat="1" applyFont="1"/>
    <xf numFmtId="0" fontId="9" fillId="0" borderId="0" xfId="1" applyFont="1"/>
    <xf numFmtId="11" fontId="9" fillId="0" borderId="0" xfId="1" applyNumberFormat="1" applyFont="1" applyAlignment="1">
      <alignment horizontal="left"/>
    </xf>
    <xf numFmtId="11" fontId="9" fillId="0" borderId="0" xfId="4" applyNumberFormat="1" applyFont="1" applyFill="1"/>
    <xf numFmtId="11" fontId="9" fillId="0" borderId="0" xfId="0" applyNumberFormat="1" applyFont="1"/>
    <xf numFmtId="0" fontId="8" fillId="0" borderId="0" xfId="0" applyFont="1"/>
    <xf numFmtId="0" fontId="7" fillId="0" borderId="0" xfId="0" applyFont="1"/>
    <xf numFmtId="2" fontId="7" fillId="0" borderId="0" xfId="0" applyNumberFormat="1" applyFont="1"/>
    <xf numFmtId="2" fontId="0" fillId="0" borderId="0" xfId="0" applyNumberFormat="1"/>
    <xf numFmtId="0" fontId="10" fillId="0" borderId="0" xfId="0" applyFont="1"/>
    <xf numFmtId="0" fontId="9" fillId="0" borderId="0" xfId="4" applyFont="1" applyFill="1"/>
    <xf numFmtId="0" fontId="9" fillId="0" borderId="0" xfId="4" applyFont="1" applyFill="1" applyBorder="1"/>
    <xf numFmtId="0" fontId="11" fillId="0" borderId="0" xfId="0" applyFont="1"/>
    <xf numFmtId="164" fontId="0" fillId="0" borderId="0" xfId="0" applyNumberFormat="1"/>
    <xf numFmtId="11" fontId="2" fillId="0" borderId="0" xfId="0" applyNumberFormat="1" applyFont="1"/>
  </cellXfs>
  <cellStyles count="5">
    <cellStyle name="Neutre"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20"/>
  <sheetViews>
    <sheetView tabSelected="1" topLeftCell="A28" zoomScaleNormal="100" workbookViewId="0">
      <selection activeCell="C38" sqref="C38"/>
    </sheetView>
  </sheetViews>
  <sheetFormatPr baseColWidth="10" defaultColWidth="8.81640625" defaultRowHeight="14.5"/>
  <cols>
    <col min="1" max="1" width="55.36328125" customWidth="1"/>
    <col min="2" max="2" width="18.6328125" style="19" customWidth="1"/>
    <col min="3" max="3" width="17.1796875" customWidth="1"/>
    <col min="4" max="4" width="24.36328125" bestFit="1" customWidth="1"/>
    <col min="5" max="5" width="26.453125" customWidth="1"/>
    <col min="6" max="6" width="21.08984375" customWidth="1"/>
    <col min="7" max="7" width="33.453125" bestFit="1" customWidth="1"/>
    <col min="8" max="8" width="19.6328125" bestFit="1" customWidth="1"/>
    <col min="9" max="9" width="99.1796875" style="3" customWidth="1"/>
    <col min="10" max="10" width="31" customWidth="1"/>
  </cols>
  <sheetData>
    <row r="1" spans="1:11">
      <c r="A1" t="s">
        <v>14</v>
      </c>
      <c r="B1">
        <v>9</v>
      </c>
    </row>
    <row r="2" spans="1:11">
      <c r="A2" s="4" t="s">
        <v>0</v>
      </c>
      <c r="B2" s="5" t="s">
        <v>28</v>
      </c>
      <c r="C2" s="6"/>
      <c r="D2" s="6"/>
      <c r="E2" s="6"/>
      <c r="F2" s="6"/>
      <c r="G2" s="6"/>
      <c r="H2" s="6"/>
      <c r="I2" s="7"/>
      <c r="K2" s="8"/>
    </row>
    <row r="3" spans="1:11">
      <c r="A3" s="4"/>
      <c r="B3" s="5"/>
      <c r="C3" s="6"/>
      <c r="D3" s="6"/>
      <c r="E3" s="6"/>
      <c r="F3" s="6"/>
      <c r="G3" s="6"/>
      <c r="H3" s="6"/>
      <c r="I3" s="7"/>
      <c r="K3" s="8"/>
    </row>
    <row r="4" spans="1:11">
      <c r="A4" s="4" t="s">
        <v>1</v>
      </c>
      <c r="B4" s="12" t="s">
        <v>31</v>
      </c>
      <c r="C4" s="13"/>
      <c r="D4" s="9"/>
      <c r="E4" s="9"/>
      <c r="F4" s="9"/>
      <c r="G4" s="9"/>
      <c r="H4" s="9"/>
      <c r="I4" s="11"/>
      <c r="K4" s="8"/>
    </row>
    <row r="5" spans="1:11">
      <c r="A5" s="6" t="s">
        <v>3</v>
      </c>
      <c r="B5" s="14">
        <v>1</v>
      </c>
      <c r="C5" s="9"/>
      <c r="D5" s="9"/>
      <c r="E5" s="9"/>
      <c r="F5" s="9"/>
      <c r="G5" s="9"/>
      <c r="H5" s="9"/>
      <c r="I5" s="11"/>
      <c r="K5" s="8"/>
    </row>
    <row r="6" spans="1:11">
      <c r="A6" s="6" t="s">
        <v>11</v>
      </c>
      <c r="B6" t="s">
        <v>48</v>
      </c>
      <c r="C6" s="9"/>
      <c r="D6" s="9"/>
      <c r="E6" s="9"/>
      <c r="F6" s="9"/>
      <c r="G6" s="9"/>
      <c r="H6" s="9"/>
      <c r="I6" s="11"/>
      <c r="K6" s="8"/>
    </row>
    <row r="7" spans="1:11">
      <c r="A7" s="6" t="s">
        <v>4</v>
      </c>
      <c r="B7" s="2" t="s">
        <v>20</v>
      </c>
      <c r="C7" s="9"/>
      <c r="D7" s="9"/>
      <c r="E7" s="9"/>
      <c r="F7" s="9"/>
      <c r="G7" s="9"/>
      <c r="H7" s="9"/>
      <c r="I7" s="11"/>
      <c r="K7" s="8"/>
    </row>
    <row r="8" spans="1:11">
      <c r="A8" s="6" t="s">
        <v>2</v>
      </c>
      <c r="B8" s="15" t="s">
        <v>29</v>
      </c>
      <c r="C8" s="9"/>
      <c r="D8" s="9"/>
      <c r="E8" s="9"/>
      <c r="F8" s="9"/>
      <c r="G8" s="9"/>
      <c r="H8" s="9"/>
      <c r="I8" s="11"/>
      <c r="K8" s="8"/>
    </row>
    <row r="9" spans="1:11">
      <c r="A9" s="6" t="s">
        <v>6</v>
      </c>
      <c r="B9" s="10" t="s">
        <v>19</v>
      </c>
      <c r="C9" s="9"/>
      <c r="D9" s="9"/>
      <c r="E9" s="9"/>
      <c r="F9" s="9"/>
      <c r="G9" s="9"/>
      <c r="H9" s="16"/>
      <c r="I9" s="17"/>
      <c r="K9" s="8"/>
    </row>
    <row r="10" spans="1:11">
      <c r="A10" s="16" t="s">
        <v>7</v>
      </c>
      <c r="B10" s="12"/>
      <c r="C10" s="16"/>
      <c r="D10" s="16"/>
      <c r="E10" s="16"/>
      <c r="F10" s="16"/>
      <c r="G10" s="16"/>
      <c r="H10" s="13"/>
      <c r="I10" s="18"/>
      <c r="K10" s="8"/>
    </row>
    <row r="11" spans="1:11">
      <c r="A11" t="s">
        <v>8</v>
      </c>
      <c r="B11" s="19" t="s">
        <v>9</v>
      </c>
      <c r="C11" t="s">
        <v>2</v>
      </c>
      <c r="D11" t="s">
        <v>6</v>
      </c>
      <c r="E11" t="s">
        <v>5</v>
      </c>
      <c r="F11" t="s">
        <v>4</v>
      </c>
      <c r="G11" t="s">
        <v>10</v>
      </c>
      <c r="H11" s="20" t="s">
        <v>11</v>
      </c>
      <c r="J11" s="1"/>
      <c r="K11" s="8"/>
    </row>
    <row r="12" spans="1:11">
      <c r="A12" s="19" t="s">
        <v>31</v>
      </c>
      <c r="B12" s="19">
        <v>1</v>
      </c>
      <c r="C12" t="str">
        <f>B8</f>
        <v>FR</v>
      </c>
      <c r="D12" t="s">
        <v>19</v>
      </c>
      <c r="E12" t="s">
        <v>18</v>
      </c>
      <c r="F12" s="2" t="s">
        <v>20</v>
      </c>
      <c r="G12" s="13"/>
      <c r="H12" s="18"/>
      <c r="K12" s="8"/>
    </row>
    <row r="13" spans="1:11">
      <c r="A13" s="6" t="s">
        <v>27</v>
      </c>
      <c r="B13" s="19">
        <f>1*1.12*1.15</f>
        <v>1.288</v>
      </c>
      <c r="C13" t="s">
        <v>29</v>
      </c>
      <c r="D13" t="s">
        <v>19</v>
      </c>
      <c r="E13" t="s">
        <v>12</v>
      </c>
      <c r="F13" t="s">
        <v>20</v>
      </c>
      <c r="G13" s="13"/>
      <c r="H13" s="20"/>
    </row>
    <row r="14" spans="1:11">
      <c r="A14" s="19"/>
      <c r="G14" s="13"/>
      <c r="H14" s="13"/>
      <c r="K14" s="8"/>
    </row>
    <row r="15" spans="1:11">
      <c r="A15" s="19"/>
      <c r="G15" s="13"/>
      <c r="H15" s="13"/>
      <c r="K15" s="8"/>
    </row>
    <row r="16" spans="1:11">
      <c r="A16" s="4" t="s">
        <v>1</v>
      </c>
      <c r="B16" s="12" t="s">
        <v>32</v>
      </c>
      <c r="C16" s="13"/>
      <c r="D16" s="9"/>
      <c r="E16" s="9"/>
      <c r="F16" s="9"/>
      <c r="G16" s="9"/>
      <c r="H16" s="9"/>
      <c r="I16" s="11"/>
      <c r="K16" s="8"/>
    </row>
    <row r="17" spans="1:11">
      <c r="A17" s="6" t="s">
        <v>3</v>
      </c>
      <c r="B17" s="14">
        <v>1</v>
      </c>
      <c r="C17" s="9"/>
      <c r="D17" s="9"/>
      <c r="E17" s="9"/>
      <c r="F17" s="9"/>
      <c r="G17" s="9"/>
      <c r="H17" s="9"/>
      <c r="I17" s="11"/>
      <c r="K17" s="8"/>
    </row>
    <row r="18" spans="1:11">
      <c r="A18" s="6" t="s">
        <v>11</v>
      </c>
      <c r="B18" s="15" t="s">
        <v>49</v>
      </c>
      <c r="C18" s="9"/>
      <c r="D18" s="9"/>
      <c r="E18" s="9"/>
      <c r="F18" s="9"/>
      <c r="G18" s="9"/>
      <c r="H18" s="9"/>
      <c r="I18" s="11"/>
      <c r="K18" s="8"/>
    </row>
    <row r="19" spans="1:11">
      <c r="A19" s="6" t="s">
        <v>4</v>
      </c>
      <c r="B19" s="2" t="s">
        <v>30</v>
      </c>
      <c r="C19" s="9"/>
      <c r="D19" s="9"/>
      <c r="E19" s="9"/>
      <c r="F19" s="9"/>
      <c r="G19" s="9"/>
      <c r="H19" s="9"/>
      <c r="I19" s="11"/>
      <c r="K19" s="8"/>
    </row>
    <row r="20" spans="1:11">
      <c r="A20" s="6" t="s">
        <v>2</v>
      </c>
      <c r="B20" s="15" t="s">
        <v>29</v>
      </c>
      <c r="C20" s="9"/>
      <c r="D20" s="9"/>
      <c r="E20" s="9"/>
      <c r="F20" s="9"/>
      <c r="G20" s="9"/>
      <c r="H20" s="9"/>
      <c r="I20" s="11"/>
      <c r="K20" s="8"/>
    </row>
    <row r="21" spans="1:11">
      <c r="A21" s="6" t="s">
        <v>6</v>
      </c>
      <c r="B21" s="10" t="s">
        <v>19</v>
      </c>
      <c r="C21" s="9"/>
      <c r="D21" s="9"/>
      <c r="E21" s="9"/>
      <c r="F21" s="9"/>
      <c r="G21" s="9"/>
      <c r="H21" s="16"/>
      <c r="I21" s="17"/>
      <c r="K21" s="8"/>
    </row>
    <row r="22" spans="1:11">
      <c r="A22" s="16" t="s">
        <v>7</v>
      </c>
      <c r="B22" s="12"/>
      <c r="C22" s="16"/>
      <c r="D22" s="16"/>
      <c r="E22" s="16"/>
      <c r="F22" s="16"/>
      <c r="G22" s="16"/>
      <c r="H22" s="13"/>
      <c r="I22" s="18"/>
      <c r="K22" s="8"/>
    </row>
    <row r="23" spans="1:11">
      <c r="A23" t="s">
        <v>8</v>
      </c>
      <c r="B23" s="19" t="s">
        <v>9</v>
      </c>
      <c r="C23" t="s">
        <v>2</v>
      </c>
      <c r="D23" t="s">
        <v>6</v>
      </c>
      <c r="E23" t="s">
        <v>5</v>
      </c>
      <c r="F23" t="s">
        <v>4</v>
      </c>
      <c r="G23" t="s">
        <v>10</v>
      </c>
      <c r="H23" s="20" t="s">
        <v>11</v>
      </c>
      <c r="J23" s="1"/>
      <c r="K23" s="8"/>
    </row>
    <row r="24" spans="1:11">
      <c r="A24" s="19" t="str">
        <f>B16</f>
        <v>electricity production, from stationary battery, FE2050</v>
      </c>
      <c r="B24" s="19">
        <v>1</v>
      </c>
      <c r="C24" t="str">
        <f>B20</f>
        <v>FR</v>
      </c>
      <c r="D24" t="s">
        <v>19</v>
      </c>
      <c r="E24" t="s">
        <v>18</v>
      </c>
      <c r="F24" t="s">
        <v>30</v>
      </c>
      <c r="G24" s="13"/>
      <c r="H24" s="18"/>
      <c r="K24" s="8"/>
    </row>
    <row r="25" spans="1:11">
      <c r="A25" s="6" t="s">
        <v>27</v>
      </c>
      <c r="B25" s="19">
        <f>1*1.19</f>
        <v>1.19</v>
      </c>
      <c r="C25" t="s">
        <v>29</v>
      </c>
      <c r="D25" t="s">
        <v>19</v>
      </c>
      <c r="E25" t="s">
        <v>12</v>
      </c>
      <c r="F25" t="s">
        <v>20</v>
      </c>
      <c r="G25" s="13"/>
      <c r="H25" s="20" t="s">
        <v>50</v>
      </c>
    </row>
    <row r="26" spans="1:11">
      <c r="A26" s="6" t="s">
        <v>27</v>
      </c>
      <c r="B26" s="19">
        <f>((22/1000)*6000*13)/(2500*19.5*0.8)</f>
        <v>4.3999999999999997E-2</v>
      </c>
      <c r="C26" t="s">
        <v>29</v>
      </c>
      <c r="D26" t="s">
        <v>19</v>
      </c>
      <c r="E26" t="s">
        <v>12</v>
      </c>
      <c r="F26" t="s">
        <v>20</v>
      </c>
      <c r="G26" s="13"/>
      <c r="H26" s="20" t="s">
        <v>51</v>
      </c>
    </row>
    <row r="27" spans="1:11">
      <c r="A27" s="6" t="s">
        <v>52</v>
      </c>
      <c r="B27" s="19">
        <f>1/(2500*80%*19.5)</f>
        <v>2.564102564102564E-5</v>
      </c>
      <c r="C27" t="s">
        <v>47</v>
      </c>
      <c r="D27" t="s">
        <v>6</v>
      </c>
      <c r="E27" t="s">
        <v>12</v>
      </c>
      <c r="F27" t="s">
        <v>53</v>
      </c>
      <c r="G27" s="13"/>
      <c r="H27" s="1" t="s">
        <v>54</v>
      </c>
    </row>
    <row r="28" spans="1:11">
      <c r="A28" s="19"/>
      <c r="G28" s="13"/>
      <c r="H28" s="13"/>
      <c r="K28" s="8"/>
    </row>
    <row r="29" spans="1:11">
      <c r="A29" s="4" t="s">
        <v>1</v>
      </c>
      <c r="B29" s="12" t="s">
        <v>99</v>
      </c>
      <c r="C29" s="13"/>
      <c r="D29" s="9"/>
      <c r="E29" s="9"/>
      <c r="F29" s="9"/>
      <c r="G29" s="9"/>
      <c r="H29" s="9"/>
      <c r="I29" s="11"/>
      <c r="K29" s="8"/>
    </row>
    <row r="30" spans="1:11">
      <c r="A30" s="6" t="s">
        <v>3</v>
      </c>
      <c r="B30" s="14">
        <v>1</v>
      </c>
      <c r="C30" s="9"/>
      <c r="D30" s="9"/>
      <c r="E30" s="9"/>
      <c r="F30" s="9"/>
      <c r="G30" s="9"/>
      <c r="H30" s="9"/>
      <c r="I30" s="11"/>
      <c r="K30" s="8"/>
    </row>
    <row r="31" spans="1:11">
      <c r="A31" s="6" t="s">
        <v>11</v>
      </c>
      <c r="B31" s="15" t="s">
        <v>106</v>
      </c>
      <c r="C31" s="9"/>
      <c r="D31" s="9"/>
      <c r="E31" s="9"/>
      <c r="F31" s="9"/>
      <c r="G31" s="9"/>
      <c r="H31" s="9"/>
      <c r="I31" s="11"/>
      <c r="K31" s="8"/>
    </row>
    <row r="32" spans="1:11">
      <c r="A32" s="6" t="s">
        <v>4</v>
      </c>
      <c r="B32" s="2" t="s">
        <v>30</v>
      </c>
      <c r="C32" s="9"/>
      <c r="D32" s="9"/>
      <c r="E32" s="9"/>
      <c r="F32" s="9"/>
      <c r="G32" s="9"/>
      <c r="H32" s="9"/>
      <c r="I32" s="11"/>
      <c r="K32" s="8"/>
    </row>
    <row r="33" spans="1:11">
      <c r="A33" s="6" t="s">
        <v>2</v>
      </c>
      <c r="B33" s="15" t="s">
        <v>29</v>
      </c>
      <c r="C33" s="9"/>
      <c r="D33" s="9"/>
      <c r="E33" s="9"/>
      <c r="F33" s="9"/>
      <c r="G33" s="9"/>
      <c r="H33" s="9"/>
      <c r="I33" s="11"/>
      <c r="K33" s="8"/>
    </row>
    <row r="34" spans="1:11">
      <c r="A34" s="6" t="s">
        <v>6</v>
      </c>
      <c r="B34" s="10" t="s">
        <v>19</v>
      </c>
      <c r="C34" s="9"/>
      <c r="D34" s="9"/>
      <c r="E34" s="9"/>
      <c r="F34" s="9"/>
      <c r="G34" s="9"/>
      <c r="H34" s="16"/>
      <c r="I34" s="17"/>
      <c r="K34" s="8"/>
    </row>
    <row r="35" spans="1:11">
      <c r="A35" s="16" t="s">
        <v>7</v>
      </c>
      <c r="B35" s="12"/>
      <c r="C35" s="16"/>
      <c r="D35" s="16"/>
      <c r="E35" s="16"/>
      <c r="F35" s="16"/>
      <c r="G35" s="16"/>
      <c r="H35" s="13"/>
      <c r="I35" s="18"/>
      <c r="K35" s="8"/>
    </row>
    <row r="36" spans="1:11">
      <c r="A36" t="s">
        <v>8</v>
      </c>
      <c r="B36" s="19" t="s">
        <v>9</v>
      </c>
      <c r="C36" t="s">
        <v>2</v>
      </c>
      <c r="D36" t="s">
        <v>6</v>
      </c>
      <c r="E36" t="s">
        <v>5</v>
      </c>
      <c r="F36" t="s">
        <v>4</v>
      </c>
      <c r="G36" t="s">
        <v>10</v>
      </c>
      <c r="H36" s="20" t="s">
        <v>11</v>
      </c>
      <c r="J36" s="1"/>
      <c r="K36" s="8"/>
    </row>
    <row r="37" spans="1:11">
      <c r="A37" s="10" t="s">
        <v>99</v>
      </c>
      <c r="B37" s="19">
        <v>1</v>
      </c>
      <c r="C37" t="str">
        <f>B33</f>
        <v>FR</v>
      </c>
      <c r="D37" t="s">
        <v>19</v>
      </c>
      <c r="E37" t="s">
        <v>18</v>
      </c>
      <c r="F37" t="s">
        <v>30</v>
      </c>
      <c r="G37" s="13"/>
      <c r="H37" s="18"/>
      <c r="K37" s="8"/>
    </row>
    <row r="38" spans="1:11">
      <c r="A38" s="19" t="s">
        <v>100</v>
      </c>
      <c r="B38" s="19">
        <v>1.3888999999999999E-11</v>
      </c>
      <c r="C38" t="s">
        <v>47</v>
      </c>
      <c r="D38" t="s">
        <v>6</v>
      </c>
      <c r="E38" t="s">
        <v>12</v>
      </c>
      <c r="F38" t="s">
        <v>101</v>
      </c>
      <c r="G38" s="13"/>
      <c r="H38" s="18"/>
      <c r="K38" s="8"/>
    </row>
    <row r="39" spans="1:11">
      <c r="A39" s="19" t="s">
        <v>103</v>
      </c>
      <c r="B39" s="19">
        <v>4.9730000000000003E-2</v>
      </c>
      <c r="C39" t="s">
        <v>29</v>
      </c>
      <c r="D39" t="s">
        <v>13</v>
      </c>
      <c r="E39" t="s">
        <v>12</v>
      </c>
      <c r="F39" t="s">
        <v>102</v>
      </c>
      <c r="H39" s="13"/>
      <c r="I39" s="18"/>
      <c r="K39" s="8"/>
    </row>
    <row r="40" spans="1:11">
      <c r="A40" s="19"/>
      <c r="H40" s="13"/>
      <c r="I40" s="18"/>
      <c r="K40" s="8"/>
    </row>
    <row r="41" spans="1:11">
      <c r="A41" s="4" t="s">
        <v>1</v>
      </c>
      <c r="B41" s="42" t="s">
        <v>103</v>
      </c>
      <c r="C41" s="13"/>
      <c r="D41" s="9"/>
      <c r="E41" s="9"/>
      <c r="F41" s="9"/>
      <c r="G41" s="9"/>
      <c r="H41" s="9"/>
      <c r="I41" s="11"/>
      <c r="K41" s="8"/>
    </row>
    <row r="42" spans="1:11">
      <c r="A42" s="6" t="s">
        <v>3</v>
      </c>
      <c r="B42" s="14">
        <v>1</v>
      </c>
      <c r="C42" s="9"/>
      <c r="D42" s="9"/>
      <c r="E42" s="9"/>
      <c r="F42" s="9"/>
      <c r="G42" s="9"/>
      <c r="H42" s="9"/>
      <c r="I42" s="11"/>
      <c r="K42" s="8"/>
    </row>
    <row r="43" spans="1:11">
      <c r="A43" s="6" t="s">
        <v>11</v>
      </c>
      <c r="B43" s="15" t="s">
        <v>107</v>
      </c>
      <c r="C43" s="9"/>
      <c r="D43" s="9"/>
      <c r="E43" s="9"/>
      <c r="F43" s="9"/>
      <c r="G43" s="9"/>
      <c r="H43" s="9"/>
      <c r="I43" s="11"/>
      <c r="K43" s="8"/>
    </row>
    <row r="44" spans="1:11">
      <c r="A44" s="6" t="s">
        <v>4</v>
      </c>
      <c r="B44" t="s">
        <v>102</v>
      </c>
      <c r="C44" s="9"/>
      <c r="D44" s="9"/>
      <c r="E44" s="9"/>
      <c r="F44" s="9"/>
      <c r="G44" s="9"/>
      <c r="H44" s="9"/>
      <c r="I44" s="11"/>
      <c r="K44" s="8"/>
    </row>
    <row r="45" spans="1:11">
      <c r="A45" s="6" t="s">
        <v>2</v>
      </c>
      <c r="B45" s="15" t="s">
        <v>29</v>
      </c>
      <c r="C45" s="9"/>
      <c r="D45" s="9"/>
      <c r="E45" s="9"/>
      <c r="F45" s="9"/>
      <c r="G45" s="9"/>
      <c r="H45" s="9"/>
      <c r="I45" s="11"/>
      <c r="K45" s="8"/>
    </row>
    <row r="46" spans="1:11">
      <c r="A46" s="6" t="s">
        <v>6</v>
      </c>
      <c r="B46" s="10" t="s">
        <v>13</v>
      </c>
      <c r="C46" s="9"/>
      <c r="D46" s="9"/>
      <c r="E46" s="9"/>
      <c r="F46" s="9"/>
      <c r="G46" s="9"/>
      <c r="H46" s="16"/>
      <c r="I46" s="17"/>
      <c r="K46" s="8"/>
    </row>
    <row r="47" spans="1:11">
      <c r="A47" s="16" t="s">
        <v>7</v>
      </c>
      <c r="B47" s="12"/>
      <c r="C47" s="16"/>
      <c r="D47" s="16"/>
      <c r="E47" s="16"/>
      <c r="F47" s="16"/>
      <c r="G47" s="16"/>
      <c r="H47" s="13"/>
      <c r="I47" s="18"/>
      <c r="K47" s="8"/>
    </row>
    <row r="48" spans="1:11">
      <c r="A48" t="s">
        <v>8</v>
      </c>
      <c r="B48" s="19" t="s">
        <v>9</v>
      </c>
      <c r="C48" t="s">
        <v>2</v>
      </c>
      <c r="D48" t="s">
        <v>6</v>
      </c>
      <c r="E48" t="s">
        <v>5</v>
      </c>
      <c r="F48" t="s">
        <v>4</v>
      </c>
      <c r="G48" t="s">
        <v>10</v>
      </c>
      <c r="H48" s="20" t="s">
        <v>11</v>
      </c>
      <c r="J48" s="1"/>
      <c r="K48" s="8"/>
    </row>
    <row r="49" spans="1:20">
      <c r="A49" s="19" t="s">
        <v>103</v>
      </c>
      <c r="B49" s="19">
        <v>1</v>
      </c>
      <c r="C49" t="str">
        <f>B45</f>
        <v>FR</v>
      </c>
      <c r="D49" t="s">
        <v>13</v>
      </c>
      <c r="E49" t="s">
        <v>18</v>
      </c>
      <c r="F49" t="s">
        <v>102</v>
      </c>
      <c r="G49" s="13"/>
      <c r="H49" s="18"/>
      <c r="K49" s="8"/>
    </row>
    <row r="50" spans="1:20">
      <c r="A50" t="s">
        <v>72</v>
      </c>
      <c r="B50">
        <v>1.0093999999999901</v>
      </c>
      <c r="C50" t="s">
        <v>29</v>
      </c>
      <c r="D50" t="s">
        <v>13</v>
      </c>
      <c r="E50" t="s">
        <v>12</v>
      </c>
      <c r="F50" t="s">
        <v>56</v>
      </c>
      <c r="G50" s="13"/>
      <c r="H50" s="18"/>
      <c r="K50" s="8"/>
    </row>
    <row r="51" spans="1:20">
      <c r="A51" s="19" t="s">
        <v>104</v>
      </c>
      <c r="B51">
        <v>1.0093999999999901</v>
      </c>
      <c r="C51" t="s">
        <v>105</v>
      </c>
      <c r="D51" t="s">
        <v>13</v>
      </c>
      <c r="E51" t="s">
        <v>12</v>
      </c>
      <c r="F51" t="s">
        <v>108</v>
      </c>
      <c r="G51" s="13"/>
      <c r="H51" s="13"/>
      <c r="K51" s="8"/>
    </row>
    <row r="52" spans="1:20">
      <c r="A52" s="19" t="s">
        <v>43</v>
      </c>
      <c r="B52" s="19">
        <v>0.88</v>
      </c>
      <c r="C52" t="s">
        <v>29</v>
      </c>
      <c r="D52" t="s">
        <v>19</v>
      </c>
      <c r="E52" t="s">
        <v>12</v>
      </c>
      <c r="F52" t="s">
        <v>41</v>
      </c>
      <c r="H52" s="13"/>
      <c r="I52" s="18"/>
      <c r="K52" s="8"/>
    </row>
    <row r="53" spans="1:20">
      <c r="A53" s="19"/>
      <c r="B53"/>
      <c r="H53" s="13"/>
      <c r="I53" s="18"/>
      <c r="K53" s="8"/>
    </row>
    <row r="54" spans="1:20" s="27" customFormat="1" ht="15.5">
      <c r="A54" s="24" t="s">
        <v>1</v>
      </c>
      <c r="B54" s="25" t="s">
        <v>72</v>
      </c>
      <c r="C54" s="26"/>
      <c r="K54" s="28"/>
      <c r="L54" s="28"/>
      <c r="M54" s="28"/>
      <c r="N54" s="28"/>
      <c r="O54" s="28"/>
      <c r="P54" s="28"/>
    </row>
    <row r="55" spans="1:20" s="27" customFormat="1" ht="15.5">
      <c r="A55" s="29" t="s">
        <v>3</v>
      </c>
      <c r="B55" s="30">
        <v>1</v>
      </c>
      <c r="K55" s="28"/>
      <c r="L55" s="28"/>
      <c r="M55" s="28"/>
      <c r="N55" s="28"/>
      <c r="O55" s="28"/>
      <c r="P55" s="28"/>
    </row>
    <row r="56" spans="1:20" s="27" customFormat="1" ht="15.5">
      <c r="A56" s="29" t="s">
        <v>11</v>
      </c>
      <c r="B56" s="30" t="s">
        <v>55</v>
      </c>
      <c r="K56" s="28"/>
      <c r="L56" s="28"/>
      <c r="M56" s="28"/>
      <c r="N56" s="28"/>
      <c r="O56" s="28"/>
      <c r="P56" s="28"/>
    </row>
    <row r="57" spans="1:20" s="27" customFormat="1" ht="15.5">
      <c r="A57" s="29" t="s">
        <v>4</v>
      </c>
      <c r="B57" s="31" t="s">
        <v>56</v>
      </c>
      <c r="K57" s="28"/>
      <c r="L57" s="28"/>
      <c r="M57" s="28"/>
      <c r="N57" s="28"/>
      <c r="O57" s="28"/>
      <c r="P57" s="28"/>
    </row>
    <row r="58" spans="1:20" s="27" customFormat="1" ht="15.5">
      <c r="A58" s="29" t="s">
        <v>2</v>
      </c>
      <c r="B58" s="30" t="s">
        <v>29</v>
      </c>
      <c r="K58" s="28"/>
      <c r="L58" s="28"/>
      <c r="M58" s="28"/>
      <c r="N58" s="28"/>
      <c r="O58" s="28"/>
      <c r="P58" s="28"/>
    </row>
    <row r="59" spans="1:20" s="27" customFormat="1" ht="15.5">
      <c r="A59" s="29" t="s">
        <v>6</v>
      </c>
      <c r="B59" s="32" t="s">
        <v>13</v>
      </c>
      <c r="H59" s="33"/>
      <c r="I59" s="33"/>
      <c r="J59" s="33"/>
      <c r="K59" s="28"/>
      <c r="L59" s="28"/>
      <c r="M59" s="28"/>
      <c r="N59" s="28"/>
      <c r="O59" s="28"/>
      <c r="P59" s="28"/>
    </row>
    <row r="60" spans="1:20" s="27" customFormat="1" ht="15.5">
      <c r="A60" s="33" t="s">
        <v>7</v>
      </c>
      <c r="B60" s="25"/>
      <c r="C60" s="33"/>
      <c r="D60" s="33"/>
      <c r="E60" s="33"/>
      <c r="F60" s="33"/>
      <c r="G60" s="33"/>
      <c r="H60" s="26"/>
      <c r="I60" s="26"/>
      <c r="J60" s="26"/>
      <c r="K60" s="28"/>
      <c r="L60" s="28"/>
      <c r="M60" s="28"/>
      <c r="N60" s="28"/>
      <c r="O60" s="28"/>
      <c r="P60" s="28"/>
    </row>
    <row r="61" spans="1:20" s="27" customFormat="1" ht="15.5">
      <c r="A61" s="33" t="s">
        <v>8</v>
      </c>
      <c r="B61" s="33" t="s">
        <v>9</v>
      </c>
      <c r="C61" s="33" t="s">
        <v>2</v>
      </c>
      <c r="D61" s="33" t="s">
        <v>6</v>
      </c>
      <c r="E61" s="33" t="s">
        <v>10</v>
      </c>
      <c r="F61" s="33" t="s">
        <v>5</v>
      </c>
      <c r="G61" s="33" t="s">
        <v>4</v>
      </c>
      <c r="H61" s="33" t="s">
        <v>11</v>
      </c>
      <c r="I61" s="33"/>
      <c r="J61" s="34"/>
      <c r="K61" s="35"/>
      <c r="L61" s="35"/>
      <c r="M61" s="35"/>
      <c r="N61" s="35"/>
      <c r="O61" s="35"/>
      <c r="P61" s="35"/>
      <c r="Q61" s="34"/>
      <c r="R61" s="34"/>
      <c r="S61" s="33"/>
      <c r="T61" s="34"/>
    </row>
    <row r="62" spans="1:20" s="27" customFormat="1" ht="15.5">
      <c r="A62" s="32" t="s">
        <v>72</v>
      </c>
      <c r="B62" s="32">
        <v>1</v>
      </c>
      <c r="C62" s="27" t="str">
        <f>B58</f>
        <v>FR</v>
      </c>
      <c r="D62" s="27" t="str">
        <f>B59</f>
        <v>kilogram</v>
      </c>
      <c r="E62" s="26"/>
      <c r="F62" s="27" t="s">
        <v>18</v>
      </c>
      <c r="G62" s="27" t="s">
        <v>56</v>
      </c>
      <c r="H62" s="26"/>
      <c r="I62" s="26"/>
      <c r="K62" s="28"/>
      <c r="L62" s="28"/>
      <c r="M62" s="28"/>
      <c r="N62" s="28"/>
      <c r="O62" s="28"/>
      <c r="P62" s="28"/>
      <c r="T62"/>
    </row>
    <row r="63" spans="1:20" s="27" customFormat="1" ht="15.5">
      <c r="A63" s="32" t="s">
        <v>70</v>
      </c>
      <c r="B63" s="27">
        <f>(1/2963200)*4</f>
        <v>1.3498920086393089E-6</v>
      </c>
      <c r="C63" s="27" t="s">
        <v>47</v>
      </c>
      <c r="D63" s="27" t="s">
        <v>6</v>
      </c>
      <c r="F63" s="27" t="s">
        <v>12</v>
      </c>
      <c r="G63" s="27" t="s">
        <v>57</v>
      </c>
      <c r="H63" s="27" t="s">
        <v>58</v>
      </c>
      <c r="J63"/>
      <c r="K63" s="36"/>
      <c r="L63" s="36"/>
      <c r="M63" s="36"/>
      <c r="N63" s="36"/>
      <c r="O63" s="36"/>
      <c r="P63" s="36"/>
      <c r="Q63"/>
      <c r="R63"/>
    </row>
    <row r="64" spans="1:20" s="27" customFormat="1" ht="15.5">
      <c r="A64" s="32" t="s">
        <v>71</v>
      </c>
      <c r="B64" s="27">
        <f>1/2963200</f>
        <v>3.3747300215982723E-7</v>
      </c>
      <c r="C64" s="27" t="s">
        <v>47</v>
      </c>
      <c r="D64" s="27" t="s">
        <v>6</v>
      </c>
      <c r="F64" s="27" t="s">
        <v>12</v>
      </c>
      <c r="G64" s="27" t="s">
        <v>59</v>
      </c>
      <c r="H64" s="27" t="s">
        <v>60</v>
      </c>
      <c r="J64"/>
      <c r="K64" s="36"/>
      <c r="L64" s="36"/>
      <c r="M64" s="36"/>
      <c r="N64" s="36"/>
      <c r="O64" s="36"/>
      <c r="P64" s="36"/>
      <c r="Q64"/>
      <c r="R64"/>
    </row>
    <row r="65" spans="1:18" s="27" customFormat="1" ht="15.5">
      <c r="A65" s="32" t="s">
        <v>61</v>
      </c>
      <c r="B65" s="27">
        <f>B63*-1</f>
        <v>-1.3498920086393089E-6</v>
      </c>
      <c r="C65" s="27" t="s">
        <v>47</v>
      </c>
      <c r="D65" s="27" t="s">
        <v>6</v>
      </c>
      <c r="F65" s="27" t="s">
        <v>12</v>
      </c>
      <c r="G65" s="27" t="s">
        <v>62</v>
      </c>
      <c r="H65" s="27" t="s">
        <v>63</v>
      </c>
      <c r="J65"/>
      <c r="K65" s="36"/>
      <c r="L65" s="36"/>
      <c r="M65" s="36"/>
      <c r="N65" s="36"/>
      <c r="O65" s="36"/>
      <c r="P65" s="36"/>
      <c r="Q65"/>
      <c r="R65"/>
    </row>
    <row r="66" spans="1:18" s="27" customFormat="1" ht="15.5">
      <c r="A66" s="32" t="s">
        <v>64</v>
      </c>
      <c r="B66" s="27">
        <f>-1*B64</f>
        <v>-3.3747300215982723E-7</v>
      </c>
      <c r="C66" s="27" t="s">
        <v>47</v>
      </c>
      <c r="D66" s="27" t="s">
        <v>6</v>
      </c>
      <c r="F66" s="27" t="s">
        <v>12</v>
      </c>
      <c r="G66" s="27" t="s">
        <v>65</v>
      </c>
      <c r="H66" s="27" t="s">
        <v>66</v>
      </c>
      <c r="J66"/>
      <c r="K66" s="36"/>
      <c r="L66" s="36"/>
      <c r="M66" s="36"/>
      <c r="N66" s="36"/>
      <c r="O66" s="36"/>
      <c r="P66" s="36"/>
      <c r="Q66"/>
      <c r="R66"/>
    </row>
    <row r="67" spans="1:18" s="27" customFormat="1" ht="15.5">
      <c r="A67" s="29" t="s">
        <v>27</v>
      </c>
      <c r="B67" s="32">
        <v>54</v>
      </c>
      <c r="C67" s="27" t="s">
        <v>29</v>
      </c>
      <c r="D67" s="27" t="s">
        <v>19</v>
      </c>
      <c r="E67" s="26"/>
      <c r="F67" s="27" t="s">
        <v>12</v>
      </c>
      <c r="G67" s="27" t="s">
        <v>20</v>
      </c>
      <c r="H67" s="26" t="s">
        <v>67</v>
      </c>
      <c r="J67"/>
      <c r="K67" s="36"/>
      <c r="L67" s="36"/>
      <c r="M67" s="36"/>
      <c r="N67" s="36"/>
      <c r="O67" s="36"/>
      <c r="P67" s="36"/>
      <c r="Q67"/>
      <c r="R67"/>
    </row>
    <row r="68" spans="1:18" s="27" customFormat="1" ht="15.5">
      <c r="A68" s="29" t="s">
        <v>21</v>
      </c>
      <c r="B68" s="32">
        <v>14</v>
      </c>
      <c r="C68" s="27" t="s">
        <v>22</v>
      </c>
      <c r="D68" s="27" t="s">
        <v>13</v>
      </c>
      <c r="F68" s="27" t="s">
        <v>12</v>
      </c>
      <c r="G68" s="27" t="s">
        <v>23</v>
      </c>
      <c r="H68" s="37" t="s">
        <v>68</v>
      </c>
      <c r="J68"/>
      <c r="K68" s="36"/>
      <c r="L68" s="36"/>
      <c r="M68" s="36"/>
      <c r="N68" s="36"/>
      <c r="O68" s="36"/>
      <c r="P68" s="36"/>
      <c r="Q68"/>
      <c r="R68"/>
    </row>
    <row r="69" spans="1:18" s="27" customFormat="1" ht="15.5">
      <c r="A69" s="38" t="s">
        <v>24</v>
      </c>
      <c r="B69" s="31">
        <v>8</v>
      </c>
      <c r="C69" s="38"/>
      <c r="D69" s="38" t="s">
        <v>13</v>
      </c>
      <c r="E69" s="38" t="s">
        <v>25</v>
      </c>
      <c r="F69" s="38" t="s">
        <v>15</v>
      </c>
      <c r="G69" s="38"/>
      <c r="H69" s="39"/>
      <c r="J69"/>
      <c r="K69" s="36"/>
      <c r="L69" s="36"/>
      <c r="M69" s="36"/>
      <c r="N69" s="36"/>
      <c r="O69" s="36"/>
      <c r="P69" s="36"/>
      <c r="Q69" s="36"/>
      <c r="R69"/>
    </row>
    <row r="70" spans="1:18" s="27" customFormat="1" ht="15.5">
      <c r="A70" s="38" t="s">
        <v>69</v>
      </c>
      <c r="B70" s="31">
        <f>(0.09*1000*20)/2963200</f>
        <v>6.0745140388768898E-4</v>
      </c>
      <c r="C70" s="38"/>
      <c r="D70" s="38" t="s">
        <v>17</v>
      </c>
      <c r="E70" s="38" t="s">
        <v>16</v>
      </c>
      <c r="F70" s="38" t="s">
        <v>15</v>
      </c>
      <c r="G70" s="38"/>
      <c r="H70" s="39"/>
      <c r="J70"/>
      <c r="K70" s="36"/>
      <c r="L70" s="36"/>
      <c r="M70" s="36"/>
      <c r="N70" s="36"/>
      <c r="O70" s="36"/>
      <c r="P70" s="36"/>
      <c r="Q70" s="36"/>
      <c r="R70"/>
    </row>
    <row r="71" spans="1:18" s="27" customFormat="1" ht="15.5">
      <c r="K71" s="28"/>
      <c r="L71" s="28"/>
      <c r="M71" s="28"/>
      <c r="N71" s="28"/>
      <c r="O71" s="28"/>
      <c r="P71" s="28"/>
    </row>
    <row r="72" spans="1:18">
      <c r="A72" s="4" t="s">
        <v>1</v>
      </c>
      <c r="B72" s="12" t="s">
        <v>42</v>
      </c>
      <c r="C72" s="9"/>
      <c r="D72" s="9"/>
      <c r="E72" s="9"/>
      <c r="F72" s="9"/>
      <c r="G72" s="9"/>
      <c r="H72" s="9"/>
      <c r="J72" s="21"/>
      <c r="K72" s="22"/>
    </row>
    <row r="73" spans="1:18">
      <c r="A73" s="6" t="s">
        <v>3</v>
      </c>
      <c r="B73" s="14">
        <v>1</v>
      </c>
      <c r="C73" s="9"/>
      <c r="D73" s="9"/>
      <c r="E73" s="9"/>
      <c r="F73" s="9"/>
      <c r="G73" s="9"/>
      <c r="H73" s="9"/>
      <c r="J73" s="13"/>
      <c r="K73" s="22"/>
    </row>
    <row r="74" spans="1:18">
      <c r="A74" s="6" t="s">
        <v>11</v>
      </c>
      <c r="B74" s="23" t="s">
        <v>39</v>
      </c>
      <c r="C74" s="9"/>
      <c r="D74" s="9"/>
      <c r="E74" s="9"/>
      <c r="F74" s="9"/>
      <c r="G74" s="9"/>
      <c r="H74" s="9"/>
      <c r="K74" s="22"/>
    </row>
    <row r="75" spans="1:18">
      <c r="A75" s="6" t="s">
        <v>4</v>
      </c>
      <c r="B75" s="10" t="s">
        <v>26</v>
      </c>
      <c r="C75" s="9"/>
      <c r="D75" s="9"/>
      <c r="E75" s="9"/>
      <c r="F75" s="9"/>
      <c r="G75" s="9"/>
      <c r="H75" s="9"/>
    </row>
    <row r="76" spans="1:18" ht="16.25" customHeight="1">
      <c r="A76" s="6" t="s">
        <v>2</v>
      </c>
      <c r="B76" s="15" t="s">
        <v>29</v>
      </c>
      <c r="C76" s="9"/>
      <c r="D76" s="9"/>
      <c r="E76" s="9"/>
      <c r="F76" s="9"/>
      <c r="G76" s="9"/>
      <c r="H76" s="9"/>
    </row>
    <row r="77" spans="1:18">
      <c r="A77" s="6" t="s">
        <v>6</v>
      </c>
      <c r="B77" s="10" t="s">
        <v>13</v>
      </c>
      <c r="C77" s="9"/>
      <c r="D77" s="9"/>
      <c r="E77" s="9"/>
      <c r="F77" s="9"/>
      <c r="G77" s="9"/>
      <c r="H77" s="16"/>
    </row>
    <row r="78" spans="1:18">
      <c r="A78" s="16" t="s">
        <v>7</v>
      </c>
      <c r="B78" s="12"/>
      <c r="C78" s="16"/>
      <c r="D78" s="16"/>
      <c r="E78" s="16"/>
      <c r="F78" s="16"/>
      <c r="G78" s="16"/>
      <c r="H78" s="13"/>
    </row>
    <row r="79" spans="1:18">
      <c r="A79" t="s">
        <v>8</v>
      </c>
      <c r="B79" s="19" t="s">
        <v>9</v>
      </c>
      <c r="C79" t="s">
        <v>2</v>
      </c>
      <c r="D79" t="s">
        <v>6</v>
      </c>
      <c r="E79" t="s">
        <v>5</v>
      </c>
      <c r="F79" t="s">
        <v>4</v>
      </c>
      <c r="G79" s="1" t="s">
        <v>10</v>
      </c>
      <c r="H79" s="20" t="s">
        <v>11</v>
      </c>
    </row>
    <row r="80" spans="1:18">
      <c r="A80" t="s">
        <v>42</v>
      </c>
      <c r="B80" s="19">
        <v>1</v>
      </c>
      <c r="C80" t="s">
        <v>29</v>
      </c>
      <c r="D80" t="s">
        <v>13</v>
      </c>
      <c r="E80" t="s">
        <v>18</v>
      </c>
      <c r="F80" s="10" t="s">
        <v>26</v>
      </c>
      <c r="G80" s="13"/>
    </row>
    <row r="81" spans="1:11">
      <c r="A81" t="s">
        <v>33</v>
      </c>
      <c r="B81" s="19">
        <f>4.3*28.6</f>
        <v>122.98</v>
      </c>
      <c r="C81" t="s">
        <v>40</v>
      </c>
      <c r="D81" t="s">
        <v>44</v>
      </c>
      <c r="E81" t="s">
        <v>12</v>
      </c>
      <c r="F81" t="s">
        <v>34</v>
      </c>
    </row>
    <row r="82" spans="1:11">
      <c r="A82" t="s">
        <v>33</v>
      </c>
      <c r="B82" s="19">
        <v>1.34</v>
      </c>
      <c r="C82" t="s">
        <v>40</v>
      </c>
      <c r="D82" t="s">
        <v>13</v>
      </c>
      <c r="E82" t="s">
        <v>12</v>
      </c>
      <c r="F82" t="s">
        <v>35</v>
      </c>
    </row>
    <row r="83" spans="1:11">
      <c r="A83" t="s">
        <v>36</v>
      </c>
      <c r="B83" s="19">
        <v>4.03</v>
      </c>
      <c r="C83" t="s">
        <v>22</v>
      </c>
      <c r="D83" t="s">
        <v>13</v>
      </c>
      <c r="E83" t="s">
        <v>12</v>
      </c>
      <c r="F83" t="s">
        <v>37</v>
      </c>
    </row>
    <row r="84" spans="1:11">
      <c r="A84" t="s">
        <v>38</v>
      </c>
      <c r="B84" s="19">
        <v>8.34</v>
      </c>
      <c r="D84" t="s">
        <v>13</v>
      </c>
      <c r="E84" t="s">
        <v>15</v>
      </c>
      <c r="G84" t="s">
        <v>25</v>
      </c>
    </row>
    <row r="85" spans="1:11">
      <c r="A85" t="s">
        <v>43</v>
      </c>
      <c r="B85" s="19">
        <v>4.6399999999999997</v>
      </c>
      <c r="C85" t="s">
        <v>29</v>
      </c>
      <c r="D85" t="s">
        <v>19</v>
      </c>
      <c r="E85" t="s">
        <v>12</v>
      </c>
      <c r="F85" t="s">
        <v>41</v>
      </c>
    </row>
    <row r="87" spans="1:11">
      <c r="A87" s="4" t="s">
        <v>1</v>
      </c>
      <c r="B87" s="12" t="s">
        <v>45</v>
      </c>
      <c r="C87" s="9"/>
      <c r="D87" s="9"/>
      <c r="E87" s="9"/>
      <c r="F87" s="9"/>
      <c r="G87" s="9"/>
      <c r="H87" s="9"/>
      <c r="J87" s="21"/>
      <c r="K87" s="22"/>
    </row>
    <row r="88" spans="1:11">
      <c r="A88" s="6" t="s">
        <v>3</v>
      </c>
      <c r="B88" s="14">
        <v>1</v>
      </c>
      <c r="C88" s="9"/>
      <c r="D88" s="9"/>
      <c r="E88" s="9"/>
      <c r="F88" s="9"/>
      <c r="G88" s="9"/>
      <c r="H88" s="9"/>
      <c r="J88" s="13"/>
      <c r="K88" s="22"/>
    </row>
    <row r="89" spans="1:11">
      <c r="A89" s="6" t="s">
        <v>11</v>
      </c>
      <c r="B89" s="23" t="s">
        <v>46</v>
      </c>
      <c r="C89" s="9"/>
      <c r="D89" s="9"/>
      <c r="E89" s="9"/>
      <c r="F89" s="9"/>
      <c r="G89" s="9"/>
      <c r="H89" s="9"/>
      <c r="K89" s="22"/>
    </row>
    <row r="90" spans="1:11">
      <c r="A90" s="6" t="s">
        <v>4</v>
      </c>
      <c r="B90" s="10" t="s">
        <v>26</v>
      </c>
      <c r="C90" s="9"/>
      <c r="D90" s="9"/>
      <c r="E90" s="9"/>
      <c r="F90" s="9"/>
      <c r="G90" s="9"/>
      <c r="H90" s="9"/>
    </row>
    <row r="91" spans="1:11" ht="16.25" customHeight="1">
      <c r="A91" s="6" t="s">
        <v>2</v>
      </c>
      <c r="B91" s="15" t="s">
        <v>29</v>
      </c>
      <c r="C91" s="9"/>
      <c r="D91" s="9"/>
      <c r="E91" s="9"/>
      <c r="F91" s="9"/>
      <c r="G91" s="9"/>
      <c r="H91" s="9"/>
    </row>
    <row r="92" spans="1:11">
      <c r="A92" s="6" t="s">
        <v>6</v>
      </c>
      <c r="B92" s="10" t="s">
        <v>13</v>
      </c>
      <c r="C92" s="9"/>
      <c r="D92" s="9"/>
      <c r="E92" s="9"/>
      <c r="F92" s="9"/>
      <c r="G92" s="9"/>
      <c r="H92" s="16"/>
    </row>
    <row r="93" spans="1:11">
      <c r="A93" s="16" t="s">
        <v>7</v>
      </c>
      <c r="B93" s="12"/>
      <c r="C93" s="16"/>
      <c r="D93" s="16"/>
      <c r="E93" s="16"/>
      <c r="F93" s="16"/>
      <c r="G93" s="16"/>
      <c r="H93" s="13"/>
    </row>
    <row r="94" spans="1:11">
      <c r="A94" t="s">
        <v>8</v>
      </c>
      <c r="B94" s="19" t="s">
        <v>9</v>
      </c>
      <c r="C94" t="s">
        <v>2</v>
      </c>
      <c r="D94" t="s">
        <v>6</v>
      </c>
      <c r="E94" t="s">
        <v>5</v>
      </c>
      <c r="F94" t="s">
        <v>4</v>
      </c>
      <c r="G94" s="1" t="s">
        <v>10</v>
      </c>
      <c r="H94" s="20" t="s">
        <v>11</v>
      </c>
    </row>
    <row r="95" spans="1:11">
      <c r="A95" t="s">
        <v>45</v>
      </c>
      <c r="B95" s="19">
        <v>1</v>
      </c>
      <c r="C95" t="s">
        <v>29</v>
      </c>
      <c r="D95" t="s">
        <v>13</v>
      </c>
      <c r="E95" t="s">
        <v>18</v>
      </c>
      <c r="F95" s="10" t="s">
        <v>26</v>
      </c>
      <c r="G95" s="13"/>
    </row>
    <row r="96" spans="1:11">
      <c r="A96" t="s">
        <v>33</v>
      </c>
      <c r="B96" s="19">
        <f>4.3*28.6</f>
        <v>122.98</v>
      </c>
      <c r="C96" t="s">
        <v>40</v>
      </c>
      <c r="D96" t="s">
        <v>44</v>
      </c>
      <c r="E96" t="s">
        <v>12</v>
      </c>
      <c r="F96" t="s">
        <v>34</v>
      </c>
    </row>
    <row r="97" spans="1:14">
      <c r="A97" t="s">
        <v>33</v>
      </c>
      <c r="B97" s="19">
        <v>1.34</v>
      </c>
      <c r="C97" t="s">
        <v>40</v>
      </c>
      <c r="D97" t="s">
        <v>13</v>
      </c>
      <c r="E97" t="s">
        <v>12</v>
      </c>
      <c r="F97" t="s">
        <v>35</v>
      </c>
    </row>
    <row r="98" spans="1:14">
      <c r="A98" t="s">
        <v>36</v>
      </c>
      <c r="B98" s="19">
        <v>4.03</v>
      </c>
      <c r="C98" t="s">
        <v>22</v>
      </c>
      <c r="D98" t="s">
        <v>13</v>
      </c>
      <c r="E98" t="s">
        <v>12</v>
      </c>
      <c r="F98" t="s">
        <v>37</v>
      </c>
    </row>
    <row r="99" spans="1:14">
      <c r="A99" t="s">
        <v>43</v>
      </c>
      <c r="B99" s="19">
        <v>4.6399999999999997</v>
      </c>
      <c r="C99" t="s">
        <v>29</v>
      </c>
      <c r="D99" t="s">
        <v>19</v>
      </c>
      <c r="E99" t="s">
        <v>12</v>
      </c>
      <c r="F99" t="s">
        <v>41</v>
      </c>
    </row>
    <row r="100" spans="1:14">
      <c r="A100" t="s">
        <v>43</v>
      </c>
      <c r="B100" s="19">
        <v>0.7</v>
      </c>
      <c r="C100" t="s">
        <v>29</v>
      </c>
      <c r="D100" t="s">
        <v>19</v>
      </c>
      <c r="E100" t="s">
        <v>12</v>
      </c>
      <c r="F100" t="s">
        <v>41</v>
      </c>
    </row>
    <row r="102" spans="1:14" ht="15.5">
      <c r="A102" s="34" t="s">
        <v>1</v>
      </c>
      <c r="B102" s="34" t="s">
        <v>73</v>
      </c>
      <c r="I102"/>
      <c r="M102" t="s">
        <v>74</v>
      </c>
    </row>
    <row r="103" spans="1:14">
      <c r="A103" t="s">
        <v>2</v>
      </c>
      <c r="B103" t="s">
        <v>29</v>
      </c>
      <c r="I103"/>
      <c r="M103" t="s">
        <v>74</v>
      </c>
    </row>
    <row r="104" spans="1:14">
      <c r="A104" t="s">
        <v>11</v>
      </c>
      <c r="B104" t="s">
        <v>75</v>
      </c>
      <c r="I104"/>
    </row>
    <row r="105" spans="1:14">
      <c r="A105" t="s">
        <v>3</v>
      </c>
      <c r="B105">
        <v>1</v>
      </c>
      <c r="I105"/>
      <c r="M105" t="s">
        <v>74</v>
      </c>
    </row>
    <row r="106" spans="1:14">
      <c r="A106" t="s">
        <v>76</v>
      </c>
      <c r="B106" t="s">
        <v>77</v>
      </c>
      <c r="I106"/>
    </row>
    <row r="107" spans="1:14">
      <c r="A107" t="s">
        <v>4</v>
      </c>
      <c r="B107" t="s">
        <v>30</v>
      </c>
      <c r="I107"/>
      <c r="M107" t="s">
        <v>74</v>
      </c>
    </row>
    <row r="108" spans="1:14">
      <c r="A108" t="s">
        <v>5</v>
      </c>
      <c r="B108" t="s">
        <v>78</v>
      </c>
      <c r="I108"/>
      <c r="M108" t="s">
        <v>74</v>
      </c>
    </row>
    <row r="109" spans="1:14">
      <c r="A109" t="s">
        <v>6</v>
      </c>
      <c r="B109" t="s">
        <v>19</v>
      </c>
      <c r="I109"/>
      <c r="M109" t="s">
        <v>74</v>
      </c>
    </row>
    <row r="110" spans="1:14" ht="15.5">
      <c r="A110" s="34" t="s">
        <v>7</v>
      </c>
      <c r="B110"/>
      <c r="I110"/>
      <c r="M110" t="s">
        <v>74</v>
      </c>
    </row>
    <row r="111" spans="1:14" ht="15.5">
      <c r="A111" s="34" t="s">
        <v>8</v>
      </c>
      <c r="B111" s="34" t="s">
        <v>9</v>
      </c>
      <c r="C111" s="34" t="s">
        <v>2</v>
      </c>
      <c r="D111" s="34" t="s">
        <v>6</v>
      </c>
      <c r="E111" s="34" t="s">
        <v>10</v>
      </c>
      <c r="F111" s="34" t="s">
        <v>5</v>
      </c>
      <c r="G111" s="34" t="s">
        <v>4</v>
      </c>
      <c r="H111" s="34" t="s">
        <v>11</v>
      </c>
      <c r="I111" s="40"/>
    </row>
    <row r="112" spans="1:14">
      <c r="A112" t="str">
        <f>B102</f>
        <v>electricity supply, high voltage, from vanadium-redox flow battery system</v>
      </c>
      <c r="B112">
        <v>1</v>
      </c>
      <c r="C112" t="s">
        <v>29</v>
      </c>
      <c r="D112" t="str">
        <f>B109</f>
        <v>kilowatt hour</v>
      </c>
      <c r="F112" t="s">
        <v>18</v>
      </c>
      <c r="G112" t="str">
        <f>B107</f>
        <v>electricity, high voltage</v>
      </c>
      <c r="I112" s="8"/>
      <c r="J112" s="8"/>
      <c r="K112" s="8"/>
      <c r="L112" s="8"/>
      <c r="M112" s="8"/>
      <c r="N112" s="8"/>
    </row>
    <row r="113" spans="1:14">
      <c r="A113" t="s">
        <v>98</v>
      </c>
      <c r="B113">
        <v>1.33</v>
      </c>
      <c r="C113" t="s">
        <v>29</v>
      </c>
      <c r="D113" t="s">
        <v>19</v>
      </c>
      <c r="F113" t="s">
        <v>12</v>
      </c>
      <c r="G113" t="s">
        <v>30</v>
      </c>
      <c r="H113" t="s">
        <v>79</v>
      </c>
      <c r="I113" s="8"/>
      <c r="J113" s="8"/>
      <c r="K113" s="8"/>
      <c r="L113" s="8"/>
      <c r="M113" s="8"/>
      <c r="N113" s="8"/>
    </row>
    <row r="114" spans="1:14">
      <c r="A114" t="s">
        <v>80</v>
      </c>
      <c r="B114" s="41">
        <f>1/(49000000)</f>
        <v>2.0408163265306123E-8</v>
      </c>
      <c r="C114" t="s">
        <v>47</v>
      </c>
      <c r="D114" t="s">
        <v>6</v>
      </c>
      <c r="F114" t="s">
        <v>12</v>
      </c>
      <c r="G114" t="s">
        <v>81</v>
      </c>
      <c r="H114" t="s">
        <v>82</v>
      </c>
      <c r="I114"/>
    </row>
    <row r="115" spans="1:14">
      <c r="A115" t="s">
        <v>83</v>
      </c>
      <c r="B115" s="41">
        <f>1/(49000000)</f>
        <v>2.0408163265306123E-8</v>
      </c>
      <c r="C115" t="s">
        <v>47</v>
      </c>
      <c r="D115" t="s">
        <v>6</v>
      </c>
      <c r="F115" t="s">
        <v>12</v>
      </c>
      <c r="G115" t="s">
        <v>84</v>
      </c>
      <c r="H115" t="s">
        <v>85</v>
      </c>
      <c r="I115"/>
    </row>
    <row r="116" spans="1:14">
      <c r="A116" t="s">
        <v>86</v>
      </c>
      <c r="B116" s="41">
        <f>-0.41/1000</f>
        <v>-4.0999999999999999E-4</v>
      </c>
      <c r="C116" t="s">
        <v>47</v>
      </c>
      <c r="D116" t="s">
        <v>13</v>
      </c>
      <c r="F116" t="s">
        <v>12</v>
      </c>
      <c r="G116" t="s">
        <v>87</v>
      </c>
      <c r="H116" t="s">
        <v>88</v>
      </c>
      <c r="I116"/>
    </row>
    <row r="117" spans="1:14">
      <c r="A117" t="s">
        <v>89</v>
      </c>
      <c r="B117">
        <f>-0.66/1000</f>
        <v>-6.6E-4</v>
      </c>
      <c r="C117" t="s">
        <v>47</v>
      </c>
      <c r="D117" t="s">
        <v>13</v>
      </c>
      <c r="F117" t="s">
        <v>12</v>
      </c>
      <c r="G117" t="s">
        <v>90</v>
      </c>
      <c r="H117" t="s">
        <v>91</v>
      </c>
      <c r="I117"/>
    </row>
    <row r="118" spans="1:14">
      <c r="A118" t="s">
        <v>92</v>
      </c>
      <c r="B118">
        <f>-5.55/1000</f>
        <v>-5.5500000000000002E-3</v>
      </c>
      <c r="C118" t="s">
        <v>47</v>
      </c>
      <c r="D118" t="s">
        <v>13</v>
      </c>
      <c r="F118" t="s">
        <v>12</v>
      </c>
      <c r="G118" t="s">
        <v>93</v>
      </c>
      <c r="H118" t="s">
        <v>94</v>
      </c>
      <c r="I118"/>
    </row>
    <row r="119" spans="1:14">
      <c r="A119" t="s">
        <v>95</v>
      </c>
      <c r="B119">
        <f>-0.1/1000</f>
        <v>-1E-4</v>
      </c>
      <c r="C119" t="s">
        <v>47</v>
      </c>
      <c r="D119" t="s">
        <v>13</v>
      </c>
      <c r="F119" t="s">
        <v>12</v>
      </c>
      <c r="G119" t="s">
        <v>96</v>
      </c>
      <c r="H119" t="s">
        <v>97</v>
      </c>
      <c r="I119"/>
    </row>
    <row r="120" spans="1:14">
      <c r="B120"/>
      <c r="I12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Joanna SCHLESINGER</cp:lastModifiedBy>
  <dcterms:created xsi:type="dcterms:W3CDTF">2020-12-17T11:52:00Z</dcterms:created>
  <dcterms:modified xsi:type="dcterms:W3CDTF">2024-12-12T14:41:18Z</dcterms:modified>
</cp:coreProperties>
</file>