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4D6BE114-A351-4C2E-BE3F-BD6857894E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C27" i="11"/>
  <c r="D27" i="11"/>
  <c r="C19" i="11"/>
  <c r="C12" i="11"/>
  <c r="C11" i="11"/>
  <c r="D19" i="11"/>
  <c r="C24" i="11"/>
  <c r="D18" i="11"/>
  <c r="D22" i="11"/>
  <c r="C22" i="11"/>
  <c r="D21" i="11"/>
  <c r="C21" i="11"/>
  <c r="D20" i="11"/>
  <c r="C20" i="11"/>
  <c r="C23" i="11"/>
  <c r="D23" i="11"/>
  <c r="D25" i="11"/>
  <c r="C16" i="11"/>
  <c r="D15" i="11"/>
  <c r="D14" i="11"/>
  <c r="D16" i="11"/>
  <c r="D29" i="11"/>
  <c r="C29" i="11"/>
  <c r="D28" i="11"/>
  <c r="C28" i="11"/>
  <c r="D24" i="11"/>
  <c r="D17" i="11" s="1"/>
  <c r="C17" i="11"/>
  <c r="C25" i="11"/>
  <c r="D10" i="11"/>
  <c r="C15" i="11"/>
  <c r="C14" i="11"/>
  <c r="D12" i="11"/>
  <c r="D9" i="11"/>
  <c r="C10" i="11" s="1"/>
  <c r="C3" i="11"/>
  <c r="C9" i="11" s="1"/>
  <c r="F7" i="11"/>
  <c r="G5" i="11" l="1"/>
  <c r="F30" i="11"/>
  <c r="F28" i="11"/>
  <c r="F26" i="11"/>
  <c r="F17" i="11"/>
  <c r="F13" i="11"/>
  <c r="F8" i="11"/>
  <c r="F29" i="11" l="1"/>
  <c r="F9" i="11"/>
  <c r="G6" i="11"/>
  <c r="F18" i="11" l="1"/>
  <c r="F27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F25" i="1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<sst xmlns="http://schemas.openxmlformats.org/spreadsheetml/2006/main" count="34" uniqueCount="34">
  <si>
    <t>Runtime Verification for Spatio-Temporal Properties (with Aggregated Operators)</t>
  </si>
  <si>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</si>
  <si>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</si>
  <si>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</si>
  <si>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</si>
  <si>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</si>
  <si>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</si>
  <si>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</si>
  <si>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</si>
  <si>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</si>
  <si>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</si>
  <si>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</si>
  <si>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</si>
  <si>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</si>
  <si>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</si>
  <si>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</si>
  <si>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>Use case definition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</si>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</sst>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69" fontId="5" fillId="0" borderId="3" xfId="8" applyNumberFormat="1" applyAlignment="1">
      <alignment horizontal="center" vertical="center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0" fontId="15" fillId="2" borderId="2" xfId="11" applyFont="1" applyFill="1" applyAlignment="1">
      <alignment horizontal="left" vertical="center" wrapText="1" indent="2"/>
    </xf>
    <xf numFmtId="14" fontId="15" fillId="2" borderId="2" xfId="9" applyNumberFormat="1" applyFont="1" applyFill="1">
      <alignment horizontal="center" vertical="center"/>
    </xf>
    <xf numFmtId="0" fontId="15" fillId="4" borderId="13" xfId="0" applyFont="1" applyFill="1" applyBorder="1" applyAlignment="1">
      <alignment horizontal="left" vertical="center" indent="5"/>
    </xf>
    <xf numFmtId="0" fontId="15" fillId="4" borderId="13" xfId="0" applyFont="1" applyFill="1" applyBorder="1" applyAlignment="1">
      <alignment vertical="center"/>
    </xf>
    <xf numFmtId="14" fontId="15" fillId="4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 indent="5"/>
    </xf>
    <xf numFmtId="0" fontId="15" fillId="4" borderId="14" xfId="0" applyFont="1" applyFill="1" applyBorder="1" applyAlignment="1">
      <alignment vertical="center"/>
    </xf>
    <xf numFmtId="14" fontId="15" fillId="4" borderId="14" xfId="0" applyNumberFormat="1" applyFont="1" applyFill="1" applyBorder="1" applyAlignment="1">
      <alignment vertical="center"/>
    </xf>
    <xf numFmtId="0" fontId="15" fillId="4" borderId="12" xfId="0" applyFont="1" applyFill="1" applyBorder="1" applyAlignment="1">
      <alignment horizontal="left" vertical="center" indent="5"/>
    </xf>
    <xf numFmtId="0" fontId="15" fillId="4" borderId="12" xfId="0" applyFont="1" applyFill="1" applyBorder="1" applyAlignment="1">
      <alignment vertical="center"/>
    </xf>
    <xf numFmtId="14" fontId="15" fillId="4" borderId="12" xfId="0" applyNumberFormat="1" applyFont="1" applyFill="1" applyBorder="1" applyAlignment="1">
      <alignment vertical="center"/>
    </xf>
    <xf numFmtId="0" fontId="15" fillId="2" borderId="2" xfId="11" applyFont="1" applyFill="1" applyAlignment="1">
      <alignment horizontal="left" vertical="center" wrapText="1" indent="2"/>
    </xf>
    <xf numFmtId="0" fontId="15" fillId="2" borderId="12" xfId="11" applyFont="1" applyFill="1" applyBorder="1" applyAlignment="1">
      <alignment horizontal="left" vertical="center" wrapText="1" indent="2"/>
    </xf>
    <xf numFmtId="14" fontId="15" fillId="2" borderId="12" xfId="9" applyNumberFormat="1" applyFont="1" applyFill="1" applyBorder="1">
      <alignment horizontal="center" vertical="center"/>
    </xf>
    <xf numFmtId="0" fontId="14" fillId="8" borderId="15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left" vertical="center" indent="1"/>
    </xf>
    <xf numFmtId="14" fontId="15" fillId="8" borderId="16" xfId="0" applyNumberFormat="1" applyFont="1" applyFill="1" applyBorder="1" applyAlignment="1">
      <alignment horizontal="center" vertical="center"/>
    </xf>
    <xf numFmtId="14" fontId="15" fillId="8" borderId="17" xfId="0" applyNumberFormat="1" applyFont="1" applyFill="1" applyBorder="1" applyAlignment="1">
      <alignment horizontal="center" vertical="center"/>
    </xf>
    <xf numFmtId="0" fontId="15" fillId="2" borderId="11" xfId="11" applyFont="1" applyFill="1" applyBorder="1" applyAlignment="1">
      <alignment horizontal="left" vertical="center" wrapText="1" indent="2"/>
    </xf>
    <xf numFmtId="14" fontId="15" fillId="2" borderId="11" xfId="9" applyNumberFormat="1" applyFont="1" applyFill="1" applyBorder="1">
      <alignment horizontal="center" vertical="center"/>
    </xf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14" fontId="15" fillId="7" borderId="16" xfId="0" applyNumberFormat="1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0" fontId="14" fillId="2" borderId="12" xfId="11" applyFont="1" applyFill="1" applyBorder="1" applyAlignment="1">
      <alignment horizontal="left" vertical="center" wrapText="1" indent="2"/>
    </xf>
    <xf numFmtId="14" fontId="14" fillId="2" borderId="12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8" borderId="16" xfId="0" quotePrefix="1" applyNumberFormat="1" applyFont="1" applyFill="1" applyBorder="1" applyAlignment="1">
      <alignment horizontal="center" vertical="center"/>
    </xf>
    <xf numFmtId="49" fontId="15" fillId="8" borderId="17" xfId="0" quotePrefix="1" applyNumberFormat="1" applyFont="1" applyFill="1" applyBorder="1" applyAlignment="1">
      <alignment horizontal="center" vertical="center"/>
    </xf>
    <xf numFmtId="14" fontId="15" fillId="7" borderId="16" xfId="0" quotePrefix="1" applyNumberFormat="1" applyFont="1" applyFill="1" applyBorder="1" applyAlignment="1">
      <alignment horizontal="center" vertical="center"/>
    </xf>
    <xf numFmtId="14" fontId="14" fillId="2" borderId="12" xfId="9" quotePrefix="1" applyNumberFormat="1" applyFont="1" applyFill="1" applyBorder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1D9"/>
      <color rgb="FFFDF1ED"/>
      <color rgb="FFF6D3C6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2"/>
  <sheetViews>
    <sheetView showGridLines="0" tabSelected="1" showRuler="0" topLeftCell="A8" zoomScale="70" zoomScaleNormal="70" zoomScalePageLayoutView="70" workbookViewId="0">
      <pane xSplit="4" topLeftCell="CT1" activePane="topRight" state="frozen"/>
      <selection pane="topRight" activeCell="A19" sqref="A19:D22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0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1</v>
      </c>
      <c r="B2" s="20"/>
      <c r="G2" s="17"/>
    </row>
    <row r="3" spans="1:258" ht="30" customHeight="1" x14ac:dyDescent="0.35">
      <c r="A3" s="21" t="s">
        <v>2</v>
      </c>
      <c r="B3" s="23" t="s">
        <v>3</v>
      </c>
      <c r="C3" s="24">
        <f>DATE(2021,11,3)</f>
        <v>44503</v>
      </c>
      <c r="D3" s="24"/>
    </row>
    <row r="4" spans="1:258" ht="30" customHeight="1" x14ac:dyDescent="0.3">
      <c r="C4" s="5">
        <v>1</v>
      </c>
      <c r="G4" s="25">
        <f>G5</f>
        <v>44501</v>
      </c>
      <c r="H4" s="26"/>
      <c r="I4" s="26"/>
      <c r="J4" s="26"/>
      <c r="K4" s="26"/>
      <c r="L4" s="26"/>
      <c r="M4" s="27"/>
      <c r="N4" s="25">
        <f>N5</f>
        <v>44508</v>
      </c>
      <c r="O4" s="26"/>
      <c r="P4" s="26"/>
      <c r="Q4" s="26"/>
      <c r="R4" s="26"/>
      <c r="S4" s="26"/>
      <c r="T4" s="27"/>
      <c r="U4" s="25">
        <f>U5</f>
        <v>44515</v>
      </c>
      <c r="V4" s="26"/>
      <c r="W4" s="26"/>
      <c r="X4" s="26"/>
      <c r="Y4" s="26"/>
      <c r="Z4" s="26"/>
      <c r="AA4" s="27"/>
      <c r="AB4" s="25">
        <f>AB5</f>
        <v>44522</v>
      </c>
      <c r="AC4" s="26"/>
      <c r="AD4" s="26"/>
      <c r="AE4" s="26"/>
      <c r="AF4" s="26"/>
      <c r="AG4" s="26"/>
      <c r="AH4" s="27"/>
      <c r="AI4" s="25">
        <f>AI5</f>
        <v>44529</v>
      </c>
      <c r="AJ4" s="26"/>
      <c r="AK4" s="26"/>
      <c r="AL4" s="26"/>
      <c r="AM4" s="26"/>
      <c r="AN4" s="26"/>
      <c r="AO4" s="27"/>
      <c r="AP4" s="25">
        <f>AP5</f>
        <v>44536</v>
      </c>
      <c r="AQ4" s="26"/>
      <c r="AR4" s="26"/>
      <c r="AS4" s="26"/>
      <c r="AT4" s="26"/>
      <c r="AU4" s="26"/>
      <c r="AV4" s="27"/>
      <c r="AW4" s="25">
        <f>AW5</f>
        <v>44543</v>
      </c>
      <c r="AX4" s="26"/>
      <c r="AY4" s="26"/>
      <c r="AZ4" s="26"/>
      <c r="BA4" s="26"/>
      <c r="BB4" s="26"/>
      <c r="BC4" s="27"/>
      <c r="BD4" s="25">
        <f>BD5</f>
        <v>44550</v>
      </c>
      <c r="BE4" s="26"/>
      <c r="BF4" s="26"/>
      <c r="BG4" s="26"/>
      <c r="BH4" s="26"/>
      <c r="BI4" s="26"/>
      <c r="BJ4" s="27"/>
      <c r="BK4" s="25">
        <f>BK5</f>
        <v>44557</v>
      </c>
      <c r="BL4" s="26"/>
      <c r="BM4" s="26"/>
      <c r="BN4" s="26"/>
      <c r="BO4" s="26"/>
      <c r="BP4" s="26"/>
      <c r="BQ4" s="27"/>
      <c r="BR4" s="25">
        <f>BR5</f>
        <v>44564</v>
      </c>
      <c r="BS4" s="26"/>
      <c r="BT4" s="26"/>
      <c r="BU4" s="26"/>
      <c r="BV4" s="26"/>
      <c r="BW4" s="26"/>
      <c r="BX4" s="27"/>
      <c r="BY4" s="25">
        <f>BY5</f>
        <v>44571</v>
      </c>
      <c r="BZ4" s="26"/>
      <c r="CA4" s="26"/>
      <c r="CB4" s="26"/>
      <c r="CC4" s="26"/>
      <c r="CD4" s="26"/>
      <c r="CE4" s="27"/>
      <c r="CF4" s="25">
        <f>CF5</f>
        <v>44578</v>
      </c>
      <c r="CG4" s="26"/>
      <c r="CH4" s="26"/>
      <c r="CI4" s="26"/>
      <c r="CJ4" s="26"/>
      <c r="CK4" s="26"/>
      <c r="CL4" s="27"/>
      <c r="CM4" s="25">
        <f>CM5</f>
        <v>44585</v>
      </c>
      <c r="CN4" s="26"/>
      <c r="CO4" s="26"/>
      <c r="CP4" s="26"/>
      <c r="CQ4" s="26"/>
      <c r="CR4" s="26"/>
      <c r="CS4" s="27"/>
      <c r="CT4" s="25">
        <f>CT5</f>
        <v>44592</v>
      </c>
      <c r="CU4" s="26"/>
      <c r="CV4" s="26"/>
      <c r="CW4" s="26"/>
      <c r="CX4" s="26"/>
      <c r="CY4" s="26"/>
      <c r="CZ4" s="27"/>
      <c r="DA4" s="25">
        <f>DA5</f>
        <v>44599</v>
      </c>
      <c r="DB4" s="26"/>
      <c r="DC4" s="26"/>
      <c r="DD4" s="26"/>
      <c r="DE4" s="26"/>
      <c r="DF4" s="26"/>
      <c r="DG4" s="27"/>
      <c r="DH4" s="25">
        <f>DH5</f>
        <v>44606</v>
      </c>
      <c r="DI4" s="26"/>
      <c r="DJ4" s="26"/>
      <c r="DK4" s="26"/>
      <c r="DL4" s="26"/>
      <c r="DM4" s="26"/>
      <c r="DN4" s="27"/>
      <c r="DO4" s="25">
        <f>DO5</f>
        <v>44613</v>
      </c>
      <c r="DP4" s="26"/>
      <c r="DQ4" s="26"/>
      <c r="DR4" s="26"/>
      <c r="DS4" s="26"/>
      <c r="DT4" s="26"/>
      <c r="DU4" s="27"/>
      <c r="DV4" s="25">
        <f>DV5</f>
        <v>44620</v>
      </c>
      <c r="DW4" s="26"/>
      <c r="DX4" s="26"/>
      <c r="DY4" s="26"/>
      <c r="DZ4" s="26"/>
      <c r="EA4" s="26"/>
      <c r="EB4" s="27"/>
      <c r="EC4" s="25">
        <f>EC5</f>
        <v>44627</v>
      </c>
      <c r="ED4" s="26"/>
      <c r="EE4" s="26"/>
      <c r="EF4" s="26"/>
      <c r="EG4" s="26"/>
      <c r="EH4" s="26"/>
      <c r="EI4" s="27"/>
      <c r="EJ4" s="25">
        <f>EJ5</f>
        <v>44634</v>
      </c>
      <c r="EK4" s="26"/>
      <c r="EL4" s="26"/>
      <c r="EM4" s="26"/>
      <c r="EN4" s="26"/>
      <c r="EO4" s="26"/>
      <c r="EP4" s="27"/>
      <c r="EQ4" s="25">
        <f>EQ5</f>
        <v>44641</v>
      </c>
      <c r="ER4" s="26"/>
      <c r="ES4" s="26"/>
      <c r="ET4" s="26"/>
      <c r="EU4" s="26"/>
      <c r="EV4" s="26"/>
      <c r="EW4" s="27"/>
      <c r="EX4" s="25">
        <f>EX5</f>
        <v>44648</v>
      </c>
      <c r="EY4" s="26"/>
      <c r="EZ4" s="26"/>
      <c r="FA4" s="26"/>
      <c r="FB4" s="26"/>
      <c r="FC4" s="26"/>
      <c r="FD4" s="27"/>
      <c r="FE4" s="25">
        <f>FE5</f>
        <v>44655</v>
      </c>
      <c r="FF4" s="26"/>
      <c r="FG4" s="26"/>
      <c r="FH4" s="26"/>
      <c r="FI4" s="26"/>
      <c r="FJ4" s="26"/>
      <c r="FK4" s="27"/>
      <c r="FL4" s="25">
        <f>FL5</f>
        <v>44662</v>
      </c>
      <c r="FM4" s="26"/>
      <c r="FN4" s="26"/>
      <c r="FO4" s="26"/>
      <c r="FP4" s="26"/>
      <c r="FQ4" s="26"/>
      <c r="FR4" s="27"/>
      <c r="FS4" s="25">
        <f>FS5</f>
        <v>44669</v>
      </c>
      <c r="FT4" s="26"/>
      <c r="FU4" s="26"/>
      <c r="FV4" s="26"/>
      <c r="FW4" s="26"/>
      <c r="FX4" s="26"/>
      <c r="FY4" s="27"/>
      <c r="FZ4" s="25">
        <f>FZ5</f>
        <v>44676</v>
      </c>
      <c r="GA4" s="26"/>
      <c r="GB4" s="26"/>
      <c r="GC4" s="26"/>
      <c r="GD4" s="26"/>
      <c r="GE4" s="26"/>
      <c r="GF4" s="27"/>
      <c r="GG4" s="25">
        <f>GG5</f>
        <v>44683</v>
      </c>
      <c r="GH4" s="26"/>
      <c r="GI4" s="26"/>
      <c r="GJ4" s="26"/>
      <c r="GK4" s="26"/>
      <c r="GL4" s="26"/>
      <c r="GM4" s="27"/>
      <c r="GN4" s="25">
        <f>GN5</f>
        <v>44690</v>
      </c>
      <c r="GO4" s="26"/>
      <c r="GP4" s="26"/>
      <c r="GQ4" s="26"/>
      <c r="GR4" s="26"/>
      <c r="GS4" s="26"/>
      <c r="GT4" s="27"/>
      <c r="GU4" s="25">
        <f>GU5</f>
        <v>44697</v>
      </c>
      <c r="GV4" s="26"/>
      <c r="GW4" s="26"/>
      <c r="GX4" s="26"/>
      <c r="GY4" s="26"/>
      <c r="GZ4" s="26"/>
      <c r="HA4" s="27"/>
      <c r="HB4" s="25">
        <f>HB5</f>
        <v>44704</v>
      </c>
      <c r="HC4" s="26"/>
      <c r="HD4" s="26"/>
      <c r="HE4" s="26"/>
      <c r="HF4" s="26"/>
      <c r="HG4" s="26"/>
      <c r="HH4" s="27"/>
      <c r="HI4" s="25">
        <f>HI5</f>
        <v>44711</v>
      </c>
      <c r="HJ4" s="26"/>
      <c r="HK4" s="26"/>
      <c r="HL4" s="26"/>
      <c r="HM4" s="26"/>
      <c r="HN4" s="26"/>
      <c r="HO4" s="27"/>
      <c r="HP4" s="25">
        <f>HP5</f>
        <v>44718</v>
      </c>
      <c r="HQ4" s="26"/>
      <c r="HR4" s="26"/>
      <c r="HS4" s="26"/>
      <c r="HT4" s="26"/>
      <c r="HU4" s="26"/>
      <c r="HV4" s="27"/>
      <c r="HW4" s="25">
        <f>HW5</f>
        <v>44725</v>
      </c>
      <c r="HX4" s="26"/>
      <c r="HY4" s="26"/>
      <c r="HZ4" s="26"/>
      <c r="IA4" s="26"/>
      <c r="IB4" s="26"/>
      <c r="IC4" s="27"/>
      <c r="ID4" s="25">
        <f>ID5</f>
        <v>44732</v>
      </c>
      <c r="IE4" s="26"/>
      <c r="IF4" s="26"/>
      <c r="IG4" s="26"/>
      <c r="IH4" s="26"/>
      <c r="II4" s="26"/>
      <c r="IJ4" s="27"/>
      <c r="IK4" s="25">
        <f>IK5</f>
        <v>44739</v>
      </c>
      <c r="IL4" s="26"/>
      <c r="IM4" s="26"/>
      <c r="IN4" s="26"/>
      <c r="IO4" s="26"/>
      <c r="IP4" s="26"/>
      <c r="IQ4" s="27"/>
      <c r="IR4" s="25">
        <f>IR5</f>
        <v>44746</v>
      </c>
      <c r="IS4" s="26"/>
      <c r="IT4" s="26"/>
      <c r="IU4" s="26"/>
      <c r="IV4" s="26"/>
      <c r="IW4" s="26"/>
      <c r="IX4" s="27"/>
    </row>
    <row r="5" spans="1:258" ht="15" customHeight="1" x14ac:dyDescent="0.3">
      <c r="A5" s="28"/>
      <c r="B5" s="28"/>
      <c r="C5" s="28"/>
      <c r="D5" s="28"/>
      <c r="E5" s="28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4</v>
      </c>
      <c r="B6" s="6"/>
      <c r="C6" s="7" t="s">
        <v>5</v>
      </c>
      <c r="D6" s="7" t="s">
        <v>6</v>
      </c>
      <c r="E6" s="7"/>
      <c r="F6" s="7" t="s">
        <v>7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43" t="s">
        <v>8</v>
      </c>
      <c r="B8" s="44"/>
      <c r="C8" s="59" t="s">
        <v>30</v>
      </c>
      <c r="D8" s="60" t="s">
        <v>31</v>
      </c>
      <c r="E8" s="13"/>
      <c r="F8" s="13">
        <f t="shared" ref="F8:F30" si="156">IF(OR(ISBLANK(task_start),ISBLANK(task_end)),"",task_end-task_start+1)</f>
        <v>41</v>
      </c>
      <c r="G8" s="14"/>
      <c r="H8" s="5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56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41" t="s">
        <v>9</v>
      </c>
      <c r="B9" s="41"/>
      <c r="C9" s="42">
        <f>Project_Start</f>
        <v>44503</v>
      </c>
      <c r="D9" s="42">
        <f>DATE(2021,11,12)</f>
        <v>44512</v>
      </c>
      <c r="E9" s="13"/>
      <c r="F9" s="13">
        <f t="shared" si="156"/>
        <v>10</v>
      </c>
      <c r="G9" s="14"/>
      <c r="H9" s="14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29" t="s">
        <v>10</v>
      </c>
      <c r="B10" s="29"/>
      <c r="C10" s="30">
        <f>D9+1</f>
        <v>44513</v>
      </c>
      <c r="D10" s="30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29" t="s">
        <v>11</v>
      </c>
      <c r="B11" s="29"/>
      <c r="C11" s="30">
        <f>DATE(2021,11,24)</f>
        <v>44524</v>
      </c>
      <c r="D11" s="30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47" t="s">
        <v>12</v>
      </c>
      <c r="B12" s="47"/>
      <c r="C12" s="48">
        <f>DATE(2021,11,31)</f>
        <v>44531</v>
      </c>
      <c r="D12" s="48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49" t="s">
        <v>13</v>
      </c>
      <c r="B13" s="50"/>
      <c r="C13" s="61" t="s">
        <v>32</v>
      </c>
      <c r="D13" s="52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5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56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41" t="s">
        <v>14</v>
      </c>
      <c r="B14" s="41"/>
      <c r="C14" s="42">
        <f>DATE(2021,11,19)</f>
        <v>44519</v>
      </c>
      <c r="D14" s="42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63"/>
      <c r="FY14" s="64"/>
      <c r="FZ14" s="58"/>
      <c r="GA14" s="58"/>
      <c r="GB14" s="58"/>
      <c r="GC14" s="58"/>
      <c r="GD14" s="58"/>
      <c r="GE14" s="58"/>
      <c r="GF14" s="58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29" t="s">
        <v>26</v>
      </c>
      <c r="B15" s="29"/>
      <c r="C15" s="30">
        <f>DATE(2022,1,10)</f>
        <v>44571</v>
      </c>
      <c r="D15" s="30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47" t="s">
        <v>27</v>
      </c>
      <c r="B16" s="47"/>
      <c r="C16" s="48">
        <f>DATE(2022,2,7)</f>
        <v>44599</v>
      </c>
      <c r="D16" s="48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EX16" s="57"/>
      <c r="EY16" s="57"/>
      <c r="EZ16" s="57"/>
      <c r="FA16" s="57"/>
      <c r="FB16" s="57"/>
      <c r="FC16" s="57"/>
      <c r="FD16" s="57"/>
      <c r="FE16" s="57"/>
      <c r="FF16" s="57"/>
      <c r="FG16" s="57"/>
      <c r="FH16" s="57"/>
      <c r="FI16" s="57"/>
      <c r="FJ16" s="57"/>
      <c r="FK16" s="57"/>
      <c r="FL16" s="57"/>
      <c r="FM16" s="57"/>
      <c r="FN16" s="57"/>
      <c r="FO16" s="57"/>
      <c r="FP16" s="57"/>
      <c r="FQ16" s="57"/>
      <c r="FR16" s="57"/>
      <c r="FS16" s="57"/>
      <c r="FT16" s="57"/>
      <c r="FU16" s="57"/>
      <c r="FV16" s="57"/>
      <c r="FW16" s="57"/>
      <c r="FX16" s="57"/>
      <c r="FY16" s="57"/>
      <c r="FZ16" s="57"/>
      <c r="GA16" s="57"/>
      <c r="GB16" s="57"/>
      <c r="GC16" s="57"/>
      <c r="GD16" s="57"/>
      <c r="GE16" s="57"/>
      <c r="GF16" s="57"/>
      <c r="GG16" s="57"/>
      <c r="GH16" s="57"/>
      <c r="GI16" s="57"/>
      <c r="GJ16" s="57"/>
      <c r="GK16" s="57"/>
      <c r="GL16" s="57"/>
      <c r="GM16" s="57"/>
      <c r="GN16" s="57"/>
      <c r="GO16" s="57"/>
      <c r="GP16" s="57"/>
      <c r="GQ16" s="57"/>
      <c r="GR16" s="57"/>
      <c r="GS16" s="57"/>
      <c r="GT16" s="57"/>
      <c r="GU16" s="57"/>
      <c r="GV16" s="57"/>
      <c r="GW16" s="57"/>
      <c r="GX16" s="57"/>
      <c r="GY16" s="57"/>
      <c r="GZ16" s="57"/>
      <c r="HA16" s="57"/>
      <c r="HB16" s="57"/>
      <c r="HC16" s="57"/>
      <c r="HD16" s="57"/>
      <c r="HE16" s="57"/>
      <c r="HF16" s="57"/>
      <c r="HG16" s="57"/>
      <c r="HH16" s="57"/>
      <c r="HI16" s="57"/>
      <c r="HJ16" s="57"/>
      <c r="HK16" s="57"/>
      <c r="HL16" s="57"/>
      <c r="HM16" s="57"/>
      <c r="HN16" s="57"/>
      <c r="HO16" s="57"/>
      <c r="HP16" s="57"/>
      <c r="HQ16" s="57"/>
      <c r="HR16" s="57"/>
      <c r="HS16" s="57"/>
      <c r="HT16" s="57"/>
      <c r="HU16" s="57"/>
      <c r="HV16" s="57"/>
      <c r="HW16" s="57"/>
      <c r="HX16" s="57"/>
      <c r="HY16" s="57"/>
      <c r="HZ16" s="57"/>
      <c r="IA16" s="57"/>
      <c r="IB16" s="57"/>
      <c r="IC16" s="57"/>
      <c r="ID16" s="57"/>
      <c r="IE16" s="57"/>
      <c r="IF16" s="57"/>
      <c r="IG16" s="57"/>
      <c r="IH16" s="57"/>
      <c r="II16" s="57"/>
      <c r="IJ16" s="57"/>
      <c r="IK16" s="57"/>
      <c r="IL16" s="57"/>
      <c r="IM16" s="57"/>
      <c r="IN16" s="57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49" t="s">
        <v>15</v>
      </c>
      <c r="B17" s="50"/>
      <c r="C17" s="51" t="str">
        <f>C18</f>
        <v>14/12/2021</v>
      </c>
      <c r="D17" s="52">
        <f>D24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66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8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53" t="s">
        <v>17</v>
      </c>
      <c r="B18" s="41"/>
      <c r="C18" s="62" t="s">
        <v>33</v>
      </c>
      <c r="D18" s="54">
        <f>DATE(2022,4,1)</f>
        <v>44652</v>
      </c>
      <c r="E18" s="13"/>
      <c r="F18" s="13">
        <f t="shared" si="156"/>
        <v>109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31" t="s">
        <v>18</v>
      </c>
      <c r="B19" s="32"/>
      <c r="C19" s="33">
        <f>DATE(2021,12,14)</f>
        <v>44544</v>
      </c>
      <c r="D19" s="33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31" t="s">
        <v>29</v>
      </c>
      <c r="B20" s="32"/>
      <c r="C20" s="33">
        <f>DATE(2022,2,21)</f>
        <v>44613</v>
      </c>
      <c r="D20" s="33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34" t="s">
        <v>19</v>
      </c>
      <c r="B21" s="35"/>
      <c r="C21" s="36">
        <f>DATE(2022,3,1)</f>
        <v>44621</v>
      </c>
      <c r="D21" s="36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37" t="s">
        <v>28</v>
      </c>
      <c r="B22" s="38"/>
      <c r="C22" s="39">
        <f>DATE(2022,3,3)</f>
        <v>44623</v>
      </c>
      <c r="D22" s="39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40" t="s">
        <v>20</v>
      </c>
      <c r="B23" s="40"/>
      <c r="C23" s="30">
        <f>DATE(2022,4,1)</f>
        <v>44652</v>
      </c>
      <c r="D23" s="30">
        <f>DATE(2022,6,30)</f>
        <v>44742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29" t="s">
        <v>21</v>
      </c>
      <c r="B24" s="29"/>
      <c r="C24" s="30">
        <f>DATE(2022,5,2)</f>
        <v>44683</v>
      </c>
      <c r="D24" s="30">
        <f>DATE(2022,6,30)</f>
        <v>44742</v>
      </c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47" t="s">
        <v>16</v>
      </c>
      <c r="B25" s="47"/>
      <c r="C25" s="48">
        <f>DATE(2022,1,1)</f>
        <v>44562</v>
      </c>
      <c r="D25" s="48">
        <f>DATE(2022,1,23)</f>
        <v>44584</v>
      </c>
      <c r="E25" s="13"/>
      <c r="F25" s="13">
        <f t="shared" si="156"/>
        <v>23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43" t="s">
        <v>22</v>
      </c>
      <c r="B26" s="44"/>
      <c r="C26" s="45"/>
      <c r="D26" s="46"/>
      <c r="E26" s="13"/>
      <c r="F26" s="13" t="str">
        <f t="shared" si="156"/>
        <v/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41" t="s">
        <v>23</v>
      </c>
      <c r="B27" s="41"/>
      <c r="C27" s="42">
        <f>DATE(2022,1,23)</f>
        <v>44584</v>
      </c>
      <c r="D27" s="42">
        <f>DATE(2022,2,13)</f>
        <v>44605</v>
      </c>
      <c r="E27" s="13"/>
      <c r="F27" s="13">
        <f t="shared" si="156"/>
        <v>22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29" t="s">
        <v>24</v>
      </c>
      <c r="B28" s="29"/>
      <c r="C28" s="30">
        <f>DATE(2021,11,15)</f>
        <v>44515</v>
      </c>
      <c r="D28" s="30">
        <f>DATE(2022,1,31)</f>
        <v>44592</v>
      </c>
      <c r="E28" s="13"/>
      <c r="F28" s="13">
        <f t="shared" si="156"/>
        <v>78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29" t="s">
        <v>25</v>
      </c>
      <c r="B29" s="29"/>
      <c r="C29" s="30">
        <f>DATE(2022,6,1)</f>
        <v>44713</v>
      </c>
      <c r="D29" s="30">
        <f>DATE(2022,6,31)</f>
        <v>44743</v>
      </c>
      <c r="E29" s="13"/>
      <c r="F29" s="13">
        <f t="shared" si="156"/>
        <v>31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19"/>
      <c r="B30" s="19"/>
      <c r="C30" s="18"/>
      <c r="D30" s="18"/>
      <c r="E30" s="13"/>
      <c r="F30" s="13" t="str">
        <f t="shared" si="156"/>
        <v/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</row>
    <row r="31" spans="1:258" ht="30" customHeight="1" x14ac:dyDescent="0.3">
      <c r="E31" s="4"/>
    </row>
    <row r="32" spans="1:258" ht="30" customHeight="1" x14ac:dyDescent="0.3">
      <c r="D32" s="16"/>
    </row>
  </sheetData>
  <mergeCells count="55">
    <mergeCell ref="A28:B28"/>
    <mergeCell ref="A29:B29"/>
    <mergeCell ref="A18:B18"/>
    <mergeCell ref="A24:B24"/>
    <mergeCell ref="A26:B26"/>
    <mergeCell ref="A27:B2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5:B25"/>
    <mergeCell ref="EQ4:EW4"/>
    <mergeCell ref="EX4:FD4"/>
    <mergeCell ref="HW4:IC4"/>
    <mergeCell ref="FE4:FK4"/>
    <mergeCell ref="FL4:FR4"/>
    <mergeCell ref="FS4:FY4"/>
    <mergeCell ref="FZ4:GF4"/>
    <mergeCell ref="GG4:GM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3:D3"/>
    <mergeCell ref="G4:M4"/>
    <mergeCell ref="N4:T4"/>
    <mergeCell ref="U4:AA4"/>
    <mergeCell ref="AB4:AH4"/>
  </mergeCells>
  <phoneticPr fontId="13" type="noConversion"/>
  <conditionalFormatting sqref="G5:IX30">
    <cfRule type="expression" dxfId="2" priority="126">
      <formula>AND(TODAY()&gt;=G$5,TODAY()&lt;H$5)</formula>
    </cfRule>
  </conditionalFormatting>
  <conditionalFormatting sqref="G7:IX30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2022-03-04T13:17:20Z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