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/>
  <xr:revisionPtr revIDLastSave="0" documentId="13_ncr:1_{67EB468E-DE1B-4EDD-AD27-454FCB42337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Linha do Tempo do Projeto" sheetId="1" r:id="rId1"/>
    <sheet name="cálculos" sheetId="2" state="hidden" r:id="rId2"/>
  </sheets>
  <definedNames>
    <definedName name="DataDeInício">cálculos!$D$28</definedName>
    <definedName name="DayRails">JanelaDaDataDeInício+ROW('Linha do Tempo do Projeto'!$1:$9)-1</definedName>
    <definedName name="GridCalc">IFERROR(cálculos!$A1/SUMPRODUCT( (Atividades[ID]=cálculos!$C1)*(Atividades[INÍCIO]&lt;=cálculos!A$31)*((Atividades[TÉRMINO]&gt;=cálculos!A$31)+(LEN(Atividades[TÉRMINO])=0)*(Atividades[INÍCIO]=cálculos!A$31)) ),NA())</definedName>
    <definedName name="JanelaDaDataDeInício">cálculos!$D$25</definedName>
    <definedName name="JanelaDeDeslocamento">cálculos!$D$26</definedName>
    <definedName name="JanelaDeDias">cálculos!$D$29</definedName>
    <definedName name="RegiãoDeTítuloDaLinha1..D3">'Linha do Tempo do Projeto'!$C$5</definedName>
    <definedName name="Título1">Atividades[[#Headers],[ATIVIDADE]]</definedName>
    <definedName name="_xlnm.Print_Titles" localSheetId="0">'Linha do Tempo do Projeto'!$6:$6</definedName>
  </definedNames>
  <calcPr calcId="181029"/>
</workbook>
</file>

<file path=xl/calcChain.xml><?xml version="1.0" encoding="utf-8"?>
<calcChain xmlns="http://schemas.openxmlformats.org/spreadsheetml/2006/main">
  <c r="D19" i="1" l="1"/>
  <c r="E19" i="1"/>
  <c r="D5" i="1"/>
  <c r="D5" i="2" l="1"/>
  <c r="B19" i="1" s="1"/>
  <c r="B29" i="1" l="1"/>
  <c r="B30" i="1"/>
  <c r="B27" i="1"/>
  <c r="B28" i="1"/>
  <c r="B26" i="1"/>
  <c r="B22" i="1"/>
  <c r="B24" i="1"/>
  <c r="B25" i="1"/>
  <c r="B21" i="1"/>
  <c r="B23" i="1"/>
  <c r="B20" i="1"/>
  <c r="B18" i="1"/>
  <c r="B7" i="1"/>
  <c r="B11" i="1"/>
  <c r="B15" i="1"/>
  <c r="B8" i="1"/>
  <c r="B12" i="1"/>
  <c r="B16" i="1"/>
  <c r="B10" i="1"/>
  <c r="B14" i="1"/>
  <c r="B9" i="1"/>
  <c r="B13" i="1"/>
  <c r="B17" i="1"/>
  <c r="B31" i="1"/>
  <c r="D8" i="1"/>
  <c r="E8" i="1" l="1"/>
  <c r="D9" i="1" s="1"/>
  <c r="E9" i="1" s="1"/>
  <c r="D10" i="1" s="1"/>
  <c r="D3" i="2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E10" i="1" l="1"/>
  <c r="D11" i="1" s="1"/>
  <c r="A33" i="2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D12" i="1" l="1"/>
  <c r="E11" i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D13" i="1" l="1"/>
  <c r="E12" i="1"/>
  <c r="AH72" i="2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E13" i="1" l="1"/>
  <c r="D14" i="1"/>
  <c r="D15" i="1" s="1"/>
  <c r="E15" i="1" s="1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E14" i="1" l="1"/>
  <c r="D61" i="2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D16" i="1" l="1"/>
  <c r="E16" i="1" s="1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D17" i="1" l="1"/>
  <c r="D31" i="1" s="1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18" i="1" l="1"/>
  <c r="D20" i="1"/>
  <c r="E17" i="1"/>
  <c r="E18" i="1" l="1"/>
  <c r="E15" i="2" a="1"/>
  <c r="E15" i="2" s="1"/>
  <c r="E16" i="2" s="1" a="1"/>
  <c r="E16" i="2" s="1"/>
  <c r="E20" i="1"/>
  <c r="D21" i="1" s="1"/>
  <c r="E21" i="1" l="1"/>
  <c r="D22" i="1" s="1"/>
  <c r="E22" i="1" s="1"/>
  <c r="D23" i="1" s="1"/>
  <c r="E17" i="2" a="1"/>
  <c r="E17" i="2" s="1"/>
  <c r="E23" i="1" l="1"/>
  <c r="D24" i="1" s="1"/>
  <c r="E24" i="1" l="1"/>
  <c r="D25" i="1" s="1"/>
  <c r="E25" i="1" l="1"/>
  <c r="E18" i="2" l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26" i="1"/>
  <c r="E26" i="1" l="1"/>
  <c r="D27" i="1"/>
  <c r="E27" i="1" l="1"/>
  <c r="D28" i="1"/>
  <c r="E28" i="1" l="1"/>
  <c r="D29" i="1"/>
  <c r="E29" i="1" l="1"/>
  <c r="D9" i="2" s="1"/>
  <c r="D11" i="2" s="1"/>
  <c r="F15" i="2" s="1"/>
  <c r="C32" i="2" s="1"/>
  <c r="T32" i="2" s="1"/>
  <c r="D30" i="1"/>
  <c r="E30" i="1" s="1"/>
  <c r="AD32" i="2" l="1"/>
  <c r="H32" i="2"/>
  <c r="F21" i="2"/>
  <c r="C38" i="2" s="1"/>
  <c r="AH38" i="2" s="1"/>
  <c r="E32" i="2"/>
  <c r="U32" i="2"/>
  <c r="T44" i="2" s="1"/>
  <c r="F18" i="2"/>
  <c r="C35" i="2" s="1"/>
  <c r="AI35" i="2" s="1"/>
  <c r="AE32" i="2"/>
  <c r="G32" i="2"/>
  <c r="F44" i="2" s="1"/>
  <c r="L32" i="2"/>
  <c r="V32" i="2"/>
  <c r="AG32" i="2"/>
  <c r="I32" i="2"/>
  <c r="P32" i="2"/>
  <c r="O32" i="2"/>
  <c r="C44" i="2"/>
  <c r="D44" i="2" s="1"/>
  <c r="M32" i="2"/>
  <c r="X32" i="2"/>
  <c r="K32" i="2"/>
  <c r="AC32" i="2"/>
  <c r="AA32" i="2"/>
  <c r="AH32" i="2"/>
  <c r="Y32" i="2"/>
  <c r="R32" i="2"/>
  <c r="Z32" i="2"/>
  <c r="AB32" i="2"/>
  <c r="AF32" i="2"/>
  <c r="N32" i="2"/>
  <c r="D32" i="2"/>
  <c r="F32" i="2"/>
  <c r="E44" i="2" s="1"/>
  <c r="AI32" i="2"/>
  <c r="S32" i="2"/>
  <c r="J32" i="2"/>
  <c r="Q32" i="2"/>
  <c r="W32" i="2"/>
  <c r="F16" i="2"/>
  <c r="C33" i="2" s="1"/>
  <c r="F33" i="2" s="1"/>
  <c r="AE38" i="2"/>
  <c r="P38" i="2"/>
  <c r="F23" i="2"/>
  <c r="C40" i="2" s="1"/>
  <c r="J38" i="2"/>
  <c r="F19" i="2"/>
  <c r="C36" i="2" s="1"/>
  <c r="H38" i="2"/>
  <c r="T38" i="2"/>
  <c r="F22" i="2"/>
  <c r="C39" i="2" s="1"/>
  <c r="U39" i="2" s="1"/>
  <c r="AG38" i="2"/>
  <c r="X38" i="2"/>
  <c r="F17" i="2"/>
  <c r="C34" i="2" s="1"/>
  <c r="N38" i="2"/>
  <c r="E38" i="2"/>
  <c r="G38" i="2"/>
  <c r="F20" i="2"/>
  <c r="C37" i="2" s="1"/>
  <c r="Z38" i="2"/>
  <c r="S38" i="2"/>
  <c r="AF35" i="2" l="1"/>
  <c r="V35" i="2"/>
  <c r="K35" i="2"/>
  <c r="Y35" i="2"/>
  <c r="M35" i="2"/>
  <c r="J35" i="2"/>
  <c r="E35" i="2"/>
  <c r="D35" i="2"/>
  <c r="W35" i="2"/>
  <c r="O35" i="2"/>
  <c r="D38" i="2"/>
  <c r="U38" i="2"/>
  <c r="T50" i="2" s="1"/>
  <c r="S35" i="2"/>
  <c r="AB33" i="2"/>
  <c r="M44" i="2"/>
  <c r="G44" i="2"/>
  <c r="AC44" i="2"/>
  <c r="AD44" i="2"/>
  <c r="L44" i="2"/>
  <c r="W44" i="2"/>
  <c r="AE44" i="2"/>
  <c r="H44" i="2"/>
  <c r="AH44" i="2"/>
  <c r="O44" i="2"/>
  <c r="AF44" i="2"/>
  <c r="X44" i="2"/>
  <c r="U44" i="2"/>
  <c r="N44" i="2"/>
  <c r="AG35" i="2"/>
  <c r="N33" i="2"/>
  <c r="AG44" i="2"/>
  <c r="AI33" i="2"/>
  <c r="AG33" i="2"/>
  <c r="J44" i="2"/>
  <c r="R44" i="2"/>
  <c r="X33" i="2"/>
  <c r="U35" i="2"/>
  <c r="U47" i="2" s="1"/>
  <c r="Q33" i="2"/>
  <c r="AA33" i="2"/>
  <c r="U33" i="2"/>
  <c r="X35" i="2"/>
  <c r="Y33" i="2"/>
  <c r="AA35" i="2"/>
  <c r="P35" i="2"/>
  <c r="O47" i="2" s="1"/>
  <c r="S44" i="2"/>
  <c r="AH35" i="2"/>
  <c r="AH47" i="2" s="1"/>
  <c r="AD33" i="2"/>
  <c r="J33" i="2"/>
  <c r="AH33" i="2"/>
  <c r="Y44" i="2"/>
  <c r="P44" i="2"/>
  <c r="K44" i="2"/>
  <c r="AG50" i="2"/>
  <c r="V44" i="2"/>
  <c r="Q44" i="2"/>
  <c r="Z44" i="2"/>
  <c r="I44" i="2"/>
  <c r="AE33" i="2"/>
  <c r="K33" i="2"/>
  <c r="J45" i="2" s="1"/>
  <c r="AB44" i="2"/>
  <c r="S50" i="2"/>
  <c r="AA44" i="2"/>
  <c r="Z33" i="2"/>
  <c r="W33" i="2"/>
  <c r="E33" i="2"/>
  <c r="E45" i="2" s="1"/>
  <c r="R33" i="2"/>
  <c r="S33" i="2"/>
  <c r="H33" i="2"/>
  <c r="L33" i="2"/>
  <c r="I33" i="2"/>
  <c r="AF33" i="2"/>
  <c r="M33" i="2"/>
  <c r="AC33" i="2"/>
  <c r="G33" i="2"/>
  <c r="F45" i="2" s="1"/>
  <c r="P33" i="2"/>
  <c r="O33" i="2"/>
  <c r="T33" i="2"/>
  <c r="C45" i="2"/>
  <c r="D45" i="2" s="1"/>
  <c r="V33" i="2"/>
  <c r="D33" i="2"/>
  <c r="T35" i="2"/>
  <c r="R35" i="2"/>
  <c r="Q35" i="2"/>
  <c r="P47" i="2" s="1"/>
  <c r="L35" i="2"/>
  <c r="L47" i="2" s="1"/>
  <c r="I35" i="2"/>
  <c r="AD35" i="2"/>
  <c r="F35" i="2"/>
  <c r="AE35" i="2"/>
  <c r="H35" i="2"/>
  <c r="AB35" i="2"/>
  <c r="Z35" i="2"/>
  <c r="Y47" i="2" s="1"/>
  <c r="N35" i="2"/>
  <c r="C47" i="2"/>
  <c r="D47" i="2" s="1"/>
  <c r="G35" i="2"/>
  <c r="AC35" i="2"/>
  <c r="AA38" i="2"/>
  <c r="Z50" i="2" s="1"/>
  <c r="AB38" i="2"/>
  <c r="AF38" i="2"/>
  <c r="Y38" i="2"/>
  <c r="Y50" i="2" s="1"/>
  <c r="C50" i="2"/>
  <c r="D50" i="2" s="1"/>
  <c r="K38" i="2"/>
  <c r="J50" i="2" s="1"/>
  <c r="R38" i="2"/>
  <c r="F38" i="2"/>
  <c r="E50" i="2" s="1"/>
  <c r="M38" i="2"/>
  <c r="M50" i="2" s="1"/>
  <c r="AC38" i="2"/>
  <c r="W38" i="2"/>
  <c r="W50" i="2" s="1"/>
  <c r="I38" i="2"/>
  <c r="O38" i="2"/>
  <c r="Q38" i="2"/>
  <c r="P50" i="2" s="1"/>
  <c r="L38" i="2"/>
  <c r="AD38" i="2"/>
  <c r="V38" i="2"/>
  <c r="U50" i="2" s="1"/>
  <c r="AI38" i="2"/>
  <c r="AH50" i="2" s="1"/>
  <c r="X40" i="2"/>
  <c r="F40" i="2"/>
  <c r="AG40" i="2"/>
  <c r="S40" i="2"/>
  <c r="I40" i="2"/>
  <c r="V40" i="2"/>
  <c r="R40" i="2"/>
  <c r="Y40" i="2"/>
  <c r="AF40" i="2"/>
  <c r="O40" i="2"/>
  <c r="P40" i="2"/>
  <c r="G40" i="2"/>
  <c r="U40" i="2"/>
  <c r="H40" i="2"/>
  <c r="D40" i="2"/>
  <c r="N40" i="2"/>
  <c r="Z40" i="2"/>
  <c r="AE40" i="2"/>
  <c r="L40" i="2"/>
  <c r="AI40" i="2"/>
  <c r="AB40" i="2"/>
  <c r="AA52" i="2" s="1"/>
  <c r="AA40" i="2"/>
  <c r="T40" i="2"/>
  <c r="AC40" i="2"/>
  <c r="M40" i="2"/>
  <c r="C52" i="2"/>
  <c r="D52" i="2" s="1"/>
  <c r="W40" i="2"/>
  <c r="AD40" i="2"/>
  <c r="E40" i="2"/>
  <c r="AH40" i="2"/>
  <c r="Q40" i="2"/>
  <c r="K40" i="2"/>
  <c r="J40" i="2"/>
  <c r="T36" i="2"/>
  <c r="R36" i="2"/>
  <c r="M36" i="2"/>
  <c r="D36" i="2"/>
  <c r="AI36" i="2"/>
  <c r="AC36" i="2"/>
  <c r="U36" i="2"/>
  <c r="S36" i="2"/>
  <c r="AF36" i="2"/>
  <c r="C48" i="2"/>
  <c r="D48" i="2" s="1"/>
  <c r="H36" i="2"/>
  <c r="K36" i="2"/>
  <c r="X36" i="2"/>
  <c r="AH36" i="2"/>
  <c r="F36" i="2"/>
  <c r="W36" i="2"/>
  <c r="Z36" i="2"/>
  <c r="Q36" i="2"/>
  <c r="L36" i="2"/>
  <c r="AB36" i="2"/>
  <c r="AE36" i="2"/>
  <c r="AA36" i="2"/>
  <c r="AD36" i="2"/>
  <c r="N36" i="2"/>
  <c r="P36" i="2"/>
  <c r="E36" i="2"/>
  <c r="Y36" i="2"/>
  <c r="AG36" i="2"/>
  <c r="O36" i="2"/>
  <c r="J36" i="2"/>
  <c r="I36" i="2"/>
  <c r="V36" i="2"/>
  <c r="G36" i="2"/>
  <c r="I39" i="2"/>
  <c r="AG39" i="2"/>
  <c r="AH39" i="2"/>
  <c r="L39" i="2"/>
  <c r="D39" i="2"/>
  <c r="W39" i="2"/>
  <c r="AC39" i="2"/>
  <c r="G39" i="2"/>
  <c r="AA39" i="2"/>
  <c r="P39" i="2"/>
  <c r="T39" i="2"/>
  <c r="T51" i="2" s="1"/>
  <c r="H39" i="2"/>
  <c r="R39" i="2"/>
  <c r="E39" i="2"/>
  <c r="Q39" i="2"/>
  <c r="C51" i="2"/>
  <c r="D51" i="2" s="1"/>
  <c r="AI39" i="2"/>
  <c r="J39" i="2"/>
  <c r="M39" i="2"/>
  <c r="O39" i="2"/>
  <c r="AB39" i="2"/>
  <c r="AA51" i="2" s="1"/>
  <c r="S39" i="2"/>
  <c r="V39" i="2"/>
  <c r="U51" i="2" s="1"/>
  <c r="K39" i="2"/>
  <c r="AF39" i="2"/>
  <c r="Y39" i="2"/>
  <c r="AD39" i="2"/>
  <c r="N39" i="2"/>
  <c r="F39" i="2"/>
  <c r="Z39" i="2"/>
  <c r="X39" i="2"/>
  <c r="W51" i="2" s="1"/>
  <c r="AE39" i="2"/>
  <c r="O34" i="2"/>
  <c r="M34" i="2"/>
  <c r="AF34" i="2"/>
  <c r="AH34" i="2"/>
  <c r="U34" i="2"/>
  <c r="AG34" i="2"/>
  <c r="Q34" i="2"/>
  <c r="T34" i="2"/>
  <c r="AI34" i="2"/>
  <c r="J34" i="2"/>
  <c r="AB34" i="2"/>
  <c r="P34" i="2"/>
  <c r="E34" i="2"/>
  <c r="L34" i="2"/>
  <c r="AD34" i="2"/>
  <c r="F34" i="2"/>
  <c r="N34" i="2"/>
  <c r="W34" i="2"/>
  <c r="G34" i="2"/>
  <c r="V34" i="2"/>
  <c r="AE34" i="2"/>
  <c r="C46" i="2"/>
  <c r="D46" i="2" s="1"/>
  <c r="I34" i="2"/>
  <c r="R34" i="2"/>
  <c r="X34" i="2"/>
  <c r="D34" i="2"/>
  <c r="Y34" i="2"/>
  <c r="K34" i="2"/>
  <c r="AA34" i="2"/>
  <c r="S34" i="2"/>
  <c r="Z34" i="2"/>
  <c r="AC34" i="2"/>
  <c r="H34" i="2"/>
  <c r="G50" i="2"/>
  <c r="G37" i="2"/>
  <c r="H37" i="2"/>
  <c r="D37" i="2"/>
  <c r="AI37" i="2"/>
  <c r="S37" i="2"/>
  <c r="Z37" i="2"/>
  <c r="F37" i="2"/>
  <c r="E37" i="2"/>
  <c r="J37" i="2"/>
  <c r="O37" i="2"/>
  <c r="Y37" i="2"/>
  <c r="Q37" i="2"/>
  <c r="R37" i="2"/>
  <c r="AG37" i="2"/>
  <c r="AC37" i="2"/>
  <c r="AF37" i="2"/>
  <c r="AD37" i="2"/>
  <c r="C49" i="2"/>
  <c r="D49" i="2" s="1"/>
  <c r="L37" i="2"/>
  <c r="K37" i="2"/>
  <c r="M37" i="2"/>
  <c r="X37" i="2"/>
  <c r="U37" i="2"/>
  <c r="AE37" i="2"/>
  <c r="V37" i="2"/>
  <c r="T37" i="2"/>
  <c r="W37" i="2"/>
  <c r="N37" i="2"/>
  <c r="AA37" i="2"/>
  <c r="AB37" i="2"/>
  <c r="I37" i="2"/>
  <c r="P37" i="2"/>
  <c r="AH37" i="2"/>
  <c r="V47" i="2" l="1"/>
  <c r="E47" i="2"/>
  <c r="I47" i="2"/>
  <c r="J47" i="2"/>
  <c r="S47" i="2"/>
  <c r="W47" i="2"/>
  <c r="N45" i="2"/>
  <c r="AD45" i="2"/>
  <c r="AB45" i="2"/>
  <c r="AA45" i="2"/>
  <c r="Y45" i="2"/>
  <c r="K47" i="2"/>
  <c r="Z45" i="2"/>
  <c r="G46" i="2"/>
  <c r="J49" i="2"/>
  <c r="I52" i="2"/>
  <c r="AA47" i="2"/>
  <c r="X46" i="2"/>
  <c r="AG47" i="2"/>
  <c r="U48" i="2"/>
  <c r="AG45" i="2"/>
  <c r="S52" i="2"/>
  <c r="AF47" i="2"/>
  <c r="P45" i="2"/>
  <c r="AG49" i="2"/>
  <c r="U45" i="2"/>
  <c r="F52" i="2"/>
  <c r="P51" i="2"/>
  <c r="X45" i="2"/>
  <c r="X47" i="2"/>
  <c r="Q45" i="2"/>
  <c r="AC48" i="2"/>
  <c r="AH45" i="2"/>
  <c r="G47" i="2"/>
  <c r="I46" i="2"/>
  <c r="T52" i="2"/>
  <c r="AG46" i="2"/>
  <c r="AG48" i="2"/>
  <c r="O52" i="2"/>
  <c r="Q51" i="2"/>
  <c r="W48" i="2"/>
  <c r="S51" i="2"/>
  <c r="K49" i="2"/>
  <c r="R51" i="2"/>
  <c r="H46" i="2"/>
  <c r="N51" i="2"/>
  <c r="L51" i="2"/>
  <c r="K48" i="2"/>
  <c r="R52" i="2"/>
  <c r="L49" i="2"/>
  <c r="N48" i="2"/>
  <c r="J48" i="2"/>
  <c r="O51" i="2"/>
  <c r="K50" i="2"/>
  <c r="H48" i="2"/>
  <c r="AB46" i="2"/>
  <c r="I48" i="2"/>
  <c r="Q52" i="2"/>
  <c r="I49" i="2"/>
  <c r="F46" i="2"/>
  <c r="P52" i="2"/>
  <c r="L50" i="2"/>
  <c r="H47" i="2"/>
  <c r="AC51" i="2"/>
  <c r="G45" i="2"/>
  <c r="K45" i="2"/>
  <c r="W46" i="2"/>
  <c r="AF49" i="2"/>
  <c r="Q46" i="2"/>
  <c r="AG52" i="2"/>
  <c r="Y52" i="2"/>
  <c r="AB47" i="2"/>
  <c r="U46" i="2"/>
  <c r="I51" i="2"/>
  <c r="AE45" i="2"/>
  <c r="X48" i="2"/>
  <c r="AC49" i="2"/>
  <c r="V50" i="2"/>
  <c r="L52" i="2"/>
  <c r="AA49" i="2"/>
  <c r="AA48" i="2"/>
  <c r="T48" i="2"/>
  <c r="AB50" i="2"/>
  <c r="AC45" i="2"/>
  <c r="N46" i="2"/>
  <c r="G48" i="2"/>
  <c r="AE52" i="2"/>
  <c r="AD50" i="2"/>
  <c r="AC50" i="2"/>
  <c r="R45" i="2"/>
  <c r="V49" i="2"/>
  <c r="G49" i="2"/>
  <c r="O46" i="2"/>
  <c r="AE50" i="2"/>
  <c r="AF50" i="2"/>
  <c r="AC47" i="2"/>
  <c r="AA50" i="2"/>
  <c r="S45" i="2"/>
  <c r="T45" i="2"/>
  <c r="N50" i="2"/>
  <c r="O50" i="2"/>
  <c r="W45" i="2"/>
  <c r="V45" i="2"/>
  <c r="I50" i="2"/>
  <c r="H50" i="2"/>
  <c r="O45" i="2"/>
  <c r="F47" i="2"/>
  <c r="Q47" i="2"/>
  <c r="R47" i="2"/>
  <c r="V52" i="2"/>
  <c r="X50" i="2"/>
  <c r="O49" i="2"/>
  <c r="M47" i="2"/>
  <c r="N47" i="2"/>
  <c r="F50" i="2"/>
  <c r="L45" i="2"/>
  <c r="M45" i="2"/>
  <c r="T47" i="2"/>
  <c r="L48" i="2"/>
  <c r="W52" i="2"/>
  <c r="Y49" i="2"/>
  <c r="J46" i="2"/>
  <c r="E46" i="2"/>
  <c r="X51" i="2"/>
  <c r="AF51" i="2"/>
  <c r="Q48" i="2"/>
  <c r="AB52" i="2"/>
  <c r="R50" i="2"/>
  <c r="Q50" i="2"/>
  <c r="Z47" i="2"/>
  <c r="H45" i="2"/>
  <c r="I45" i="2"/>
  <c r="R49" i="2"/>
  <c r="AC46" i="2"/>
  <c r="AE46" i="2"/>
  <c r="AE49" i="2"/>
  <c r="J51" i="2"/>
  <c r="Z52" i="2"/>
  <c r="AE47" i="2"/>
  <c r="AD47" i="2"/>
  <c r="AF45" i="2"/>
  <c r="M49" i="2"/>
  <c r="AH49" i="2"/>
  <c r="K46" i="2"/>
  <c r="L46" i="2"/>
  <c r="AE51" i="2"/>
  <c r="H51" i="2"/>
  <c r="O48" i="2"/>
  <c r="S48" i="2"/>
  <c r="AB49" i="2"/>
  <c r="G51" i="2"/>
  <c r="M48" i="2"/>
  <c r="N52" i="2"/>
  <c r="S49" i="2"/>
  <c r="U49" i="2"/>
  <c r="Q49" i="2"/>
  <c r="F49" i="2"/>
  <c r="AA46" i="2"/>
  <c r="Z48" i="2"/>
  <c r="J52" i="2"/>
  <c r="AH52" i="2"/>
  <c r="X52" i="2"/>
  <c r="AD49" i="2"/>
  <c r="P49" i="2"/>
  <c r="Z51" i="2"/>
  <c r="F48" i="2"/>
  <c r="AD48" i="2"/>
  <c r="AE48" i="2"/>
  <c r="K52" i="2"/>
  <c r="T49" i="2"/>
  <c r="X49" i="2"/>
  <c r="AD46" i="2"/>
  <c r="AH46" i="2"/>
  <c r="AD51" i="2"/>
  <c r="F51" i="2"/>
  <c r="R48" i="2"/>
  <c r="AD52" i="2"/>
  <c r="U52" i="2"/>
  <c r="W49" i="2"/>
  <c r="N49" i="2"/>
  <c r="S46" i="2"/>
  <c r="AB51" i="2"/>
  <c r="H52" i="2"/>
  <c r="Z49" i="2"/>
  <c r="Y46" i="2"/>
  <c r="P46" i="2"/>
  <c r="Y51" i="2"/>
  <c r="V51" i="2"/>
  <c r="P48" i="2"/>
  <c r="AB48" i="2"/>
  <c r="AC52" i="2"/>
  <c r="M52" i="2"/>
  <c r="R46" i="2"/>
  <c r="V46" i="2"/>
  <c r="AF46" i="2"/>
  <c r="E51" i="2"/>
  <c r="AH51" i="2"/>
  <c r="Y48" i="2"/>
  <c r="AH48" i="2"/>
  <c r="AF52" i="2"/>
  <c r="H49" i="2"/>
  <c r="E49" i="2"/>
  <c r="Z46" i="2"/>
  <c r="M46" i="2"/>
  <c r="T46" i="2"/>
  <c r="M51" i="2"/>
  <c r="K51" i="2"/>
  <c r="AF48" i="2"/>
  <c r="V48" i="2"/>
  <c r="G52" i="2"/>
  <c r="E52" i="2"/>
  <c r="AG51" i="2"/>
  <c r="E4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20" authorId="0" shapeId="0" xr:uid="{EA4BB9E8-7373-4AA9-B595-F560CE9BD9AC}">
      <text>
        <r>
          <rPr>
            <b/>
            <sz val="9"/>
            <color indexed="81"/>
            <rFont val="Segoe UI"/>
            <family val="2"/>
          </rPr>
          <t>configura conversor A/D  ler protocolo SPI ou I2C e scale sensores</t>
        </r>
      </text>
    </comment>
    <comment ref="C21" authorId="0" shapeId="0" xr:uid="{EDD6D240-2914-4796-906D-ECD68CD76FFE}">
      <text>
        <r>
          <rPr>
            <b/>
            <sz val="9"/>
            <color indexed="81"/>
            <rFont val="Segoe UI"/>
            <family val="2"/>
          </rPr>
          <t>Endereçamento sensores e interface via GET com CLP</t>
        </r>
      </text>
    </comment>
    <comment ref="C23" authorId="0" shapeId="0" xr:uid="{4C55212A-D0CF-4479-8444-267A92632B58}">
      <text>
        <r>
          <rPr>
            <b/>
            <sz val="9"/>
            <color indexed="81"/>
            <rFont val="Segoe UI"/>
            <family val="2"/>
          </rPr>
          <t>interface simples com valores instantaneos dos sensores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C24" authorId="0" shapeId="0" xr:uid="{630C02BA-6F01-4D63-A88D-3561D44BEC46}">
      <text>
        <r>
          <rPr>
            <b/>
            <sz val="9"/>
            <color indexed="81"/>
            <rFont val="Segoe UI"/>
            <family val="2"/>
          </rPr>
          <t>Interface mais elaborada com graficos, histórico</t>
        </r>
      </text>
    </comment>
  </commentList>
</comments>
</file>

<file path=xl/sharedStrings.xml><?xml version="1.0" encoding="utf-8"?>
<sst xmlns="http://schemas.openxmlformats.org/spreadsheetml/2006/main" count="50" uniqueCount="49">
  <si>
    <t>ID</t>
  </si>
  <si>
    <t>LINHA DO TEMPO DO PROJETO</t>
  </si>
  <si>
    <t>O gráfico mostrando as atividades do projeto com uma linha do tempo rolável está nesta célula.</t>
  </si>
  <si>
    <t xml:space="preserve">INSIRA A DATA DE INÍCIO: </t>
  </si>
  <si>
    <t>ATIVIDADE</t>
  </si>
  <si>
    <t>Início do projeto</t>
  </si>
  <si>
    <t>Término do projeto</t>
  </si>
  <si>
    <t>INÍCIO</t>
  </si>
  <si>
    <t>TÉRMINO</t>
  </si>
  <si>
    <t>OBSERVAÇÕES</t>
  </si>
  <si>
    <t>*** Esta planilha deve permanecer oculta ***</t>
  </si>
  <si>
    <t>Cargo</t>
  </si>
  <si>
    <t>Série</t>
  </si>
  <si>
    <t>Hoje:</t>
  </si>
  <si>
    <t>Nº de linhas</t>
  </si>
  <si>
    <t>Janela de atividades:</t>
  </si>
  <si>
    <t>Janela de início de cálculos</t>
  </si>
  <si>
    <t>Deslocamento</t>
  </si>
  <si>
    <t>Início</t>
  </si>
  <si>
    <t>Janela</t>
  </si>
  <si>
    <t>ID da atividade</t>
  </si>
  <si>
    <t>Atividade</t>
  </si>
  <si>
    <t>Dia atual</t>
  </si>
  <si>
    <t>Definir objetivo principal</t>
  </si>
  <si>
    <t xml:space="preserve">Definir cronograma </t>
  </si>
  <si>
    <t>Definir planilha de custos</t>
  </si>
  <si>
    <t xml:space="preserve">Comprar componentes </t>
  </si>
  <si>
    <t>Simulação eletrônica entrada analogica</t>
  </si>
  <si>
    <t>Sensor e conversor direto</t>
  </si>
  <si>
    <t>Sensor em  ponte de wheatstone com pot ajuste</t>
  </si>
  <si>
    <t>Conversor sem filtro ADS1115</t>
  </si>
  <si>
    <t>Conversor com filtro MAX31885</t>
  </si>
  <si>
    <t>multiplex entrada analógica 74HC4067</t>
  </si>
  <si>
    <t xml:space="preserve">Teste de qual método é mais eficiente </t>
  </si>
  <si>
    <t>Desenvolvimento Raspberry  fase 1 - GPIO</t>
  </si>
  <si>
    <t>Desenvolvimento Raspberry fase 2 -  interface GET</t>
  </si>
  <si>
    <t>Desenvolvimento Raspberry fase 3 -  interface HTTP</t>
  </si>
  <si>
    <t>Desenvolvimento Raspberry fase 4 -  interface HTTP</t>
  </si>
  <si>
    <t>Encapsular sensores em mangueira</t>
  </si>
  <si>
    <t>Prova tecnologia Campo</t>
  </si>
  <si>
    <t>Desenvolvimento Raspberry fase 2.1 -  interface CLP</t>
  </si>
  <si>
    <t>Material de treinamento técnico</t>
  </si>
  <si>
    <t>Material de marketing e apresentação do projeto</t>
  </si>
  <si>
    <t xml:space="preserve">Patente de modelo </t>
  </si>
  <si>
    <t>Preparação para produção em série</t>
  </si>
  <si>
    <t>OK</t>
  </si>
  <si>
    <t>Em desenvolvimento</t>
  </si>
  <si>
    <t>próxima ação</t>
  </si>
  <si>
    <t xml:space="preserve">Desenvolvimento Raspberry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</si>
</sst>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mmm\,\ yyyy"/>
  </numFmts>
  <fonts count="24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2"/>
      <color theme="3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i/>
      <sz val="12"/>
      <color theme="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0.59996337778862885"/>
      </left>
      <right/>
      <top/>
      <bottom/>
      <diagonal/>
    </border>
  </borders>
  <cellStyleXfs count="47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4" applyNumberFormat="0" applyAlignment="0" applyProtection="0"/>
    <xf numFmtId="0" fontId="12" fillId="16" borderId="5" applyNumberFormat="0" applyAlignment="0" applyProtection="0"/>
    <xf numFmtId="0" fontId="13" fillId="16" borderId="4" applyNumberFormat="0" applyAlignment="0" applyProtection="0"/>
    <xf numFmtId="0" fontId="14" fillId="0" borderId="6" applyNumberFormat="0" applyFill="0" applyAlignment="0" applyProtection="0"/>
    <xf numFmtId="0" fontId="15" fillId="17" borderId="7" applyNumberFormat="0" applyAlignment="0" applyProtection="0"/>
    <xf numFmtId="0" fontId="16" fillId="0" borderId="0" applyNumberFormat="0" applyFill="0" applyBorder="0" applyAlignment="0" applyProtection="0"/>
    <xf numFmtId="0" fontId="4" fillId="1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18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6" fontId="0" fillId="0" borderId="0" xfId="0" applyNumberFormat="1">
      <alignment horizontal="left" vertical="center" wrapText="1" indent="1"/>
    </xf>
    <xf numFmtId="0" fontId="3" fillId="0" borderId="0" xfId="3" applyBorder="1" applyAlignment="1">
      <alignment horizontal="center" vertical="center"/>
    </xf>
    <xf numFmtId="0" fontId="20" fillId="0" borderId="10" xfId="0" applyFont="1" applyBorder="1">
      <alignment horizontal="left" vertical="center" wrapText="1" indent="1"/>
    </xf>
    <xf numFmtId="14" fontId="20" fillId="0" borderId="0" xfId="0" applyNumberFormat="1" applyFont="1" applyAlignment="1">
      <alignment horizontal="left" vertical="center" indent="1"/>
    </xf>
    <xf numFmtId="0" fontId="20" fillId="0" borderId="0" xfId="0" applyFont="1">
      <alignment horizontal="left" vertical="center" wrapText="1" indent="1"/>
    </xf>
    <xf numFmtId="0" fontId="23" fillId="0" borderId="10" xfId="0" applyFont="1" applyBorder="1">
      <alignment horizontal="left" vertical="center" wrapText="1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</cellXfs>
  <cellStyles count="47">
    <cellStyle name="20% - Ênfase1" xfId="32" builtinId="30" customBuiltin="1"/>
    <cellStyle name="20% - Ênfase2" xfId="36" builtinId="34" customBuiltin="1"/>
    <cellStyle name="20% - Ênfase3" xfId="6" builtinId="38" customBuiltin="1"/>
    <cellStyle name="20% - Ênfase4" xfId="10" builtinId="42" customBuiltin="1"/>
    <cellStyle name="20% - Ênfase5" xfId="40" builtinId="46" customBuiltin="1"/>
    <cellStyle name="20% - Ênfase6" xfId="44" builtinId="50" customBuiltin="1"/>
    <cellStyle name="40% - Ênfase1" xfId="33" builtinId="31" customBuiltin="1"/>
    <cellStyle name="40% - Ênfase2" xfId="37" builtinId="35" customBuiltin="1"/>
    <cellStyle name="40% - Ênfase3" xfId="7" builtinId="39" customBuiltin="1"/>
    <cellStyle name="40% - Ênfase4" xfId="11" builtinId="43" customBuiltin="1"/>
    <cellStyle name="40% - Ênfase5" xfId="41" builtinId="47" customBuiltin="1"/>
    <cellStyle name="40% - Ênfase6" xfId="45" builtinId="51" customBuiltin="1"/>
    <cellStyle name="60% - Ênfase1" xfId="34" builtinId="32" customBuiltin="1"/>
    <cellStyle name="60% - Ênfase2" xfId="38" builtinId="36" customBuiltin="1"/>
    <cellStyle name="60% - Ênfase3" xfId="8" builtinId="40" customBuiltin="1"/>
    <cellStyle name="60% - Ênfase4" xfId="12" builtinId="44" customBuiltin="1"/>
    <cellStyle name="60% - Ênfase5" xfId="42" builtinId="48" customBuiltin="1"/>
    <cellStyle name="60% - Ênfase6" xfId="46" builtinId="52" customBuiltin="1"/>
    <cellStyle name="Bom" xfId="19" builtinId="26" customBuiltin="1"/>
    <cellStyle name="Cálculo" xfId="24" builtinId="22" customBuiltin="1"/>
    <cellStyle name="Célula de Verificação" xfId="26" builtinId="23" customBuiltin="1"/>
    <cellStyle name="Célula Vinculada" xfId="25" builtinId="24" customBuiltin="1"/>
    <cellStyle name="Ênfase1" xfId="31" builtinId="29" customBuiltin="1"/>
    <cellStyle name="Ênfase2" xfId="35" builtinId="33" customBuiltin="1"/>
    <cellStyle name="Ênfase3" xfId="5" builtinId="37" customBuiltin="1"/>
    <cellStyle name="Ênfase4" xfId="9" builtinId="41" customBuiltin="1"/>
    <cellStyle name="Ênfase5" xfId="39" builtinId="45" customBuiltin="1"/>
    <cellStyle name="Ênfase6" xfId="43" builtinId="49" customBuiltin="1"/>
    <cellStyle name="Entrada" xfId="22" builtinId="20" customBuiltin="1"/>
    <cellStyle name="Moeda" xfId="16" builtinId="4" customBuiltin="1"/>
    <cellStyle name="Moeda [0]" xfId="17" builtinId="7" customBuiltin="1"/>
    <cellStyle name="Neutro" xfId="21" builtinId="28" customBuiltin="1"/>
    <cellStyle name="Normal" xfId="0" builtinId="0" customBuiltin="1"/>
    <cellStyle name="Nota" xfId="28" builtinId="10" customBuiltin="1"/>
    <cellStyle name="Porcentagem" xfId="18" builtinId="5" customBuiltin="1"/>
    <cellStyle name="Ruim" xfId="20" builtinId="27" customBuiltin="1"/>
    <cellStyle name="Saída" xfId="23" builtinId="21" customBuiltin="1"/>
    <cellStyle name="Separador de milhares [0]" xfId="15" builtinId="6" customBuiltin="1"/>
    <cellStyle name="Texto de Aviso" xfId="27" builtinId="11" customBuiltin="1"/>
    <cellStyle name="Texto Explicativo" xfId="29" builtinId="53" customBuiltin="1"/>
    <cellStyle name="Título" xfId="1" builtinId="15" customBuiltin="1"/>
    <cellStyle name="Título 1" xfId="2" builtinId="16" customBuiltin="1"/>
    <cellStyle name="Título 2" xfId="13" builtinId="17" customBuiltin="1"/>
    <cellStyle name="Título 3" xfId="3" builtinId="18" customBuiltin="1"/>
    <cellStyle name="Título 4" xfId="4" builtinId="19" customBuiltin="1"/>
    <cellStyle name="Total" xfId="30" builtinId="25" customBuiltin="1"/>
    <cellStyle name="Vírgula" xfId="14" builtinId="3" customBuiltin="1"/>
  </cellStyles>
  <dxfs count="10">
    <dxf>
      <font>
        <b/>
        <strike val="0"/>
        <outline val="0"/>
        <shadow val="0"/>
        <u val="none"/>
        <vertAlign val="baseline"/>
        <sz val="12"/>
        <color theme="3"/>
        <name val="Calibri"/>
        <family val="2"/>
        <scheme val="minor"/>
      </font>
    </dxf>
    <dxf>
      <alignment horizontal="left" vertical="center" textRotation="0" wrapText="0" 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numFmt numFmtId="19" formatCode="dd/mm/yyyy"/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numFmt numFmtId="19" formatCode="dd/mm/yyyy"/>
      <alignment horizontal="left" vertical="center" textRotation="0" wrapText="0" 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3"/>
        <name val="Calibri"/>
        <family val="2"/>
        <scheme val="minor"/>
      </font>
      <border diagonalUp="0" diagonalDown="0" outline="0">
        <left style="thin">
          <color theme="3" tint="0.59996337778862885"/>
        </left>
        <right/>
        <top/>
        <bottom/>
      </border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Linha do Tempo do Projeto" pivot="0" count="4" xr9:uid="{00000000-0011-0000-FFFF-FFFF00000000}">
      <tableStyleElement type="wholeTable" dxfId="9"/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cálculos!$B$32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44272</c:v>
                </c:pt>
                <c:pt idx="1">
                  <c:v>44273</c:v>
                </c:pt>
                <c:pt idx="2">
                  <c:v>44274</c:v>
                </c:pt>
                <c:pt idx="3">
                  <c:v>44275</c:v>
                </c:pt>
                <c:pt idx="4">
                  <c:v>44276</c:v>
                </c:pt>
                <c:pt idx="5">
                  <c:v>44277</c:v>
                </c:pt>
                <c:pt idx="6">
                  <c:v>44278</c:v>
                </c:pt>
                <c:pt idx="7">
                  <c:v>44279</c:v>
                </c:pt>
                <c:pt idx="8">
                  <c:v>44280</c:v>
                </c:pt>
                <c:pt idx="9">
                  <c:v>44281</c:v>
                </c:pt>
                <c:pt idx="10">
                  <c:v>44282</c:v>
                </c:pt>
                <c:pt idx="11">
                  <c:v>44283</c:v>
                </c:pt>
                <c:pt idx="12">
                  <c:v>44284</c:v>
                </c:pt>
                <c:pt idx="13">
                  <c:v>44285</c:v>
                </c:pt>
                <c:pt idx="14">
                  <c:v>44286</c:v>
                </c:pt>
                <c:pt idx="15">
                  <c:v>44287</c:v>
                </c:pt>
                <c:pt idx="16">
                  <c:v>44288</c:v>
                </c:pt>
                <c:pt idx="17">
                  <c:v>44289</c:v>
                </c:pt>
                <c:pt idx="18">
                  <c:v>44290</c:v>
                </c:pt>
                <c:pt idx="19">
                  <c:v>44291</c:v>
                </c:pt>
                <c:pt idx="20">
                  <c:v>44292</c:v>
                </c:pt>
                <c:pt idx="21">
                  <c:v>44293</c:v>
                </c:pt>
                <c:pt idx="22">
                  <c:v>44294</c:v>
                </c:pt>
                <c:pt idx="23">
                  <c:v>44295</c:v>
                </c:pt>
                <c:pt idx="24">
                  <c:v>44296</c:v>
                </c:pt>
                <c:pt idx="25">
                  <c:v>44297</c:v>
                </c:pt>
                <c:pt idx="26">
                  <c:v>44298</c:v>
                </c:pt>
                <c:pt idx="27">
                  <c:v>44299</c:v>
                </c:pt>
                <c:pt idx="28">
                  <c:v>44300</c:v>
                </c:pt>
                <c:pt idx="29">
                  <c:v>44301</c:v>
                </c:pt>
              </c:numCache>
            </c:numRef>
          </c:cat>
          <c:val>
            <c:numRef>
              <c:f>cálculos!$E$32:$AH$32</c:f>
              <c:numCache>
                <c:formatCode>General</c:formatCode>
                <c:ptCount val="30"/>
                <c:pt idx="0">
                  <c:v>11.3</c:v>
                </c:pt>
                <c:pt idx="1">
                  <c:v>11.3</c:v>
                </c:pt>
                <c:pt idx="2">
                  <c:v>11.3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cálculos!$D$44</c:f>
              <c:strCache>
                <c:ptCount val="1"/>
                <c:pt idx="0">
                  <c:v>DEFINIR OBJETIVO PRINCIPAL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11.3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cálculos!$B$33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44272</c:v>
                </c:pt>
                <c:pt idx="1">
                  <c:v>44273</c:v>
                </c:pt>
                <c:pt idx="2">
                  <c:v>44274</c:v>
                </c:pt>
                <c:pt idx="3">
                  <c:v>44275</c:v>
                </c:pt>
                <c:pt idx="4">
                  <c:v>44276</c:v>
                </c:pt>
                <c:pt idx="5">
                  <c:v>44277</c:v>
                </c:pt>
                <c:pt idx="6">
                  <c:v>44278</c:v>
                </c:pt>
                <c:pt idx="7">
                  <c:v>44279</c:v>
                </c:pt>
                <c:pt idx="8">
                  <c:v>44280</c:v>
                </c:pt>
                <c:pt idx="9">
                  <c:v>44281</c:v>
                </c:pt>
                <c:pt idx="10">
                  <c:v>44282</c:v>
                </c:pt>
                <c:pt idx="11">
                  <c:v>44283</c:v>
                </c:pt>
                <c:pt idx="12">
                  <c:v>44284</c:v>
                </c:pt>
                <c:pt idx="13">
                  <c:v>44285</c:v>
                </c:pt>
                <c:pt idx="14">
                  <c:v>44286</c:v>
                </c:pt>
                <c:pt idx="15">
                  <c:v>44287</c:v>
                </c:pt>
                <c:pt idx="16">
                  <c:v>44288</c:v>
                </c:pt>
                <c:pt idx="17">
                  <c:v>44289</c:v>
                </c:pt>
                <c:pt idx="18">
                  <c:v>44290</c:v>
                </c:pt>
                <c:pt idx="19">
                  <c:v>44291</c:v>
                </c:pt>
                <c:pt idx="20">
                  <c:v>44292</c:v>
                </c:pt>
                <c:pt idx="21">
                  <c:v>44293</c:v>
                </c:pt>
                <c:pt idx="22">
                  <c:v>44294</c:v>
                </c:pt>
                <c:pt idx="23">
                  <c:v>44295</c:v>
                </c:pt>
                <c:pt idx="24">
                  <c:v>44296</c:v>
                </c:pt>
                <c:pt idx="25">
                  <c:v>44297</c:v>
                </c:pt>
                <c:pt idx="26">
                  <c:v>44298</c:v>
                </c:pt>
                <c:pt idx="27">
                  <c:v>44299</c:v>
                </c:pt>
                <c:pt idx="28">
                  <c:v>44300</c:v>
                </c:pt>
                <c:pt idx="29">
                  <c:v>44301</c:v>
                </c:pt>
              </c:numCache>
            </c:numRef>
          </c:cat>
          <c:val>
            <c:numRef>
              <c:f>cálculos!$E$33:$AH$33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10.3</c:v>
                </c:pt>
                <c:pt idx="4">
                  <c:v>10.3</c:v>
                </c:pt>
                <c:pt idx="5">
                  <c:v>10.3</c:v>
                </c:pt>
                <c:pt idx="6">
                  <c:v>10.3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cálculos!$D$45</c:f>
              <c:strCache>
                <c:ptCount val="1"/>
                <c:pt idx="0">
                  <c:v>DEFINIR CRONOGRAMA 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solidFill>
                  <a:schemeClr val="accent2"/>
                </a:solidFill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10.3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cálculos!$B$34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44272</c:v>
                </c:pt>
                <c:pt idx="1">
                  <c:v>44273</c:v>
                </c:pt>
                <c:pt idx="2">
                  <c:v>44274</c:v>
                </c:pt>
                <c:pt idx="3">
                  <c:v>44275</c:v>
                </c:pt>
                <c:pt idx="4">
                  <c:v>44276</c:v>
                </c:pt>
                <c:pt idx="5">
                  <c:v>44277</c:v>
                </c:pt>
                <c:pt idx="6">
                  <c:v>44278</c:v>
                </c:pt>
                <c:pt idx="7">
                  <c:v>44279</c:v>
                </c:pt>
                <c:pt idx="8">
                  <c:v>44280</c:v>
                </c:pt>
                <c:pt idx="9">
                  <c:v>44281</c:v>
                </c:pt>
                <c:pt idx="10">
                  <c:v>44282</c:v>
                </c:pt>
                <c:pt idx="11">
                  <c:v>44283</c:v>
                </c:pt>
                <c:pt idx="12">
                  <c:v>44284</c:v>
                </c:pt>
                <c:pt idx="13">
                  <c:v>44285</c:v>
                </c:pt>
                <c:pt idx="14">
                  <c:v>44286</c:v>
                </c:pt>
                <c:pt idx="15">
                  <c:v>44287</c:v>
                </c:pt>
                <c:pt idx="16">
                  <c:v>44288</c:v>
                </c:pt>
                <c:pt idx="17">
                  <c:v>44289</c:v>
                </c:pt>
                <c:pt idx="18">
                  <c:v>44290</c:v>
                </c:pt>
                <c:pt idx="19">
                  <c:v>44291</c:v>
                </c:pt>
                <c:pt idx="20">
                  <c:v>44292</c:v>
                </c:pt>
                <c:pt idx="21">
                  <c:v>44293</c:v>
                </c:pt>
                <c:pt idx="22">
                  <c:v>44294</c:v>
                </c:pt>
                <c:pt idx="23">
                  <c:v>44295</c:v>
                </c:pt>
                <c:pt idx="24">
                  <c:v>44296</c:v>
                </c:pt>
                <c:pt idx="25">
                  <c:v>44297</c:v>
                </c:pt>
                <c:pt idx="26">
                  <c:v>44298</c:v>
                </c:pt>
                <c:pt idx="27">
                  <c:v>44299</c:v>
                </c:pt>
                <c:pt idx="28">
                  <c:v>44300</c:v>
                </c:pt>
                <c:pt idx="29">
                  <c:v>44301</c:v>
                </c:pt>
              </c:numCache>
            </c:numRef>
          </c:cat>
          <c:val>
            <c:numRef>
              <c:f>cálculos!$E$34:$AH$34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9.3000000000000007</c:v>
                </c:pt>
                <c:pt idx="8">
                  <c:v>9.3000000000000007</c:v>
                </c:pt>
                <c:pt idx="9">
                  <c:v>9.3000000000000007</c:v>
                </c:pt>
                <c:pt idx="10">
                  <c:v>9.3000000000000007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cálculos!$D$46</c:f>
              <c:strCache>
                <c:ptCount val="1"/>
                <c:pt idx="0">
                  <c:v>DEFINIR PLANILHA DE CUSTOS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9.3000000000000007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cálculos!$B$35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rgbClr val="FFFF00"/>
              </a:solidFill>
            </a:ln>
          </c:spPr>
          <c:marker>
            <c:symbol val="square"/>
            <c:size val="14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44272</c:v>
                </c:pt>
                <c:pt idx="1">
                  <c:v>44273</c:v>
                </c:pt>
                <c:pt idx="2">
                  <c:v>44274</c:v>
                </c:pt>
                <c:pt idx="3">
                  <c:v>44275</c:v>
                </c:pt>
                <c:pt idx="4">
                  <c:v>44276</c:v>
                </c:pt>
                <c:pt idx="5">
                  <c:v>44277</c:v>
                </c:pt>
                <c:pt idx="6">
                  <c:v>44278</c:v>
                </c:pt>
                <c:pt idx="7">
                  <c:v>44279</c:v>
                </c:pt>
                <c:pt idx="8">
                  <c:v>44280</c:v>
                </c:pt>
                <c:pt idx="9">
                  <c:v>44281</c:v>
                </c:pt>
                <c:pt idx="10">
                  <c:v>44282</c:v>
                </c:pt>
                <c:pt idx="11">
                  <c:v>44283</c:v>
                </c:pt>
                <c:pt idx="12">
                  <c:v>44284</c:v>
                </c:pt>
                <c:pt idx="13">
                  <c:v>44285</c:v>
                </c:pt>
                <c:pt idx="14">
                  <c:v>44286</c:v>
                </c:pt>
                <c:pt idx="15">
                  <c:v>44287</c:v>
                </c:pt>
                <c:pt idx="16">
                  <c:v>44288</c:v>
                </c:pt>
                <c:pt idx="17">
                  <c:v>44289</c:v>
                </c:pt>
                <c:pt idx="18">
                  <c:v>44290</c:v>
                </c:pt>
                <c:pt idx="19">
                  <c:v>44291</c:v>
                </c:pt>
                <c:pt idx="20">
                  <c:v>44292</c:v>
                </c:pt>
                <c:pt idx="21">
                  <c:v>44293</c:v>
                </c:pt>
                <c:pt idx="22">
                  <c:v>44294</c:v>
                </c:pt>
                <c:pt idx="23">
                  <c:v>44295</c:v>
                </c:pt>
                <c:pt idx="24">
                  <c:v>44296</c:v>
                </c:pt>
                <c:pt idx="25">
                  <c:v>44297</c:v>
                </c:pt>
                <c:pt idx="26">
                  <c:v>44298</c:v>
                </c:pt>
                <c:pt idx="27">
                  <c:v>44299</c:v>
                </c:pt>
                <c:pt idx="28">
                  <c:v>44300</c:v>
                </c:pt>
                <c:pt idx="29">
                  <c:v>44301</c:v>
                </c:pt>
              </c:numCache>
            </c:numRef>
          </c:cat>
          <c:val>
            <c:numRef>
              <c:f>cálculos!$E$35:$AH$35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8.3000000000000007</c:v>
                </c:pt>
                <c:pt idx="12">
                  <c:v>8.3000000000000007</c:v>
                </c:pt>
                <c:pt idx="13">
                  <c:v>8.3000000000000007</c:v>
                </c:pt>
                <c:pt idx="14">
                  <c:v>8.3000000000000007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cálculos!$D$47</c:f>
              <c:strCache>
                <c:ptCount val="1"/>
                <c:pt idx="0">
                  <c:v>COMPRAR COMPONENTES 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8.3000000000000007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cálculos!$B$36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cálculos!$E$31:$AH$31</c:f>
              <c:numCache>
                <c:formatCode>m/d/yyyy</c:formatCode>
                <c:ptCount val="30"/>
                <c:pt idx="0">
                  <c:v>44272</c:v>
                </c:pt>
                <c:pt idx="1">
                  <c:v>44273</c:v>
                </c:pt>
                <c:pt idx="2">
                  <c:v>44274</c:v>
                </c:pt>
                <c:pt idx="3">
                  <c:v>44275</c:v>
                </c:pt>
                <c:pt idx="4">
                  <c:v>44276</c:v>
                </c:pt>
                <c:pt idx="5">
                  <c:v>44277</c:v>
                </c:pt>
                <c:pt idx="6">
                  <c:v>44278</c:v>
                </c:pt>
                <c:pt idx="7">
                  <c:v>44279</c:v>
                </c:pt>
                <c:pt idx="8">
                  <c:v>44280</c:v>
                </c:pt>
                <c:pt idx="9">
                  <c:v>44281</c:v>
                </c:pt>
                <c:pt idx="10">
                  <c:v>44282</c:v>
                </c:pt>
                <c:pt idx="11">
                  <c:v>44283</c:v>
                </c:pt>
                <c:pt idx="12">
                  <c:v>44284</c:v>
                </c:pt>
                <c:pt idx="13">
                  <c:v>44285</c:v>
                </c:pt>
                <c:pt idx="14">
                  <c:v>44286</c:v>
                </c:pt>
                <c:pt idx="15">
                  <c:v>44287</c:v>
                </c:pt>
                <c:pt idx="16">
                  <c:v>44288</c:v>
                </c:pt>
                <c:pt idx="17">
                  <c:v>44289</c:v>
                </c:pt>
                <c:pt idx="18">
                  <c:v>44290</c:v>
                </c:pt>
                <c:pt idx="19">
                  <c:v>44291</c:v>
                </c:pt>
                <c:pt idx="20">
                  <c:v>44292</c:v>
                </c:pt>
                <c:pt idx="21">
                  <c:v>44293</c:v>
                </c:pt>
                <c:pt idx="22">
                  <c:v>44294</c:v>
                </c:pt>
                <c:pt idx="23">
                  <c:v>44295</c:v>
                </c:pt>
                <c:pt idx="24">
                  <c:v>44296</c:v>
                </c:pt>
                <c:pt idx="25">
                  <c:v>44297</c:v>
                </c:pt>
                <c:pt idx="26">
                  <c:v>44298</c:v>
                </c:pt>
                <c:pt idx="27">
                  <c:v>44299</c:v>
                </c:pt>
                <c:pt idx="28">
                  <c:v>44300</c:v>
                </c:pt>
                <c:pt idx="29">
                  <c:v>44301</c:v>
                </c:pt>
              </c:numCache>
            </c:numRef>
          </c:cat>
          <c:val>
            <c:numRef>
              <c:f>cálculos!$E$36:$AH$36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7.3000000000000007</c:v>
                </c:pt>
                <c:pt idx="13">
                  <c:v>7.3000000000000007</c:v>
                </c:pt>
                <c:pt idx="14">
                  <c:v>7.3000000000000007</c:v>
                </c:pt>
                <c:pt idx="15">
                  <c:v>7.3000000000000007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cálculos!$D$48</c:f>
              <c:strCache>
                <c:ptCount val="1"/>
                <c:pt idx="0">
                  <c:v>SIMULAÇÃO ELETRÔNICA ENTRADA ANALOGICA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0.1230701041753509"/>
                  <c:y val="-6.4366244494306848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7.3000000000000007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cálculos!$B$37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cálculos!$E$37:$AH$37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cálculos!$D$49</c:f>
              <c:strCache>
                <c:ptCount val="1"/>
                <c:pt idx="0">
                  <c:v>SENSOR E CONVERSOR DIRETO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8"/>
              <c:spPr>
                <a:solidFill>
                  <a:srgbClr val="FFC000"/>
                </a:solidFill>
                <a:ln>
                  <a:solidFill>
                    <a:srgbClr val="FFC000"/>
                  </a:solidFill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/>
                  </a:pPr>
                  <a:endParaRPr lang="pt-BR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3EB6-4C15-8D9A-1BA6F0C3C4B1}"/>
                </c:ext>
              </c:extLst>
            </c:dLbl>
            <c:spPr>
              <a:solidFill>
                <a:schemeClr val="accent6"/>
              </a:solidFill>
              <a:ln>
                <a:solidFill>
                  <a:srgbClr val="FFC000"/>
                </a:solidFill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pt-B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6.3000000000000007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cálculos!$B$38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cálculos!$E$38:$AH$38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5.3000000000000007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cálculos!$D$50</c:f>
              <c:strCache>
                <c:ptCount val="1"/>
                <c:pt idx="0">
                  <c:v>SENSOR EM  PONTE DE WHEATSTONE COM POT AJUSTE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pt-B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cálculos!$B$39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cálculos!$E$39:$AH$39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4.3000000000000007</c:v>
                </c:pt>
                <c:pt idx="23">
                  <c:v>4.3000000000000007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cálculos!$D$51</c:f>
              <c:strCache>
                <c:ptCount val="1"/>
                <c:pt idx="0">
                  <c:v>CONVERSOR SEM FILTRO ADS1115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pt-B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4.3000000000000007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cálculos!$B$40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cálculos!$E$40:$AH$40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3.3000000000000007</c:v>
                </c:pt>
                <c:pt idx="20">
                  <c:v>3.3000000000000007</c:v>
                </c:pt>
                <c:pt idx="21">
                  <c:v>3.3000000000000007</c:v>
                </c:pt>
                <c:pt idx="22">
                  <c:v>3.3000000000000007</c:v>
                </c:pt>
                <c:pt idx="23">
                  <c:v>3.3000000000000007</c:v>
                </c:pt>
                <c:pt idx="24">
                  <c:v>3.3000000000000007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cálculos!$D$52</c:f>
              <c:strCache>
                <c:ptCount val="1"/>
                <c:pt idx="0">
                  <c:v>CONVERSOR COM FILTRO MAX31885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pt-B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3.3000000000000007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Hoje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cálculos!$E$56:$AH$56</c:f>
              <c:numCache>
                <c:formatCode>General</c:formatCode>
                <c:ptCount val="30"/>
                <c:pt idx="0">
                  <c:v>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cálculos!$D$58</c:f>
              <c:strCache>
                <c:ptCount val="1"/>
                <c:pt idx="0">
                  <c:v>mar, 2021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cálculos!$E$58:$AH$58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cálculos!$D$61</c:f>
              <c:strCache>
                <c:ptCount val="1"/>
                <c:pt idx="0">
                  <c:v>abr, 2021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cálculos!$E$61:$AH$61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cálculos!$D$66</c:f>
              <c:strCache>
                <c:ptCount val="1"/>
                <c:pt idx="0">
                  <c:v>abr, 2021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0.5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cálculos!$D$65</c:f>
              <c:strCache>
                <c:ptCount val="1"/>
                <c:pt idx="0">
                  <c:v>mar, 2021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pt-BR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cálculos!$E$72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{4D014769-BB76-4327-A1D3-B07F97DDE4AB}</c15:txfldGUID>
                      <c15:f>cálculos!$E$72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cálculos!$F$72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{8082AFAE-B8EB-47DC-AF70-8B66D5393E7B}</c15:txfldGUID>
                      <c15:f>cálculos!$F$72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cálculos!$G$72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{AD4A651D-92EB-4FE3-A988-4AEF7707E2D5}</c15:txfldGUID>
                      <c15:f>cálculos!$G$72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cálculos!$H$72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{00AE40C1-D32A-4A96-AF94-075714A45714}</c15:txfldGUID>
                      <c15:f>cálculos!$H$72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cálculos!$I$72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{2E4DAE22-614E-4FE6-8CF0-9960F0E9D934}</c15:txfldGUID>
                      <c15:f>cálculos!$I$72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cálculos!$J$72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{2C4A1579-6435-41F7-AE31-95BAE244FB3C}</c15:txfldGUID>
                      <c15:f>cálculos!$J$72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cálculos!$K$72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{D5488A0B-8B91-496A-BBC5-95DA1629B2F5}</c15:txfldGUID>
                      <c15:f>cálculos!$K$72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cálculos!$L$72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{86CD9BB8-EBC5-4FB0-B389-AA52CEB26A15}</c15:txfldGUID>
                      <c15:f>cálculos!$L$72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cálculos!$M$72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{3B0A970B-DF7A-46A0-A19D-31B72855E6C8}</c15:txfldGUID>
                      <c15:f>cálculos!$M$72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cálculos!$N$72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{D0422C62-D4B4-4118-B505-B07DDDF50B58}</c15:txfldGUID>
                      <c15:f>cálculos!$N$72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cálculos!$O$72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{D4BD0ECB-CBF9-47EC-B47C-43511749BD06}</c15:txfldGUID>
                      <c15:f>cálculos!$O$72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cálculos!$P$72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{2D156044-3F78-4A3A-BAEC-ECE04E7D0840}</c15:txfldGUID>
                      <c15:f>cálculos!$P$72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cálculos!$Q$72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{288403ED-3D3D-440B-B15C-6EB798ACF989}</c15:txfldGUID>
                      <c15:f>cálculos!$Q$72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cálculos!$R$72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{52727D05-8137-4831-98D0-2E9447FE3774}</c15:txfldGUID>
                      <c15:f>cálculos!$R$72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cálculos!$S$72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{4FF54D9F-683B-4A3B-85B1-6F2477983A42}</c15:txfldGUID>
                      <c15:f>cálculos!$S$72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cálculos!$T$72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{0907D340-6346-4180-8FA7-BAC1C24933E6}</c15:txfldGUID>
                      <c15:f>cálculos!$T$72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cálculos!$U$72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{D2BE55AE-863A-4BE7-927C-ACCBCDFA386D}</c15:txfldGUID>
                      <c15:f>cálculos!$U$72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cálculos!$V$72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{546C8D1A-3FC8-4BCE-ADE0-0AB305AB660A}</c15:txfldGUID>
                      <c15:f>cálculos!$V$72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cálculos!$W$72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{6F3BCF48-518E-4773-8A1D-A8E862A3F39B}</c15:txfldGUID>
                      <c15:f>cálculos!$W$72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cálculos!$X$72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{3CA4D38C-D03E-45FF-A9CB-7A6A3B4E0B75}</c15:txfldGUID>
                      <c15:f>cálculos!$X$72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cálculos!$Y$72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{6E6682EB-72BF-499A-A1E8-109BFE330EEE}</c15:txfldGUID>
                      <c15:f>cálculos!$Y$72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cálculos!$Z$72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{6271F8BF-BB74-4E4A-A115-8DA8DAC3BB65}</c15:txfldGUID>
                      <c15:f>cálculos!$Z$72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cálculos!$AA$72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{D3BBFDF0-CCCC-425E-992D-30EB2EA4330A}</c15:txfldGUID>
                      <c15:f>cálculos!$AA$72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cálculos!$AB$72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{336F2666-F66D-4E12-B78B-2D52EA98C86A}</c15:txfldGUID>
                      <c15:f>cálculos!$AB$72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cálculos!$AC$72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{4B5844A0-E32E-431D-94C7-52E175E604EF}</c15:txfldGUID>
                      <c15:f>cálculos!$AC$72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cálculos!$AD$72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{D1C7C7AC-FCC6-4C79-9ADB-72164FDCFC0C}</c15:txfldGUID>
                      <c15:f>cálculos!$AD$72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cálculos!$AE$72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{CCC2D2FC-90EF-4863-A86B-2FFAAC09151F}</c15:txfldGUID>
                      <c15:f>cálculos!$AE$72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cálculos!$AF$72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{62198158-73BE-497F-97E8-DEF6698ACB63}</c15:txfldGUID>
                      <c15:f>cálculos!$AF$72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cálculos!$AG$72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{4D9B3AD2-3BDE-43A4-9519-01076386A46F}</c15:txfldGUID>
                      <c15:f>cálculos!$AG$72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cálculos!$AH$72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{A8C649F7-F883-4F7B-992A-975393801DC9}</c15:txfldGUID>
                      <c15:f>cálculos!$AH$72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cálculos!$E$70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{A9A1B44F-4CA9-4487-879A-60198BF1F584}</c15:txfldGUID>
                      <c15:f>cálculos!$E$70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cálculos!$F$70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{E06E82F2-315A-4902-B08E-272C88007B00}</c15:txfldGUID>
                      <c15:f>cálculos!$F$70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cálculos!$G$70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{D4FC14A8-9E8D-4F31-BBB0-1C8B9F9DCA96}</c15:txfldGUID>
                      <c15:f>cálculos!$G$70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cálculos!$H$70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{D5A0E0B5-C1E7-4FEE-8C24-3D7AE77E9648}</c15:txfldGUID>
                      <c15:f>cálculos!$H$70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cálculos!$I$70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{A820B2DC-2FEE-42C1-9DB4-FA02A852F7B3}</c15:txfldGUID>
                      <c15:f>cálculos!$I$70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cálculos!$J$70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{AB3E4FF2-0ED3-4DFB-9AE5-032FCB55622B}</c15:txfldGUID>
                      <c15:f>cálculos!$J$70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cálculos!$K$70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{88F54879-B9B1-4310-8FF9-D9090320B0FF}</c15:txfldGUID>
                      <c15:f>cálculos!$K$70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cálculos!$L$70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{66B1786A-5EB1-46F7-B707-18DFB5288517}</c15:txfldGUID>
                      <c15:f>cálculos!$L$70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cálculos!$M$70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{F3E0EF19-1E22-4966-90C8-9FBB1FA092E0}</c15:txfldGUID>
                      <c15:f>cálculos!$M$70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cálculos!$N$70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{9D588784-BDE7-4505-920C-350B529CE83C}</c15:txfldGUID>
                      <c15:f>cálculos!$N$70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cálculos!$O$70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{2E40745E-5719-4225-AE65-FD15A283E57E}</c15:txfldGUID>
                      <c15:f>cálculos!$O$70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cálculos!$P$70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{6CA24F12-1101-4D21-9AB9-C91940D3018F}</c15:txfldGUID>
                      <c15:f>cálculos!$P$70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cálculos!$Q$70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{C7117BEF-4D48-483B-891E-65BF5FEAE015}</c15:txfldGUID>
                      <c15:f>cálculos!$Q$70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cálculos!$R$70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{9A3F287B-545F-4906-AE28-AA6BBA706A4B}</c15:txfldGUID>
                      <c15:f>cálculos!$R$70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cálculos!$S$70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{11A887F4-72F9-4502-87A6-FF2308265A8B}</c15:txfldGUID>
                      <c15:f>cálculos!$S$70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cálculos!$T$70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{0E637119-A8FA-43B4-B302-6BD8885EA2E4}</c15:txfldGUID>
                      <c15:f>cálculos!$T$70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cálculos!$U$70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{0EB8D701-7D27-495F-89FC-7D8E9A76CCB3}</c15:txfldGUID>
                      <c15:f>cálculos!$U$70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cálculos!$V$70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{FE1142C6-2EEB-46BF-8509-18EB6A9E9088}</c15:txfldGUID>
                      <c15:f>cálculos!$V$70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cálculos!$W$70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{2B5187DC-05E7-4160-B5DC-5539E23FDF61}</c15:txfldGUID>
                      <c15:f>cálculos!$W$70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cálculos!$X$70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{AF78A112-3225-45AC-B82E-742441DE7002}</c15:txfldGUID>
                      <c15:f>cálculos!$X$70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cálculos!$Y$70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{2771802B-2991-4526-BC4A-9E4156570CA1}</c15:txfldGUID>
                      <c15:f>cálculos!$Y$70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cálculos!$Z$70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{71D32143-05E4-42E8-ADD3-F8D27AD3B808}</c15:txfldGUID>
                      <c15:f>cálculos!$Z$70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cálculos!$AA$70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{95310AAE-E389-471E-A788-F912F9C34A05}</c15:txfldGUID>
                      <c15:f>cálculos!$AA$70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cálculos!$AB$70</c:f>
                  <c:strCache>
                    <c:ptCount val="1"/>
                    <c:pt idx="0">
                      <c:v>SEX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{DB44ADE5-5B8A-4CC1-ADFD-3E353B710B46}</c15:txfldGUID>
                      <c15:f>cálculos!$AB$70</c15:f>
                      <c15:dlblFieldTableCache>
                        <c:ptCount val="1"/>
                        <c:pt idx="0">
                          <c:v>SEX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cálculos!$AC$70</c:f>
                  <c:strCache>
                    <c:ptCount val="1"/>
                    <c:pt idx="0">
                      <c:v>SÁB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{0F6AFBDE-5CC2-4A88-8ECC-488495756FA9}</c15:txfldGUID>
                      <c15:f>cálculos!$AC$70</c15:f>
                      <c15:dlblFieldTableCache>
                        <c:ptCount val="1"/>
                        <c:pt idx="0">
                          <c:v>SÁB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cálculos!$AD$70</c:f>
                  <c:strCache>
                    <c:ptCount val="1"/>
                    <c:pt idx="0">
                      <c:v>DOM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{9614AE3D-7E52-4C7D-9AE3-EAB442145D21}</c15:txfldGUID>
                      <c15:f>cálculos!$AD$70</c15:f>
                      <c15:dlblFieldTableCache>
                        <c:ptCount val="1"/>
                        <c:pt idx="0">
                          <c:v>DOM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cálculos!$AE$70</c:f>
                  <c:strCache>
                    <c:ptCount val="1"/>
                    <c:pt idx="0">
                      <c:v>SEG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{C4329C5D-F900-4EEB-90E5-FA54833F78A2}</c15:txfldGUID>
                      <c15:f>cálculos!$AE$70</c15:f>
                      <c15:dlblFieldTableCache>
                        <c:ptCount val="1"/>
                        <c:pt idx="0">
                          <c:v>SEG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cálculos!$AF$70</c:f>
                  <c:strCache>
                    <c:ptCount val="1"/>
                    <c:pt idx="0">
                      <c:v>TER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{EB11A16F-ABAE-47C3-ABF6-AB3758997E96}</c15:txfldGUID>
                      <c15:f>cálculos!$AF$70</c15:f>
                      <c15:dlblFieldTableCache>
                        <c:ptCount val="1"/>
                        <c:pt idx="0">
                          <c:v>TER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cálculos!$AG$70</c:f>
                  <c:strCache>
                    <c:ptCount val="1"/>
                    <c:pt idx="0">
                      <c:v>QUA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{069B56B0-1635-4E6E-A3DC-DCC989A1E3AB}</c15:txfldGUID>
                      <c15:f>cálculos!$AG$70</c15:f>
                      <c15:dlblFieldTableCache>
                        <c:ptCount val="1"/>
                        <c:pt idx="0">
                          <c:v>QUA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cálculos!$AH$70</c:f>
                  <c:strCache>
                    <c:ptCount val="1"/>
                    <c:pt idx="0">
                      <c:v>QUI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{6F8A942B-88EB-4309-9B81-3115D46EEE9E}</c15:txfldGUID>
                      <c15:f>cálculos!$AH$70</c15:f>
                      <c15:dlblFieldTableCache>
                        <c:ptCount val="1"/>
                        <c:pt idx="0">
                          <c:v>QUI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cálculos!$D$59</c:f>
              <c:strCache>
                <c:ptCount val="1"/>
                <c:pt idx="0">
                  <c:v>mar, 2021 - Faixa Superior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cálculos!$E$59:$AH$59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cálculos!$D$62</c:f>
              <c:strCache>
                <c:ptCount val="1"/>
                <c:pt idx="0">
                  <c:v>abr, 2021 - Faixa Superior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cálculos!$E$62:$AH$62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pt-BR"/>
    </a:p>
  </c:txPr>
  <c:printSettings>
    <c:headerFooter/>
    <c:pageMargins b="0.75" l="0.7" r="0.7" t="1" header="0.3" footer="0.3"/>
    <c:pageSetup paperSize="9" orientation="landscape"/>
  </c:printSettings>
</c:chartSpace>
</file>

<file path=xl/ctrlProps/ctrlProp1.xml><?xml version="1.0" encoding="utf-8"?>
<formControlPr xmlns="http://schemas.microsoft.com/office/spreadsheetml/2009/9/main" objectType="Scroll" dx="16" fmlaLink="JanelaDeDeslocamento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</xdr:colOff>
      <xdr:row>1</xdr:row>
      <xdr:rowOff>0</xdr:rowOff>
    </xdr:from>
    <xdr:to>
      <xdr:col>8</xdr:col>
      <xdr:colOff>454959</xdr:colOff>
      <xdr:row>4</xdr:row>
      <xdr:rowOff>417643</xdr:rowOff>
    </xdr:to>
    <xdr:graphicFrame macro="">
      <xdr:nvGraphicFramePr>
        <xdr:cNvPr id="7" name="GráficoLinhaDoTempo" descr="Linha do tempo rolável das atividades do projet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57160</xdr:colOff>
      <xdr:row>1</xdr:row>
      <xdr:rowOff>60624</xdr:rowOff>
    </xdr:from>
    <xdr:to>
      <xdr:col>19</xdr:col>
      <xdr:colOff>150159</xdr:colOff>
      <xdr:row>1</xdr:row>
      <xdr:rowOff>322841</xdr:rowOff>
    </xdr:to>
    <xdr:grpSp>
      <xdr:nvGrpSpPr>
        <xdr:cNvPr id="5" name="Grupo 4" descr="Barra de rolagem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53350" y="675939"/>
          <a:ext cx="17518034" cy="269837"/>
          <a:chOff x="306828" y="4108035"/>
          <a:chExt cx="8729080" cy="223559"/>
        </a:xfrm>
      </xdr:grpSpPr>
      <xdr:sp macro="" textlink="">
        <xdr:nvSpPr>
          <xdr:cNvPr id="2" name="Retângulo 1" descr="Retângulo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Barra de Rolagem" descr="Selecione a barra de rolagem para modificar o período de tempo do projeto mostrado no Gráfico da Linha do Tempo ou insira a data de início para exibir as atividades do projeto na célula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35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tividades" displayName="Atividades" ref="B6:F31">
  <autoFilter ref="B6:F31" xr:uid="{00000000-0009-0000-0100-000001000000}"/>
  <sortState xmlns:xlrd2="http://schemas.microsoft.com/office/spreadsheetml/2017/richdata2" ref="C33:F38">
    <sortCondition ref="D32:D38"/>
  </sortState>
  <tableColumns count="5">
    <tableColumn id="5" xr3:uid="{00000000-0010-0000-0000-000005000000}" name="ID" totalsRowLabel="Total">
      <calculatedColumnFormula>ROW(B7)-cálculos!$D$5</calculatedColumnFormula>
    </tableColumn>
    <tableColumn id="1" xr3:uid="{00000000-0010-0000-0000-000001000000}" name="ATIVIDADE" dataDxfId="5"/>
    <tableColumn id="2" xr3:uid="{00000000-0010-0000-0000-000002000000}" name="INÍCIO" dataDxfId="4" totalsRowDxfId="3">
      <calculatedColumnFormula>D6+10</calculatedColumnFormula>
    </tableColumn>
    <tableColumn id="3" xr3:uid="{00000000-0010-0000-0000-000003000000}" name="TÉRMINO" dataDxfId="2" totalsRowDxfId="1">
      <calculatedColumnFormula>Atividades[[#This Row],[INÍCIO]]+2</calculatedColumnFormula>
    </tableColumn>
    <tableColumn id="4" xr3:uid="{00000000-0010-0000-0000-000004000000}" name="OBSERVAÇÕES" totalsRowFunction="count" dataDxfId="0"/>
  </tableColumns>
  <tableStyleInfo name="Linha do Tempo do Projeto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31"/>
  <sheetViews>
    <sheetView showGridLines="0" tabSelected="1" topLeftCell="C16" zoomScaleNormal="100" workbookViewId="0">
      <selection activeCell="C24" sqref="C24"/>
    </sheetView>
  </sheetViews>
  <sheetFormatPr defaultColWidth="9.109375" defaultRowHeight="35.1" customHeight="1"/>
  <cols>
    <col min="1" max="1" width="4.5546875" customWidth="1"/>
    <col min="2" max="2" width="6.44140625" hidden="1" customWidth="1"/>
    <col min="3" max="3" width="51.33203125" customWidth="1"/>
    <col min="4" max="4" width="15.44140625" customWidth="1"/>
    <col min="5" max="5" width="16.109375" customWidth="1"/>
    <col min="6" max="6" width="56.33203125" customWidth="1"/>
    <col min="7" max="7" width="4.5546875" customWidth="1"/>
    <col min="8" max="8" width="4.6640625" customWidth="1"/>
  </cols>
  <sheetData>
    <row r="1" spans="1:7" s="2" customFormat="1" ht="48.6" customHeight="1" thickBot="1">
      <c r="A1" s="3"/>
      <c r="B1" s="3"/>
      <c r="C1" s="16" t="s">
        <v>1</v>
      </c>
      <c r="D1" s="16"/>
      <c r="E1" s="16"/>
      <c r="F1" s="16"/>
      <c r="G1" s="16"/>
    </row>
    <row r="2" spans="1:7" ht="355.8" customHeight="1" thickTop="1">
      <c r="C2" s="17" t="s">
        <v>2</v>
      </c>
      <c r="D2" s="17"/>
      <c r="E2" s="17"/>
      <c r="F2" s="17"/>
      <c r="G2" s="17"/>
    </row>
    <row r="3" spans="1:7" ht="62.4" customHeight="1">
      <c r="C3" s="11"/>
      <c r="D3" s="11"/>
      <c r="E3" s="11"/>
      <c r="F3" s="11"/>
      <c r="G3" s="11"/>
    </row>
    <row r="4" spans="1:7" ht="22.2" customHeight="1">
      <c r="C4" s="11"/>
      <c r="D4" s="11"/>
      <c r="E4" s="11"/>
      <c r="F4" s="11"/>
      <c r="G4" s="11"/>
    </row>
    <row r="5" spans="1:7" s="4" customFormat="1" ht="34.799999999999997" customHeight="1">
      <c r="C5" s="5" t="s">
        <v>3</v>
      </c>
      <c r="D5" s="6">
        <f ca="1">TODAY()</f>
        <v>44272</v>
      </c>
    </row>
    <row r="6" spans="1:7" ht="21" customHeight="1">
      <c r="B6" t="s">
        <v>0</v>
      </c>
      <c r="C6" s="7" t="s">
        <v>4</v>
      </c>
      <c r="D6" s="7" t="s">
        <v>7</v>
      </c>
      <c r="E6" s="7" t="s">
        <v>8</v>
      </c>
      <c r="F6" s="7" t="s">
        <v>9</v>
      </c>
    </row>
    <row r="7" spans="1:7" ht="29.4" customHeight="1">
      <c r="B7">
        <f>ROW(B7)-cálculos!$D$5</f>
        <v>-18</v>
      </c>
      <c r="C7" s="12" t="s">
        <v>5</v>
      </c>
      <c r="D7" s="13">
        <v>44270</v>
      </c>
      <c r="E7" s="13"/>
      <c r="F7" s="14"/>
    </row>
    <row r="8" spans="1:7" ht="29.4" customHeight="1">
      <c r="B8">
        <f>ROW(B8)-cálculos!$D$5</f>
        <v>-17</v>
      </c>
      <c r="C8" s="12" t="s">
        <v>23</v>
      </c>
      <c r="D8" s="13">
        <f>D7+1</f>
        <v>44271</v>
      </c>
      <c r="E8" s="13">
        <f>Atividades[[#This Row],[INÍCIO]]+3</f>
        <v>44274</v>
      </c>
      <c r="F8" s="14" t="s">
        <v>45</v>
      </c>
    </row>
    <row r="9" spans="1:7" ht="29.4" customHeight="1">
      <c r="B9">
        <f>ROW(B9)-cálculos!$D$5</f>
        <v>-16</v>
      </c>
      <c r="C9" s="12" t="s">
        <v>24</v>
      </c>
      <c r="D9" s="13">
        <f>E8+1</f>
        <v>44275</v>
      </c>
      <c r="E9" s="13">
        <f>Atividades[[#This Row],[INÍCIO]]+3</f>
        <v>44278</v>
      </c>
      <c r="F9" s="14" t="s">
        <v>46</v>
      </c>
    </row>
    <row r="10" spans="1:7" ht="29.4" customHeight="1">
      <c r="B10">
        <f>ROW(B10)-cálculos!$D$5</f>
        <v>-15</v>
      </c>
      <c r="C10" s="12" t="s">
        <v>25</v>
      </c>
      <c r="D10" s="13">
        <f t="shared" ref="D10:D11" si="0">E9+1</f>
        <v>44279</v>
      </c>
      <c r="E10" s="13">
        <f>Atividades[[#This Row],[INÍCIO]]+3</f>
        <v>44282</v>
      </c>
      <c r="F10" s="14" t="s">
        <v>47</v>
      </c>
    </row>
    <row r="11" spans="1:7" ht="29.4" customHeight="1">
      <c r="B11">
        <f>ROW(B11)-cálculos!$D$5</f>
        <v>-14</v>
      </c>
      <c r="C11" s="12" t="s">
        <v>26</v>
      </c>
      <c r="D11" s="13">
        <f t="shared" si="0"/>
        <v>44283</v>
      </c>
      <c r="E11" s="13">
        <f>Atividades[[#This Row],[INÍCIO]]+3</f>
        <v>44286</v>
      </c>
      <c r="F11" s="14" t="s">
        <v>46</v>
      </c>
    </row>
    <row r="12" spans="1:7" ht="29.4" customHeight="1">
      <c r="B12">
        <f>ROW(B12)-cálculos!$D$5</f>
        <v>-13</v>
      </c>
      <c r="C12" s="12" t="s">
        <v>27</v>
      </c>
      <c r="D12" s="13">
        <f t="shared" ref="D12:D16" si="1">D11+1</f>
        <v>44284</v>
      </c>
      <c r="E12" s="13">
        <f>Atividades[[#This Row],[INÍCIO]]+3</f>
        <v>44287</v>
      </c>
      <c r="F12" s="14"/>
    </row>
    <row r="13" spans="1:7" ht="29.4" customHeight="1">
      <c r="B13">
        <f>ROW(B13)-cálculos!$D$5</f>
        <v>-12</v>
      </c>
      <c r="C13" s="15" t="s">
        <v>28</v>
      </c>
      <c r="D13" s="13">
        <f t="shared" si="1"/>
        <v>44285</v>
      </c>
      <c r="E13" s="13">
        <f>Atividades[[#This Row],[INÍCIO]]+3</f>
        <v>44288</v>
      </c>
      <c r="F13" s="14"/>
    </row>
    <row r="14" spans="1:7" ht="29.4" customHeight="1">
      <c r="B14">
        <f>ROW(B14)-cálculos!$D$5</f>
        <v>-11</v>
      </c>
      <c r="C14" s="15" t="s">
        <v>29</v>
      </c>
      <c r="D14" s="13">
        <f t="shared" si="1"/>
        <v>44286</v>
      </c>
      <c r="E14" s="13">
        <f>Atividades[[#This Row],[INÍCIO]]+3</f>
        <v>44289</v>
      </c>
      <c r="F14" s="14"/>
    </row>
    <row r="15" spans="1:7" ht="29.4" customHeight="1">
      <c r="B15">
        <f>ROW(B15)-cálculos!$D$5</f>
        <v>-10</v>
      </c>
      <c r="C15" s="15" t="s">
        <v>30</v>
      </c>
      <c r="D15" s="13">
        <f>D14+4</f>
        <v>44290</v>
      </c>
      <c r="E15" s="13">
        <f>Atividades[[#This Row],[INÍCIO]]+5</f>
        <v>44295</v>
      </c>
      <c r="F15" s="14"/>
    </row>
    <row r="16" spans="1:7" ht="29.4" customHeight="1">
      <c r="B16">
        <f>ROW(B16)-cálculos!$D$5</f>
        <v>-9</v>
      </c>
      <c r="C16" s="15" t="s">
        <v>31</v>
      </c>
      <c r="D16" s="13">
        <f t="shared" si="1"/>
        <v>44291</v>
      </c>
      <c r="E16" s="13">
        <f>Atividades[[#This Row],[INÍCIO]]+5</f>
        <v>44296</v>
      </c>
      <c r="F16" s="14"/>
    </row>
    <row r="17" spans="2:6" ht="29.4" customHeight="1">
      <c r="B17">
        <f>ROW(B17)-cálculos!$D$5</f>
        <v>-8</v>
      </c>
      <c r="C17" s="15" t="s">
        <v>32</v>
      </c>
      <c r="D17" s="13">
        <f>D16+1</f>
        <v>44292</v>
      </c>
      <c r="E17" s="13">
        <f>Atividades[[#This Row],[INÍCIO]]+5</f>
        <v>44297</v>
      </c>
      <c r="F17" s="14"/>
    </row>
    <row r="18" spans="2:6" ht="29.4" customHeight="1">
      <c r="B18">
        <f>ROW(B18)-cálculos!$D$5</f>
        <v>-7</v>
      </c>
      <c r="C18" s="12" t="s">
        <v>33</v>
      </c>
      <c r="D18" s="13">
        <f>D17+10</f>
        <v>44302</v>
      </c>
      <c r="E18" s="13">
        <f>Atividades[[#This Row],[INÍCIO]]+15</f>
        <v>44317</v>
      </c>
      <c r="F18" s="14"/>
    </row>
    <row r="19" spans="2:6" ht="29.4" customHeight="1">
      <c r="B19">
        <f>ROW(B19)-cálculos!$D$5</f>
        <v>-6</v>
      </c>
      <c r="C19" s="12" t="s">
        <v>48</v>
      </c>
      <c r="D19" s="13">
        <f>E18</f>
        <v>44317</v>
      </c>
      <c r="E19" s="13">
        <f>Atividades[[#This Row],[INÍCIO]]+15</f>
        <v>44332</v>
      </c>
      <c r="F19" s="14"/>
    </row>
    <row r="20" spans="2:6" ht="29.4" customHeight="1">
      <c r="B20">
        <f>ROW(B20)-cálculos!$D$5</f>
        <v>-5</v>
      </c>
      <c r="C20" s="15" t="s">
        <v>34</v>
      </c>
      <c r="D20" s="13">
        <f>D17+9</f>
        <v>44301</v>
      </c>
      <c r="E20" s="13">
        <f>Atividades[[#This Row],[INÍCIO]]+30</f>
        <v>44331</v>
      </c>
      <c r="F20" s="14"/>
    </row>
    <row r="21" spans="2:6" ht="29.4" customHeight="1">
      <c r="B21">
        <f>ROW(B21)-cálculos!$D$5</f>
        <v>-4</v>
      </c>
      <c r="C21" s="15" t="s">
        <v>35</v>
      </c>
      <c r="D21" s="13">
        <f t="shared" ref="D21:D26" si="2">E20+1</f>
        <v>44332</v>
      </c>
      <c r="E21" s="13">
        <f>Atividades[[#This Row],[INÍCIO]]+30</f>
        <v>44362</v>
      </c>
      <c r="F21" s="14"/>
    </row>
    <row r="22" spans="2:6" ht="29.4" customHeight="1">
      <c r="B22">
        <f>ROW(B22)-cálculos!$D$5</f>
        <v>-3</v>
      </c>
      <c r="C22" s="15" t="s">
        <v>40</v>
      </c>
      <c r="D22" s="13">
        <f t="shared" si="2"/>
        <v>44363</v>
      </c>
      <c r="E22" s="13">
        <f>Atividades[[#This Row],[INÍCIO]]+25</f>
        <v>44388</v>
      </c>
      <c r="F22" s="14"/>
    </row>
    <row r="23" spans="2:6" ht="29.4" customHeight="1">
      <c r="B23">
        <f>ROW(B23)-cálculos!$D$5</f>
        <v>-2</v>
      </c>
      <c r="C23" s="15" t="s">
        <v>36</v>
      </c>
      <c r="D23" s="13">
        <f t="shared" si="2"/>
        <v>44389</v>
      </c>
      <c r="E23" s="13">
        <f>Atividades[[#This Row],[INÍCIO]]+25</f>
        <v>44414</v>
      </c>
      <c r="F23" s="14"/>
    </row>
    <row r="24" spans="2:6" ht="29.4" customHeight="1">
      <c r="B24">
        <f>ROW(B24)-cálculos!$D$5</f>
        <v>-1</v>
      </c>
      <c r="C24" s="15" t="s">
        <v>37</v>
      </c>
      <c r="D24" s="13">
        <f t="shared" si="2"/>
        <v>44415</v>
      </c>
      <c r="E24" s="13">
        <f>Atividades[[#This Row],[INÍCIO]]+25</f>
        <v>44440</v>
      </c>
      <c r="F24" s="14"/>
    </row>
    <row r="25" spans="2:6" ht="29.4" customHeight="1">
      <c r="B25">
        <f>ROW(B25)-cálculos!$D$5</f>
        <v>0</v>
      </c>
      <c r="C25" s="12" t="s">
        <v>38</v>
      </c>
      <c r="D25" s="13">
        <f t="shared" si="2"/>
        <v>44441</v>
      </c>
      <c r="E25" s="13">
        <f>Atividades[[#This Row],[INÍCIO]]+2</f>
        <v>44443</v>
      </c>
      <c r="F25" s="14"/>
    </row>
    <row r="26" spans="2:6" ht="29.4" customHeight="1">
      <c r="B26">
        <f>ROW(B26)-cálculos!$D$5</f>
        <v>1</v>
      </c>
      <c r="C26" s="12" t="s">
        <v>39</v>
      </c>
      <c r="D26" s="13">
        <f t="shared" si="2"/>
        <v>44444</v>
      </c>
      <c r="E26" s="13">
        <f>Atividades[[#This Row],[INÍCIO]]+25</f>
        <v>44469</v>
      </c>
      <c r="F26" s="14"/>
    </row>
    <row r="27" spans="2:6" ht="29.4" customHeight="1">
      <c r="B27">
        <f>ROW(B27)-cálculos!$D$5</f>
        <v>2</v>
      </c>
      <c r="C27" s="12" t="s">
        <v>41</v>
      </c>
      <c r="D27" s="13">
        <f>D26+10</f>
        <v>44454</v>
      </c>
      <c r="E27" s="13">
        <f>Atividades[[#This Row],[INÍCIO]]+2</f>
        <v>44456</v>
      </c>
      <c r="F27" s="14"/>
    </row>
    <row r="28" spans="2:6" ht="29.4" customHeight="1">
      <c r="B28">
        <f>ROW(B28)-cálculos!$D$5</f>
        <v>3</v>
      </c>
      <c r="C28" s="12" t="s">
        <v>42</v>
      </c>
      <c r="D28" s="13">
        <f>D27+10</f>
        <v>44464</v>
      </c>
      <c r="E28" s="13">
        <f>Atividades[[#This Row],[INÍCIO]]+2</f>
        <v>44466</v>
      </c>
      <c r="F28" s="14"/>
    </row>
    <row r="29" spans="2:6" ht="29.4" customHeight="1">
      <c r="B29">
        <f>ROW(B29)-cálculos!$D$5</f>
        <v>4</v>
      </c>
      <c r="C29" s="12" t="s">
        <v>44</v>
      </c>
      <c r="D29" s="13">
        <f>D28+10</f>
        <v>44474</v>
      </c>
      <c r="E29" s="13">
        <f>Atividades[[#This Row],[INÍCIO]]+2</f>
        <v>44476</v>
      </c>
      <c r="F29" s="14"/>
    </row>
    <row r="30" spans="2:6" ht="29.4" customHeight="1">
      <c r="B30">
        <f>ROW(B30)-cálculos!$D$5</f>
        <v>5</v>
      </c>
      <c r="C30" s="12" t="s">
        <v>43</v>
      </c>
      <c r="D30" s="13">
        <f>D29+10</f>
        <v>44484</v>
      </c>
      <c r="E30" s="13">
        <f>Atividades[[#This Row],[INÍCIO]]+2</f>
        <v>44486</v>
      </c>
      <c r="F30" s="14"/>
    </row>
    <row r="31" spans="2:6" ht="29.4" customHeight="1">
      <c r="B31">
        <f>ROW(B31)-cálculos!$D$5</f>
        <v>6</v>
      </c>
      <c r="C31" s="12" t="s">
        <v>6</v>
      </c>
      <c r="D31" s="13">
        <f>D17+240</f>
        <v>44532</v>
      </c>
      <c r="E31" s="13"/>
      <c r="F31" s="14"/>
    </row>
  </sheetData>
  <sheetProtection selectLockedCells="1"/>
  <mergeCells count="2">
    <mergeCell ref="C1:G1"/>
    <mergeCell ref="C2:G2"/>
  </mergeCells>
  <phoneticPr fontId="19" type="noConversion"/>
  <dataValidations disablePrompts="1" count="8">
    <dataValidation allowBlank="1" showInputMessage="1" showErrorMessage="1" prompt="Insira a Data de início na célula à direita" sqref="C5" xr:uid="{00000000-0002-0000-0000-000002000000}"/>
    <dataValidation allowBlank="1" showInputMessage="1" showErrorMessage="1" prompt="Insira a Data de início nesta célula e os detalhes do projeto na tabela abaixo" sqref="D5" xr:uid="{00000000-0002-0000-0000-000003000000}"/>
    <dataValidation allowBlank="1" showInputMessage="1" showErrorMessage="1" prompt="Insira a Atividade do projeto na coluna sob este cabeçalho. Use os filtros de cabeçalho para localizar itens específicos" sqref="C6" xr:uid="{00000000-0002-0000-0000-000004000000}"/>
    <dataValidation allowBlank="1" showInputMessage="1" showErrorMessage="1" prompt="Insira a Data de início na coluna sob este cabeçalho" sqref="D6" xr:uid="{00000000-0002-0000-0000-000005000000}"/>
    <dataValidation allowBlank="1" showInputMessage="1" showErrorMessage="1" prompt="Insira a Data de término na coluna sob este título" sqref="E6" xr:uid="{00000000-0002-0000-0000-000006000000}"/>
    <dataValidation allowBlank="1" showInputMessage="1" showErrorMessage="1" prompt="Insira as Anotações na coluna sob este cabeçalho" sqref="F6" xr:uid="{00000000-0002-0000-0000-000007000000}"/>
    <dataValidation allowBlank="1" showInputMessage="1" showErrorMessage="1" prompt="Crie uma linha do tempo do projeto nesta planilha. Insira a Data de início do projeto na célula D3 e os detalhes do projeto na tabela Atividades. O gráfico de linha do tempo das atividades do projeto está na célula C2" sqref="A1" xr:uid="{00000000-0002-0000-0000-000000000000}"/>
    <dataValidation allowBlank="1" showInputMessage="1" showErrorMessage="1" prompt="O título desta planilha está nessa célula. O gráfico de linha do tempo mostrando a linha do tempo das atividades do projeto rolável está na célula abaixo" sqref="C1:G1" xr:uid="{00000000-0002-0000-0000-000001000000}"/>
  </dataValidations>
  <printOptions horizontalCentered="1"/>
  <pageMargins left="0.25" right="0.25" top="0.5" bottom="0.5" header="0.3" footer="0.3"/>
  <pageSetup paperSize="9" fitToHeight="0" orientation="landscape" r:id="rId1"/>
  <headerFooter differentFirst="1">
    <oddFooter>Page &amp;P of &amp;N</oddFooter>
  </headerFooter>
  <ignoredErrors>
    <ignoredError sqref="E8" calculatedColum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arra de Rolagem">
              <controlPr defaultSize="0" autoPict="0" altText="Selecione a barra de rolagem para modificar o período de tempo do projeto mostrado no Gráfico da Linha do Tempo ou insira a data de início para exibir as atividades do projeto na célula D3">
                <anchor moveWithCells="1">
                  <from>
                    <xdr:col>0</xdr:col>
                    <xdr:colOff>53340</xdr:colOff>
                    <xdr:row>1</xdr:row>
                    <xdr:rowOff>53340</xdr:rowOff>
                  </from>
                  <to>
                    <xdr:col>19</xdr:col>
                    <xdr:colOff>152400</xdr:colOff>
                    <xdr:row>1</xdr:row>
                    <xdr:rowOff>251460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/>
  </sheetViews>
  <sheetFormatPr defaultRowHeight="14.4"/>
  <cols>
    <col min="1" max="1" width="13.88671875" customWidth="1"/>
    <col min="3" max="3" width="17.44140625" customWidth="1"/>
    <col min="4" max="4" width="18" customWidth="1"/>
    <col min="5" max="34" width="12.6640625" customWidth="1"/>
    <col min="35" max="35" width="17.5546875" customWidth="1"/>
  </cols>
  <sheetData>
    <row r="1" spans="1:6" ht="57.6">
      <c r="A1" t="s">
        <v>10</v>
      </c>
    </row>
    <row r="3" spans="1:6">
      <c r="C3" s="8" t="s">
        <v>13</v>
      </c>
      <c r="D3" s="1">
        <f ca="1">TODAY()</f>
        <v>44272</v>
      </c>
      <c r="E3" s="8"/>
    </row>
    <row r="4" spans="1:6">
      <c r="C4" s="8"/>
      <c r="D4">
        <v>5</v>
      </c>
    </row>
    <row r="5" spans="1:6">
      <c r="C5" s="8" t="s">
        <v>14</v>
      </c>
      <c r="D5">
        <f>ROWS(Atividades[])</f>
        <v>25</v>
      </c>
    </row>
    <row r="6" spans="1:6">
      <c r="C6" s="8"/>
      <c r="E6" t="e">
        <f>NA()</f>
        <v>#N/A</v>
      </c>
    </row>
    <row r="7" spans="1:6">
      <c r="C7" s="8"/>
      <c r="E7" t="e">
        <f>NA()</f>
        <v>#N/A</v>
      </c>
    </row>
    <row r="8" spans="1:6">
      <c r="C8" s="8"/>
      <c r="E8" t="e">
        <f>NA()</f>
        <v>#N/A</v>
      </c>
    </row>
    <row r="9" spans="1:6" ht="28.8">
      <c r="C9" s="8" t="s">
        <v>15</v>
      </c>
      <c r="D9">
        <f ca="1">SUMPRODUCT( ((Atividades[INÍCIO]&gt;=JanelaDaDataDeInício)+(Atividades[TÉRMINO]&gt;=JanelaDaDataDeInício)&gt;0)*(Atividades[INÍCIO]&lt;=(JanelaDaDataDeInício+JanelaDeDias-1)) )</f>
        <v>11</v>
      </c>
      <c r="E9" t="e">
        <f>NA()</f>
        <v>#N/A</v>
      </c>
    </row>
    <row r="10" spans="1:6">
      <c r="C10" s="8"/>
      <c r="D10">
        <v>9</v>
      </c>
      <c r="E10" t="e">
        <f>NA()</f>
        <v>#N/A</v>
      </c>
    </row>
    <row r="11" spans="1:6">
      <c r="C11" s="8"/>
      <c r="D11">
        <f ca="1">D10-MIN(D10,D9)</f>
        <v>0</v>
      </c>
      <c r="E11" t="e">
        <f>NA()</f>
        <v>#N/A</v>
      </c>
    </row>
    <row r="12" spans="1:6">
      <c r="C12" s="8"/>
      <c r="E12" t="e">
        <f>NA()</f>
        <v>#N/A</v>
      </c>
    </row>
    <row r="13" spans="1:6">
      <c r="C13" s="8"/>
      <c r="E13" t="e">
        <f>NA()</f>
        <v>#N/A</v>
      </c>
    </row>
    <row r="14" spans="1:6">
      <c r="C14" s="8"/>
      <c r="E14" t="e">
        <f>NA()</f>
        <v>#N/A</v>
      </c>
    </row>
    <row r="15" spans="1:6">
      <c r="C15" s="8"/>
      <c r="E15">
        <f t="array" aca="1" ref="E15" ca="1">INDEX(Atividades[ID],MATCH(1, ((Atividades[INÍCIO]&gt;=JanelaDaDataDeInício)+(Atividades[TÉRMINO]&gt;=JanelaDaDataDeInício)&gt;0)*(Atividades[INÍCIO]&lt;=(JanelaDaDataDeInício+JanelaDeDias-1)), 0))</f>
        <v>-17</v>
      </c>
      <c r="F15">
        <f t="shared" ref="F15:F23" ca="1" si="0">OFFSET(E15,-$D$11,)</f>
        <v>-17</v>
      </c>
    </row>
    <row r="16" spans="1:6">
      <c r="C16" s="8"/>
      <c r="E16">
        <f t="array" aca="1" ref="E16" ca="1">INDEX(Atividades[ID],MATCH(1, (Atividades[ID]&gt;E15)*((Atividades[INÍCIO]&gt;=JanelaDaDataDeInício)+(Atividades[TÉRMINO]&gt;=JanelaDaDataDeInício)&gt;0)*(Atividades[INÍCIO]&lt;=(JanelaDaDataDeInício+JanelaDeDias-1)), 0))</f>
        <v>-16</v>
      </c>
      <c r="F16">
        <f t="shared" ca="1" si="0"/>
        <v>-16</v>
      </c>
    </row>
    <row r="17" spans="1:35">
      <c r="C17" s="8"/>
      <c r="E17">
        <f t="array" aca="1" ref="E17" ca="1">INDEX(Atividades[ID],MATCH(1, (Atividades[ID]&gt;E16)*((Atividades[INÍCIO]&gt;=JanelaDaDataDeInício)+(Atividades[TÉRMINO]&gt;=JanelaDaDataDeInício)&gt;0)*(Atividades[INÍCIO]&lt;=(JanelaDaDataDeInício+JanelaDeDias-1)), 0))</f>
        <v>-15</v>
      </c>
      <c r="F17">
        <f t="shared" ca="1" si="0"/>
        <v>-15</v>
      </c>
    </row>
    <row r="18" spans="1:35">
      <c r="C18" s="8"/>
      <c r="E18">
        <f t="array" aca="1" ref="E18" ca="1">INDEX(Atividades[ID],MATCH(1, (Atividades[ID]&gt;E17)*((Atividades[INÍCIO]&gt;=JanelaDaDataDeInício)+(Atividades[TÉRMINO]&gt;=JanelaDaDataDeInício)&gt;0)*(Atividades[INÍCIO]&lt;=(JanelaDaDataDeInício+JanelaDeDias-1)), 0))</f>
        <v>-14</v>
      </c>
      <c r="F18">
        <f t="shared" ca="1" si="0"/>
        <v>-14</v>
      </c>
    </row>
    <row r="19" spans="1:35">
      <c r="C19" s="8"/>
      <c r="E19">
        <f t="array" aca="1" ref="E19" ca="1">INDEX(Atividades[ID],MATCH(1, (Atividades[ID]&gt;E18)*((Atividades[INÍCIO]&gt;=JanelaDaDataDeInício)+(Atividades[TÉRMINO]&gt;=JanelaDaDataDeInício)&gt;0)*(Atividades[INÍCIO]&lt;=(JanelaDaDataDeInício+JanelaDeDias-1)), 0))</f>
        <v>-13</v>
      </c>
      <c r="F19">
        <f t="shared" ca="1" si="0"/>
        <v>-13</v>
      </c>
    </row>
    <row r="20" spans="1:35">
      <c r="C20" s="8"/>
      <c r="E20">
        <f t="array" aca="1" ref="E20" ca="1">INDEX(Atividades[ID],MATCH(1, (Atividades[ID]&gt;E19)*((Atividades[INÍCIO]&gt;=JanelaDaDataDeInício)+(Atividades[TÉRMINO]&gt;=JanelaDaDataDeInício)&gt;0)*(Atividades[INÍCIO]&lt;=(JanelaDaDataDeInício+JanelaDeDias-1)), 0))</f>
        <v>-12</v>
      </c>
      <c r="F20">
        <f t="shared" ca="1" si="0"/>
        <v>-12</v>
      </c>
    </row>
    <row r="21" spans="1:35">
      <c r="C21" s="8"/>
      <c r="E21">
        <f t="array" aca="1" ref="E21" ca="1">INDEX(Atividades[ID],MATCH(1, (Atividades[ID]&gt;E20)*((Atividades[INÍCIO]&gt;=JanelaDaDataDeInício)+(Atividades[TÉRMINO]&gt;=JanelaDaDataDeInício)&gt;0)*(Atividades[INÍCIO]&lt;=(JanelaDaDataDeInício+JanelaDeDias-1)), 0))</f>
        <v>-11</v>
      </c>
      <c r="F21">
        <f t="shared" ca="1" si="0"/>
        <v>-11</v>
      </c>
    </row>
    <row r="22" spans="1:35">
      <c r="C22" s="8"/>
      <c r="E22">
        <f t="array" aca="1" ref="E22" ca="1">INDEX(Atividades[ID],MATCH(1, (Atividades[ID]&gt;E21)*((Atividades[INÍCIO]&gt;=JanelaDaDataDeInício)+(Atividades[TÉRMINO]&gt;=JanelaDaDataDeInício)&gt;0)*(Atividades[INÍCIO]&lt;=(JanelaDaDataDeInício+JanelaDeDias-1)), 0))</f>
        <v>-10</v>
      </c>
      <c r="F22">
        <f t="shared" ca="1" si="0"/>
        <v>-10</v>
      </c>
    </row>
    <row r="23" spans="1:35">
      <c r="C23" s="8"/>
      <c r="E23">
        <f t="array" aca="1" ref="E23" ca="1">INDEX(Atividades[ID],MATCH(1, (Atividades[ID]&gt;E22)*((Atividades[INÍCIO]&gt;=JanelaDaDataDeInício)+(Atividades[TÉRMINO]&gt;=JanelaDaDataDeInício)&gt;0)*(Atividades[INÍCIO]&lt;=(JanelaDaDataDeInício+JanelaDeDias-1)), 0))</f>
        <v>-9</v>
      </c>
      <c r="F23">
        <f t="shared" ca="1" si="0"/>
        <v>-9</v>
      </c>
    </row>
    <row r="25" spans="1:35" ht="28.8">
      <c r="C25" t="s">
        <v>16</v>
      </c>
      <c r="D25" s="1">
        <f ca="1">DataDeInício+JanelaDeDeslocamento</f>
        <v>44272</v>
      </c>
    </row>
    <row r="26" spans="1:35">
      <c r="C26" t="s">
        <v>17</v>
      </c>
      <c r="D26">
        <v>0</v>
      </c>
    </row>
    <row r="28" spans="1:35">
      <c r="C28" t="s">
        <v>18</v>
      </c>
      <c r="D28" s="9">
        <f ca="1">'Linha do Tempo do Projeto'!D5</f>
        <v>44272</v>
      </c>
    </row>
    <row r="29" spans="1:35">
      <c r="C29" t="s">
        <v>19</v>
      </c>
      <c r="D29">
        <v>30</v>
      </c>
    </row>
    <row r="31" spans="1:35">
      <c r="A31" t="s">
        <v>11</v>
      </c>
      <c r="B31" t="s">
        <v>12</v>
      </c>
      <c r="C31" t="s">
        <v>20</v>
      </c>
      <c r="D31" t="s">
        <v>21</v>
      </c>
      <c r="E31" s="1">
        <f ca="1">JanelaDaDataDeInício</f>
        <v>44272</v>
      </c>
      <c r="F31" s="1">
        <f t="shared" ref="F31:AI31" ca="1" si="1">E31+1</f>
        <v>44273</v>
      </c>
      <c r="G31" s="1">
        <f t="shared" ca="1" si="1"/>
        <v>44274</v>
      </c>
      <c r="H31" s="1">
        <f t="shared" ca="1" si="1"/>
        <v>44275</v>
      </c>
      <c r="I31" s="1">
        <f t="shared" ca="1" si="1"/>
        <v>44276</v>
      </c>
      <c r="J31" s="1">
        <f t="shared" ca="1" si="1"/>
        <v>44277</v>
      </c>
      <c r="K31" s="1">
        <f t="shared" ca="1" si="1"/>
        <v>44278</v>
      </c>
      <c r="L31" s="1">
        <f t="shared" ca="1" si="1"/>
        <v>44279</v>
      </c>
      <c r="M31" s="1">
        <f t="shared" ca="1" si="1"/>
        <v>44280</v>
      </c>
      <c r="N31" s="1">
        <f t="shared" ca="1" si="1"/>
        <v>44281</v>
      </c>
      <c r="O31" s="1">
        <f t="shared" ca="1" si="1"/>
        <v>44282</v>
      </c>
      <c r="P31" s="1">
        <f t="shared" ca="1" si="1"/>
        <v>44283</v>
      </c>
      <c r="Q31" s="1">
        <f t="shared" ca="1" si="1"/>
        <v>44284</v>
      </c>
      <c r="R31" s="1">
        <f t="shared" ca="1" si="1"/>
        <v>44285</v>
      </c>
      <c r="S31" s="1">
        <f t="shared" ca="1" si="1"/>
        <v>44286</v>
      </c>
      <c r="T31" s="1">
        <f t="shared" ca="1" si="1"/>
        <v>44287</v>
      </c>
      <c r="U31" s="1">
        <f t="shared" ca="1" si="1"/>
        <v>44288</v>
      </c>
      <c r="V31" s="1">
        <f t="shared" ca="1" si="1"/>
        <v>44289</v>
      </c>
      <c r="W31" s="1">
        <f t="shared" ca="1" si="1"/>
        <v>44290</v>
      </c>
      <c r="X31" s="1">
        <f t="shared" ca="1" si="1"/>
        <v>44291</v>
      </c>
      <c r="Y31" s="1">
        <f t="shared" ca="1" si="1"/>
        <v>44292</v>
      </c>
      <c r="Z31" s="1">
        <f t="shared" ca="1" si="1"/>
        <v>44293</v>
      </c>
      <c r="AA31" s="1">
        <f t="shared" ca="1" si="1"/>
        <v>44294</v>
      </c>
      <c r="AB31" s="1">
        <f t="shared" ca="1" si="1"/>
        <v>44295</v>
      </c>
      <c r="AC31" s="1">
        <f t="shared" ca="1" si="1"/>
        <v>44296</v>
      </c>
      <c r="AD31" s="1">
        <f t="shared" ca="1" si="1"/>
        <v>44297</v>
      </c>
      <c r="AE31" s="1">
        <f t="shared" ca="1" si="1"/>
        <v>44298</v>
      </c>
      <c r="AF31" s="1">
        <f t="shared" ca="1" si="1"/>
        <v>44299</v>
      </c>
      <c r="AG31" s="1">
        <f t="shared" ca="1" si="1"/>
        <v>44300</v>
      </c>
      <c r="AH31" s="1">
        <f t="shared" ca="1" si="1"/>
        <v>44301</v>
      </c>
      <c r="AI31" s="1">
        <f t="shared" ca="1" si="1"/>
        <v>44302</v>
      </c>
    </row>
    <row r="32" spans="1:35" ht="28.8">
      <c r="A32">
        <v>11.3</v>
      </c>
      <c r="B32">
        <v>1</v>
      </c>
      <c r="C32">
        <f t="shared" ref="C32:C40" ca="1" si="2">F15</f>
        <v>-17</v>
      </c>
      <c r="D32" t="str">
        <f ca="1">INDEX(Atividades[ATIVIDADE],MATCH($C32,Atividades[ID],0))</f>
        <v>Definir objetivo principal</v>
      </c>
      <c r="E32">
        <f ca="1">GridCalc</f>
        <v>11.3</v>
      </c>
      <c r="F32">
        <f ca="1">GridCalc</f>
        <v>11.3</v>
      </c>
      <c r="G32">
        <f ca="1">GridCalc</f>
        <v>11.3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ht="28.8">
      <c r="A33">
        <f>A32-1</f>
        <v>10.3</v>
      </c>
      <c r="B33">
        <v>2</v>
      </c>
      <c r="C33">
        <f t="shared" ca="1" si="2"/>
        <v>-16</v>
      </c>
      <c r="D33" t="str">
        <f ca="1">INDEX(Atividades[ATIVIDADE],MATCH($C33,Atividades[ID],0))</f>
        <v xml:space="preserve">Definir cronograma 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>
        <f ca="1">GridCalc</f>
        <v>10.3</v>
      </c>
      <c r="I33">
        <f ca="1">GridCalc</f>
        <v>10.3</v>
      </c>
      <c r="J33">
        <f ca="1">GridCalc</f>
        <v>10.3</v>
      </c>
      <c r="K33">
        <f ca="1">GridCalc</f>
        <v>10.3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ht="28.8">
      <c r="A34">
        <f t="shared" ref="A34:A40" si="3">A33-1</f>
        <v>9.3000000000000007</v>
      </c>
      <c r="B34">
        <v>3</v>
      </c>
      <c r="C34">
        <f t="shared" ca="1" si="2"/>
        <v>-15</v>
      </c>
      <c r="D34" t="str">
        <f ca="1">INDEX(Atividades[ATIVIDADE],MATCH($C34,Atividades[ID],0))</f>
        <v>Definir planilha de custos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>
        <f ca="1">GridCalc</f>
        <v>9.3000000000000007</v>
      </c>
      <c r="M34">
        <f ca="1">GridCalc</f>
        <v>9.3000000000000007</v>
      </c>
      <c r="N34">
        <f ca="1">GridCalc</f>
        <v>9.3000000000000007</v>
      </c>
      <c r="O34">
        <f ca="1">GridCalc</f>
        <v>9.3000000000000007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ht="28.8">
      <c r="A35">
        <f t="shared" si="3"/>
        <v>8.3000000000000007</v>
      </c>
      <c r="B35">
        <v>4</v>
      </c>
      <c r="C35">
        <f t="shared" ca="1" si="2"/>
        <v>-14</v>
      </c>
      <c r="D35" t="str">
        <f ca="1">INDEX(Atividades[ATIVIDADE],MATCH($C35,Atividades[ID],0))</f>
        <v xml:space="preserve">Comprar componentes 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>
        <f ca="1">GridCalc</f>
        <v>8.3000000000000007</v>
      </c>
      <c r="Q35">
        <f ca="1">GridCalc</f>
        <v>8.3000000000000007</v>
      </c>
      <c r="R35">
        <f ca="1">GridCalc</f>
        <v>8.3000000000000007</v>
      </c>
      <c r="S35">
        <f ca="1">GridCalc</f>
        <v>8.3000000000000007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ht="43.2">
      <c r="A36">
        <f t="shared" si="3"/>
        <v>7.3000000000000007</v>
      </c>
      <c r="B36">
        <v>5</v>
      </c>
      <c r="C36">
        <f t="shared" ca="1" si="2"/>
        <v>-13</v>
      </c>
      <c r="D36" t="str">
        <f ca="1">INDEX(Atividades[ATIVIDADE],MATCH($C36,Atividades[ID],0))</f>
        <v>Simulação eletrônica entrada analogica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>
        <f ca="1">GridCalc</f>
        <v>7.3000000000000007</v>
      </c>
      <c r="R36">
        <f ca="1">GridCalc</f>
        <v>7.3000000000000007</v>
      </c>
      <c r="S36">
        <f ca="1">GridCalc</f>
        <v>7.3000000000000007</v>
      </c>
      <c r="T36">
        <f ca="1">GridCalc</f>
        <v>7.3000000000000007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ht="28.8">
      <c r="A37">
        <f t="shared" si="3"/>
        <v>6.3000000000000007</v>
      </c>
      <c r="B37">
        <v>6</v>
      </c>
      <c r="C37">
        <f t="shared" ca="1" si="2"/>
        <v>-12</v>
      </c>
      <c r="D37" t="str">
        <f ca="1">INDEX(Atividades[ATIVIDADE],MATCH($C37,Atividades[ID],0))</f>
        <v>Sensor e conversor direto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>
        <f ca="1">GridCalc</f>
        <v>6.3000000000000007</v>
      </c>
      <c r="S37">
        <f ca="1">GridCalc</f>
        <v>6.3000000000000007</v>
      </c>
      <c r="T37">
        <f ca="1">GridCalc</f>
        <v>6.3000000000000007</v>
      </c>
      <c r="U37">
        <f ca="1">GridCalc</f>
        <v>6.3000000000000007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ht="43.2">
      <c r="A38">
        <f t="shared" si="3"/>
        <v>5.3000000000000007</v>
      </c>
      <c r="B38">
        <v>7</v>
      </c>
      <c r="C38">
        <f t="shared" ca="1" si="2"/>
        <v>-11</v>
      </c>
      <c r="D38" t="str">
        <f ca="1">INDEX(Atividades[ATIVIDADE],MATCH($C38,Atividades[ID],0))</f>
        <v>Sensor em  ponte de wheatstone com pot ajuste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>
        <f ca="1">GridCalc</f>
        <v>5.3000000000000007</v>
      </c>
      <c r="T38">
        <f ca="1">GridCalc</f>
        <v>5.3000000000000007</v>
      </c>
      <c r="U38">
        <f ca="1">GridCalc</f>
        <v>5.3000000000000007</v>
      </c>
      <c r="V38">
        <f ca="1">GridCalc</f>
        <v>5.3000000000000007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28.8">
      <c r="A39">
        <f t="shared" si="3"/>
        <v>4.3000000000000007</v>
      </c>
      <c r="B39">
        <v>8</v>
      </c>
      <c r="C39">
        <f t="shared" ca="1" si="2"/>
        <v>-10</v>
      </c>
      <c r="D39" t="str">
        <f ca="1">INDEX(Atividades[ATIVIDADE],MATCH($C39,Atividades[ID],0))</f>
        <v>Conversor sem filtro ADS1115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>
        <f ca="1">GridCalc</f>
        <v>4.3000000000000007</v>
      </c>
      <c r="X39">
        <f ca="1">GridCalc</f>
        <v>4.3000000000000007</v>
      </c>
      <c r="Y39">
        <f ca="1">GridCalc</f>
        <v>4.3000000000000007</v>
      </c>
      <c r="Z39">
        <f ca="1">GridCalc</f>
        <v>4.3000000000000007</v>
      </c>
      <c r="AA39">
        <f ca="1">GridCalc</f>
        <v>4.3000000000000007</v>
      </c>
      <c r="AB39">
        <f ca="1">GridCalc</f>
        <v>4.3000000000000007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28.8">
      <c r="A40">
        <f t="shared" si="3"/>
        <v>3.3000000000000007</v>
      </c>
      <c r="B40">
        <v>9</v>
      </c>
      <c r="C40">
        <f t="shared" ca="1" si="2"/>
        <v>-9</v>
      </c>
      <c r="D40" t="str">
        <f ca="1">INDEX(Atividades[ATIVIDADE],MATCH($C40,Atividades[ID],0))</f>
        <v>Conversor com filtro MAX31885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>
        <f ca="1">GridCalc</f>
        <v>3.3000000000000007</v>
      </c>
      <c r="Y40">
        <f ca="1">GridCalc</f>
        <v>3.3000000000000007</v>
      </c>
      <c r="Z40">
        <f ca="1">GridCalc</f>
        <v>3.3000000000000007</v>
      </c>
      <c r="AA40">
        <f ca="1">GridCalc</f>
        <v>3.3000000000000007</v>
      </c>
      <c r="AB40">
        <f ca="1">GridCalc</f>
        <v>3.3000000000000007</v>
      </c>
      <c r="AC40">
        <f ca="1">GridCalc</f>
        <v>3.3000000000000007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>
      <c r="E43" s="1">
        <f ca="1">E31</f>
        <v>44272</v>
      </c>
      <c r="F43" s="1">
        <f t="shared" ref="F43:AH43" ca="1" si="4">F31</f>
        <v>44273</v>
      </c>
      <c r="G43" s="1">
        <f t="shared" ca="1" si="4"/>
        <v>44274</v>
      </c>
      <c r="H43" s="1">
        <f t="shared" ca="1" si="4"/>
        <v>44275</v>
      </c>
      <c r="I43" s="1">
        <f t="shared" ca="1" si="4"/>
        <v>44276</v>
      </c>
      <c r="J43" s="1">
        <f t="shared" ca="1" si="4"/>
        <v>44277</v>
      </c>
      <c r="K43" s="1">
        <f t="shared" ca="1" si="4"/>
        <v>44278</v>
      </c>
      <c r="L43" s="1">
        <f t="shared" ca="1" si="4"/>
        <v>44279</v>
      </c>
      <c r="M43" s="1">
        <f t="shared" ca="1" si="4"/>
        <v>44280</v>
      </c>
      <c r="N43" s="1">
        <f t="shared" ca="1" si="4"/>
        <v>44281</v>
      </c>
      <c r="O43" s="1">
        <f t="shared" ca="1" si="4"/>
        <v>44282</v>
      </c>
      <c r="P43" s="1">
        <f t="shared" ca="1" si="4"/>
        <v>44283</v>
      </c>
      <c r="Q43" s="1">
        <f t="shared" ca="1" si="4"/>
        <v>44284</v>
      </c>
      <c r="R43" s="1">
        <f t="shared" ca="1" si="4"/>
        <v>44285</v>
      </c>
      <c r="S43" s="1">
        <f t="shared" ca="1" si="4"/>
        <v>44286</v>
      </c>
      <c r="T43" s="1">
        <f t="shared" ca="1" si="4"/>
        <v>44287</v>
      </c>
      <c r="U43" s="1">
        <f t="shared" ca="1" si="4"/>
        <v>44288</v>
      </c>
      <c r="V43" s="1">
        <f t="shared" ca="1" si="4"/>
        <v>44289</v>
      </c>
      <c r="W43" s="1">
        <f t="shared" ca="1" si="4"/>
        <v>44290</v>
      </c>
      <c r="X43" s="1">
        <f t="shared" ca="1" si="4"/>
        <v>44291</v>
      </c>
      <c r="Y43" s="1">
        <f t="shared" ca="1" si="4"/>
        <v>44292</v>
      </c>
      <c r="Z43" s="1">
        <f t="shared" ca="1" si="4"/>
        <v>44293</v>
      </c>
      <c r="AA43" s="1">
        <f t="shared" ca="1" si="4"/>
        <v>44294</v>
      </c>
      <c r="AB43" s="1">
        <f t="shared" ca="1" si="4"/>
        <v>44295</v>
      </c>
      <c r="AC43" s="1">
        <f t="shared" ca="1" si="4"/>
        <v>44296</v>
      </c>
      <c r="AD43" s="1">
        <f t="shared" ca="1" si="4"/>
        <v>44297</v>
      </c>
      <c r="AE43" s="1">
        <f t="shared" ca="1" si="4"/>
        <v>44298</v>
      </c>
      <c r="AF43" s="1">
        <f t="shared" ca="1" si="4"/>
        <v>44299</v>
      </c>
      <c r="AG43" s="1">
        <f t="shared" ca="1" si="4"/>
        <v>44300</v>
      </c>
      <c r="AH43" s="1">
        <f t="shared" ca="1" si="4"/>
        <v>44301</v>
      </c>
    </row>
    <row r="44" spans="1:35" ht="28.8">
      <c r="C44">
        <f ca="1">C32</f>
        <v>-17</v>
      </c>
      <c r="D44" t="str">
        <f ca="1">UPPER(INDEX(Atividades[ATIVIDADE],MATCH($C44,Atividades[ID],0)))</f>
        <v>DEFINIR OBJETIVO PRINCIPAL</v>
      </c>
      <c r="E44" t="e">
        <f t="shared" ref="E44:AH44" ca="1" si="5">IF(ISERROR(F32),E32,NA())</f>
        <v>#N/A</v>
      </c>
      <c r="F44" t="e">
        <f t="shared" ca="1" si="5"/>
        <v>#N/A</v>
      </c>
      <c r="G44">
        <f t="shared" ca="1" si="5"/>
        <v>11.3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ht="28.8">
      <c r="C45">
        <f t="shared" ref="C45:C52" ca="1" si="6">C33</f>
        <v>-16</v>
      </c>
      <c r="D45" t="str">
        <f ca="1">UPPER(INDEX(Atividades[ATIVIDADE],MATCH($C45,Atividades[ID],0)))</f>
        <v xml:space="preserve">DEFINIR CRONOGRAMA 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>
        <f t="shared" ca="1" si="7"/>
        <v>10.3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ht="28.8">
      <c r="C46">
        <f t="shared" ca="1" si="6"/>
        <v>-15</v>
      </c>
      <c r="D46" t="str">
        <f ca="1">UPPER(INDEX(Atividades[ATIVIDADE],MATCH($C46,Atividades[ID],0)))</f>
        <v>DEFINIR PLANILHA DE CUSTOS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>
        <f t="shared" ca="1" si="8"/>
        <v>9.3000000000000007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ht="28.8">
      <c r="C47">
        <f t="shared" ca="1" si="6"/>
        <v>-14</v>
      </c>
      <c r="D47" t="str">
        <f ca="1">UPPER(INDEX(Atividades[ATIVIDADE],MATCH($C47,Atividades[ID],0)))</f>
        <v xml:space="preserve">COMPRAR COMPONENTES 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>
        <f t="shared" ca="1" si="9"/>
        <v>8.3000000000000007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ht="57.6">
      <c r="C48">
        <f t="shared" ca="1" si="6"/>
        <v>-13</v>
      </c>
      <c r="D48" t="str">
        <f ca="1">UPPER(INDEX(Atividades[ATIVIDADE],MATCH($C48,Atividades[ID],0)))</f>
        <v>SIMULAÇÃO ELETRÔNICA ENTRADA ANALOGICA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>
        <f t="shared" ca="1" si="10"/>
        <v>7.3000000000000007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ht="43.2">
      <c r="C49">
        <f t="shared" ca="1" si="6"/>
        <v>-12</v>
      </c>
      <c r="D49" t="str">
        <f ca="1">UPPER(INDEX(Atividades[ATIVIDADE],MATCH($C49,Atividades[ID],0)))</f>
        <v>SENSOR E CONVERSOR DIRETO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>
        <f t="shared" ca="1" si="11"/>
        <v>6.3000000000000007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ht="57.6">
      <c r="C50">
        <f t="shared" ca="1" si="6"/>
        <v>-11</v>
      </c>
      <c r="D50" t="str">
        <f ca="1">UPPER(INDEX(Atividades[ATIVIDADE],MATCH($C50,Atividades[ID],0)))</f>
        <v>SENSOR EM  PONTE DE WHEATSTONE COM POT AJUSTE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>
        <f t="shared" ca="1" si="12"/>
        <v>5.3000000000000007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28.8">
      <c r="C51">
        <f t="shared" ca="1" si="6"/>
        <v>-10</v>
      </c>
      <c r="D51" t="str">
        <f ca="1">UPPER(INDEX(Atividades[ATIVIDADE],MATCH($C51,Atividades[ID],0)))</f>
        <v>CONVERSOR SEM FILTRO ADS1115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>
        <f t="shared" ca="1" si="13"/>
        <v>4.3000000000000007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28.8">
      <c r="C52">
        <f t="shared" ca="1" si="6"/>
        <v>-9</v>
      </c>
      <c r="D52" t="str">
        <f ca="1">UPPER(INDEX(Atividades[ATIVIDADE],MATCH($C52,Atividades[ID],0)))</f>
        <v>CONVERSOR COM FILTRO MAX31885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>
        <f t="shared" ca="1" si="14"/>
        <v>3.3000000000000007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>
      <c r="E55" s="1">
        <f ca="1">E31</f>
        <v>44272</v>
      </c>
      <c r="F55" s="1">
        <f t="shared" ref="F55:AH55" ca="1" si="15">F31</f>
        <v>44273</v>
      </c>
      <c r="G55" s="1">
        <f t="shared" ca="1" si="15"/>
        <v>44274</v>
      </c>
      <c r="H55" s="1">
        <f t="shared" ca="1" si="15"/>
        <v>44275</v>
      </c>
      <c r="I55" s="1">
        <f t="shared" ca="1" si="15"/>
        <v>44276</v>
      </c>
      <c r="J55" s="1">
        <f t="shared" ca="1" si="15"/>
        <v>44277</v>
      </c>
      <c r="K55" s="1">
        <f t="shared" ca="1" si="15"/>
        <v>44278</v>
      </c>
      <c r="L55" s="1">
        <f t="shared" ca="1" si="15"/>
        <v>44279</v>
      </c>
      <c r="M55" s="1">
        <f t="shared" ca="1" si="15"/>
        <v>44280</v>
      </c>
      <c r="N55" s="1">
        <f t="shared" ca="1" si="15"/>
        <v>44281</v>
      </c>
      <c r="O55" s="1">
        <f t="shared" ca="1" si="15"/>
        <v>44282</v>
      </c>
      <c r="P55" s="1">
        <f t="shared" ca="1" si="15"/>
        <v>44283</v>
      </c>
      <c r="Q55" s="1">
        <f t="shared" ca="1" si="15"/>
        <v>44284</v>
      </c>
      <c r="R55" s="1">
        <f t="shared" ca="1" si="15"/>
        <v>44285</v>
      </c>
      <c r="S55" s="1">
        <f t="shared" ca="1" si="15"/>
        <v>44286</v>
      </c>
      <c r="T55" s="1">
        <f t="shared" ca="1" si="15"/>
        <v>44287</v>
      </c>
      <c r="U55" s="1">
        <f t="shared" ca="1" si="15"/>
        <v>44288</v>
      </c>
      <c r="V55" s="1">
        <f t="shared" ca="1" si="15"/>
        <v>44289</v>
      </c>
      <c r="W55" s="1">
        <f t="shared" ca="1" si="15"/>
        <v>44290</v>
      </c>
      <c r="X55" s="1">
        <f t="shared" ca="1" si="15"/>
        <v>44291</v>
      </c>
      <c r="Y55" s="1">
        <f t="shared" ca="1" si="15"/>
        <v>44292</v>
      </c>
      <c r="Z55" s="1">
        <f t="shared" ca="1" si="15"/>
        <v>44293</v>
      </c>
      <c r="AA55" s="1">
        <f t="shared" ca="1" si="15"/>
        <v>44294</v>
      </c>
      <c r="AB55" s="1">
        <f t="shared" ca="1" si="15"/>
        <v>44295</v>
      </c>
      <c r="AC55" s="1">
        <f t="shared" ca="1" si="15"/>
        <v>44296</v>
      </c>
      <c r="AD55" s="1">
        <f t="shared" ca="1" si="15"/>
        <v>44297</v>
      </c>
      <c r="AE55" s="1">
        <f t="shared" ca="1" si="15"/>
        <v>44298</v>
      </c>
      <c r="AF55" s="1">
        <f t="shared" ca="1" si="15"/>
        <v>44299</v>
      </c>
      <c r="AG55" s="1">
        <f t="shared" ca="1" si="15"/>
        <v>44300</v>
      </c>
      <c r="AH55" s="1">
        <f t="shared" ca="1" si="15"/>
        <v>44301</v>
      </c>
    </row>
    <row r="56" spans="3:34">
      <c r="D56" t="s">
        <v>22</v>
      </c>
      <c r="E56">
        <f t="shared" ref="E56:AH56" ca="1" si="16">IF(E55=$D$3,5,NA())</f>
        <v>5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>
      <c r="D58" s="10">
        <f ca="1">DATE(YEAR(MIN(E55:AH55)),MONTH(MIN(E55:AH55)),1)</f>
        <v>44256</v>
      </c>
      <c r="E58">
        <f ca="1">IF(MEDIAN($D58,E$55,EOMONTH($D58,0))=E$55,0.5,NA())</f>
        <v>0.5</v>
      </c>
      <c r="F58">
        <f t="shared" ref="F58:AH58" ca="1" si="17">IF(MEDIAN($D58,F$55,EOMONTH($D58,0))=F$55,0.5,NA())</f>
        <v>0.5</v>
      </c>
      <c r="G58">
        <f t="shared" ca="1" si="17"/>
        <v>0.5</v>
      </c>
      <c r="H58">
        <f t="shared" ca="1" si="17"/>
        <v>0.5</v>
      </c>
      <c r="I58">
        <f t="shared" ca="1" si="17"/>
        <v>0.5</v>
      </c>
      <c r="J58">
        <f t="shared" ca="1" si="17"/>
        <v>0.5</v>
      </c>
      <c r="K58">
        <f t="shared" ca="1" si="17"/>
        <v>0.5</v>
      </c>
      <c r="L58">
        <f t="shared" ca="1" si="17"/>
        <v>0.5</v>
      </c>
      <c r="M58">
        <f t="shared" ca="1" si="17"/>
        <v>0.5</v>
      </c>
      <c r="N58">
        <f t="shared" ca="1" si="17"/>
        <v>0.5</v>
      </c>
      <c r="O58">
        <f t="shared" ca="1" si="17"/>
        <v>0.5</v>
      </c>
      <c r="P58">
        <f t="shared" ca="1" si="17"/>
        <v>0.5</v>
      </c>
      <c r="Q58">
        <f t="shared" ca="1" si="17"/>
        <v>0.5</v>
      </c>
      <c r="R58">
        <f t="shared" ca="1" si="17"/>
        <v>0.5</v>
      </c>
      <c r="S58">
        <f t="shared" ca="1" si="17"/>
        <v>0.5</v>
      </c>
      <c r="T58" t="e">
        <f t="shared" ca="1" si="17"/>
        <v>#N/A</v>
      </c>
      <c r="U58" t="e">
        <f t="shared" ca="1" si="17"/>
        <v>#N/A</v>
      </c>
      <c r="V58" t="e">
        <f t="shared" ca="1" si="17"/>
        <v>#N/A</v>
      </c>
      <c r="W58" t="e">
        <f t="shared" ca="1" si="17"/>
        <v>#N/A</v>
      </c>
      <c r="X58" t="e">
        <f t="shared" ca="1" si="17"/>
        <v>#N/A</v>
      </c>
      <c r="Y58" t="e">
        <f t="shared" ca="1" si="17"/>
        <v>#N/A</v>
      </c>
      <c r="Z58" t="e">
        <f t="shared" ca="1" si="17"/>
        <v>#N/A</v>
      </c>
      <c r="AA58" t="e">
        <f t="shared" ca="1" si="17"/>
        <v>#N/A</v>
      </c>
      <c r="AB58" t="e">
        <f t="shared" ca="1" si="17"/>
        <v>#N/A</v>
      </c>
      <c r="AC58" t="e">
        <f t="shared" ca="1" si="17"/>
        <v>#N/A</v>
      </c>
      <c r="AD58" t="e">
        <f t="shared" ca="1" si="17"/>
        <v>#N/A</v>
      </c>
      <c r="AE58" t="e">
        <f t="shared" ca="1" si="17"/>
        <v>#N/A</v>
      </c>
      <c r="AF58" t="e">
        <f t="shared" ca="1" si="17"/>
        <v>#N/A</v>
      </c>
      <c r="AG58" t="e">
        <f t="shared" ca="1" si="17"/>
        <v>#N/A</v>
      </c>
      <c r="AH58" t="e">
        <f t="shared" ca="1" si="17"/>
        <v>#N/A</v>
      </c>
    </row>
    <row r="59" spans="3:34" ht="28.8">
      <c r="D59" s="1" t="str">
        <f ca="1">TEXT(D58,"mmm, aaaa") &amp; " - Faixa Superior"</f>
        <v>mar, 2021 - Faixa Superior</v>
      </c>
      <c r="E59">
        <f ca="1">E58+12.5</f>
        <v>13</v>
      </c>
      <c r="F59">
        <f t="shared" ref="F59:AH59" ca="1" si="18">F58+12.5</f>
        <v>13</v>
      </c>
      <c r="G59">
        <f t="shared" ca="1" si="18"/>
        <v>13</v>
      </c>
      <c r="H59">
        <f t="shared" ca="1" si="18"/>
        <v>13</v>
      </c>
      <c r="I59">
        <f t="shared" ca="1" si="18"/>
        <v>13</v>
      </c>
      <c r="J59">
        <f t="shared" ca="1" si="18"/>
        <v>13</v>
      </c>
      <c r="K59">
        <f t="shared" ca="1" si="18"/>
        <v>13</v>
      </c>
      <c r="L59">
        <f t="shared" ca="1" si="18"/>
        <v>13</v>
      </c>
      <c r="M59">
        <f t="shared" ca="1" si="18"/>
        <v>13</v>
      </c>
      <c r="N59">
        <f t="shared" ca="1" si="18"/>
        <v>13</v>
      </c>
      <c r="O59">
        <f t="shared" ca="1" si="18"/>
        <v>13</v>
      </c>
      <c r="P59">
        <f t="shared" ca="1" si="18"/>
        <v>13</v>
      </c>
      <c r="Q59">
        <f t="shared" ca="1" si="18"/>
        <v>13</v>
      </c>
      <c r="R59">
        <f t="shared" ca="1" si="18"/>
        <v>13</v>
      </c>
      <c r="S59">
        <f t="shared" ca="1" si="18"/>
        <v>13</v>
      </c>
      <c r="T59" t="e">
        <f t="shared" ca="1" si="18"/>
        <v>#N/A</v>
      </c>
      <c r="U59" t="e">
        <f t="shared" ca="1" si="18"/>
        <v>#N/A</v>
      </c>
      <c r="V59" t="e">
        <f t="shared" ca="1" si="18"/>
        <v>#N/A</v>
      </c>
      <c r="W59" t="e">
        <f t="shared" ca="1" si="18"/>
        <v>#N/A</v>
      </c>
      <c r="X59" t="e">
        <f t="shared" ca="1" si="18"/>
        <v>#N/A</v>
      </c>
      <c r="Y59" t="e">
        <f t="shared" ca="1" si="18"/>
        <v>#N/A</v>
      </c>
      <c r="Z59" t="e">
        <f t="shared" ca="1" si="18"/>
        <v>#N/A</v>
      </c>
      <c r="AA59" t="e">
        <f t="shared" ca="1" si="18"/>
        <v>#N/A</v>
      </c>
      <c r="AB59" t="e">
        <f t="shared" ca="1" si="18"/>
        <v>#N/A</v>
      </c>
      <c r="AC59" t="e">
        <f t="shared" ca="1" si="18"/>
        <v>#N/A</v>
      </c>
      <c r="AD59" t="e">
        <f t="shared" ca="1" si="18"/>
        <v>#N/A</v>
      </c>
      <c r="AE59" t="e">
        <f t="shared" ca="1" si="18"/>
        <v>#N/A</v>
      </c>
      <c r="AF59" t="e">
        <f t="shared" ca="1" si="18"/>
        <v>#N/A</v>
      </c>
      <c r="AG59" t="e">
        <f t="shared" ca="1" si="18"/>
        <v>#N/A</v>
      </c>
      <c r="AH59" t="e">
        <f t="shared" ca="1" si="18"/>
        <v>#N/A</v>
      </c>
    </row>
    <row r="60" spans="3:34">
      <c r="D60" s="8"/>
    </row>
    <row r="61" spans="3:34">
      <c r="D61" s="10">
        <f ca="1">EOMONTH(D58,0)+1</f>
        <v>44287</v>
      </c>
      <c r="E61" t="e">
        <f ca="1">IF(MEDIAN($D61,E$55,EOMONTH($D61,0))=E$55,0.5,NA())</f>
        <v>#N/A</v>
      </c>
      <c r="F61" t="e">
        <f t="shared" ref="F61:AH61" ca="1" si="19">IF(MEDIAN($D61,F$55,EOMONTH($D61,0))=F$55,0.5,NA())</f>
        <v>#N/A</v>
      </c>
      <c r="G61" t="e">
        <f t="shared" ca="1" si="19"/>
        <v>#N/A</v>
      </c>
      <c r="H61" t="e">
        <f t="shared" ca="1" si="19"/>
        <v>#N/A</v>
      </c>
      <c r="I61" t="e">
        <f t="shared" ca="1" si="19"/>
        <v>#N/A</v>
      </c>
      <c r="J61" t="e">
        <f t="shared" ca="1" si="19"/>
        <v>#N/A</v>
      </c>
      <c r="K61" t="e">
        <f t="shared" ca="1" si="19"/>
        <v>#N/A</v>
      </c>
      <c r="L61" t="e">
        <f t="shared" ca="1" si="19"/>
        <v>#N/A</v>
      </c>
      <c r="M61" t="e">
        <f t="shared" ca="1" si="19"/>
        <v>#N/A</v>
      </c>
      <c r="N61" t="e">
        <f t="shared" ca="1" si="19"/>
        <v>#N/A</v>
      </c>
      <c r="O61" t="e">
        <f t="shared" ca="1" si="19"/>
        <v>#N/A</v>
      </c>
      <c r="P61" t="e">
        <f t="shared" ca="1" si="19"/>
        <v>#N/A</v>
      </c>
      <c r="Q61" t="e">
        <f t="shared" ca="1" si="19"/>
        <v>#N/A</v>
      </c>
      <c r="R61" t="e">
        <f t="shared" ca="1" si="19"/>
        <v>#N/A</v>
      </c>
      <c r="S61" t="e">
        <f t="shared" ca="1" si="19"/>
        <v>#N/A</v>
      </c>
      <c r="T61">
        <f t="shared" ca="1" si="19"/>
        <v>0.5</v>
      </c>
      <c r="U61">
        <f t="shared" ca="1" si="19"/>
        <v>0.5</v>
      </c>
      <c r="V61">
        <f t="shared" ca="1" si="19"/>
        <v>0.5</v>
      </c>
      <c r="W61">
        <f t="shared" ca="1" si="19"/>
        <v>0.5</v>
      </c>
      <c r="X61">
        <f t="shared" ca="1" si="19"/>
        <v>0.5</v>
      </c>
      <c r="Y61">
        <f t="shared" ca="1" si="19"/>
        <v>0.5</v>
      </c>
      <c r="Z61">
        <f t="shared" ca="1" si="19"/>
        <v>0.5</v>
      </c>
      <c r="AA61">
        <f t="shared" ca="1" si="19"/>
        <v>0.5</v>
      </c>
      <c r="AB61">
        <f t="shared" ca="1" si="19"/>
        <v>0.5</v>
      </c>
      <c r="AC61">
        <f t="shared" ca="1" si="19"/>
        <v>0.5</v>
      </c>
      <c r="AD61">
        <f t="shared" ca="1" si="19"/>
        <v>0.5</v>
      </c>
      <c r="AE61">
        <f t="shared" ca="1" si="19"/>
        <v>0.5</v>
      </c>
      <c r="AF61">
        <f t="shared" ca="1" si="19"/>
        <v>0.5</v>
      </c>
      <c r="AG61">
        <f t="shared" ca="1" si="19"/>
        <v>0.5</v>
      </c>
      <c r="AH61">
        <f t="shared" ca="1" si="19"/>
        <v>0.5</v>
      </c>
    </row>
    <row r="62" spans="3:34" ht="28.8">
      <c r="D62" s="1" t="str">
        <f ca="1">TEXT(D61,"mmm, aaaa") &amp; " - Faixa Superior"</f>
        <v>abr, 2021 - Faixa Superior</v>
      </c>
      <c r="E62" t="e">
        <f ca="1">E61+12.5</f>
        <v>#N/A</v>
      </c>
      <c r="F62" t="e">
        <f t="shared" ref="F62:AH62" ca="1" si="20">F61+12.5</f>
        <v>#N/A</v>
      </c>
      <c r="G62" t="e">
        <f t="shared" ca="1" si="20"/>
        <v>#N/A</v>
      </c>
      <c r="H62" t="e">
        <f t="shared" ca="1" si="20"/>
        <v>#N/A</v>
      </c>
      <c r="I62" t="e">
        <f t="shared" ca="1" si="20"/>
        <v>#N/A</v>
      </c>
      <c r="J62" t="e">
        <f t="shared" ca="1" si="20"/>
        <v>#N/A</v>
      </c>
      <c r="K62" t="e">
        <f t="shared" ca="1" si="20"/>
        <v>#N/A</v>
      </c>
      <c r="L62" t="e">
        <f t="shared" ca="1" si="20"/>
        <v>#N/A</v>
      </c>
      <c r="M62" t="e">
        <f t="shared" ca="1" si="20"/>
        <v>#N/A</v>
      </c>
      <c r="N62" t="e">
        <f t="shared" ca="1" si="20"/>
        <v>#N/A</v>
      </c>
      <c r="O62" t="e">
        <f t="shared" ca="1" si="20"/>
        <v>#N/A</v>
      </c>
      <c r="P62" t="e">
        <f t="shared" ca="1" si="20"/>
        <v>#N/A</v>
      </c>
      <c r="Q62" t="e">
        <f t="shared" ca="1" si="20"/>
        <v>#N/A</v>
      </c>
      <c r="R62" t="e">
        <f t="shared" ca="1" si="20"/>
        <v>#N/A</v>
      </c>
      <c r="S62" t="e">
        <f t="shared" ca="1" si="20"/>
        <v>#N/A</v>
      </c>
      <c r="T62">
        <f t="shared" ca="1" si="20"/>
        <v>13</v>
      </c>
      <c r="U62">
        <f t="shared" ca="1" si="20"/>
        <v>13</v>
      </c>
      <c r="V62">
        <f t="shared" ca="1" si="20"/>
        <v>13</v>
      </c>
      <c r="W62">
        <f t="shared" ca="1" si="20"/>
        <v>13</v>
      </c>
      <c r="X62">
        <f t="shared" ca="1" si="20"/>
        <v>13</v>
      </c>
      <c r="Y62">
        <f t="shared" ca="1" si="20"/>
        <v>13</v>
      </c>
      <c r="Z62">
        <f t="shared" ca="1" si="20"/>
        <v>13</v>
      </c>
      <c r="AA62">
        <f t="shared" ca="1" si="20"/>
        <v>13</v>
      </c>
      <c r="AB62">
        <f t="shared" ca="1" si="20"/>
        <v>13</v>
      </c>
      <c r="AC62">
        <f t="shared" ca="1" si="20"/>
        <v>13</v>
      </c>
      <c r="AD62">
        <f t="shared" ca="1" si="20"/>
        <v>13</v>
      </c>
      <c r="AE62">
        <f t="shared" ca="1" si="20"/>
        <v>13</v>
      </c>
      <c r="AF62">
        <f t="shared" ca="1" si="20"/>
        <v>13</v>
      </c>
      <c r="AG62">
        <f t="shared" ca="1" si="20"/>
        <v>13</v>
      </c>
      <c r="AH62">
        <f t="shared" ca="1" si="20"/>
        <v>13</v>
      </c>
    </row>
    <row r="63" spans="3:34">
      <c r="D63" s="8"/>
    </row>
    <row r="64" spans="3:34">
      <c r="D64" s="8"/>
    </row>
    <row r="65" spans="4:34">
      <c r="D65" s="10">
        <f ca="1">D58+1</f>
        <v>44257</v>
      </c>
      <c r="E65" t="e">
        <f ca="1">IF(MEDIAN($D65,E$55)=E$55,0.5,NA())</f>
        <v>#N/A</v>
      </c>
      <c r="F65" t="e">
        <f t="shared" ref="F65:AH66" ca="1" si="21">IF(MEDIAN($D65,F$55)=F$55,0.5,NA())</f>
        <v>#N/A</v>
      </c>
      <c r="G65" t="e">
        <f t="shared" ca="1" si="21"/>
        <v>#N/A</v>
      </c>
      <c r="H65" t="e">
        <f t="shared" ca="1" si="21"/>
        <v>#N/A</v>
      </c>
      <c r="I65" t="e">
        <f t="shared" ca="1" si="21"/>
        <v>#N/A</v>
      </c>
      <c r="J65" t="e">
        <f t="shared" ca="1" si="21"/>
        <v>#N/A</v>
      </c>
      <c r="K65" t="e">
        <f t="shared" ca="1" si="21"/>
        <v>#N/A</v>
      </c>
      <c r="L65" t="e">
        <f t="shared" ca="1" si="21"/>
        <v>#N/A</v>
      </c>
      <c r="M65" t="e">
        <f t="shared" ca="1" si="21"/>
        <v>#N/A</v>
      </c>
      <c r="N65" t="e">
        <f t="shared" ca="1" si="21"/>
        <v>#N/A</v>
      </c>
      <c r="O65" t="e">
        <f t="shared" ca="1" si="21"/>
        <v>#N/A</v>
      </c>
      <c r="P65" t="e">
        <f t="shared" ca="1" si="21"/>
        <v>#N/A</v>
      </c>
      <c r="Q65" t="e">
        <f t="shared" ca="1" si="21"/>
        <v>#N/A</v>
      </c>
      <c r="R65" t="e">
        <f t="shared" ca="1" si="21"/>
        <v>#N/A</v>
      </c>
      <c r="S65" t="e">
        <f t="shared" ca="1" si="21"/>
        <v>#N/A</v>
      </c>
      <c r="T65" t="e">
        <f t="shared" ca="1" si="21"/>
        <v>#N/A</v>
      </c>
      <c r="U65" t="e">
        <f t="shared" ca="1" si="21"/>
        <v>#N/A</v>
      </c>
      <c r="V65" t="e">
        <f t="shared" ca="1" si="21"/>
        <v>#N/A</v>
      </c>
      <c r="W65" t="e">
        <f t="shared" ca="1" si="21"/>
        <v>#N/A</v>
      </c>
      <c r="X65" t="e">
        <f t="shared" ca="1" si="21"/>
        <v>#N/A</v>
      </c>
      <c r="Y65" t="e">
        <f t="shared" ca="1" si="21"/>
        <v>#N/A</v>
      </c>
      <c r="Z65" t="e">
        <f t="shared" ca="1" si="21"/>
        <v>#N/A</v>
      </c>
      <c r="AA65" t="e">
        <f t="shared" ca="1" si="21"/>
        <v>#N/A</v>
      </c>
      <c r="AB65" t="e">
        <f t="shared" ca="1" si="21"/>
        <v>#N/A</v>
      </c>
      <c r="AC65" t="e">
        <f t="shared" ca="1" si="21"/>
        <v>#N/A</v>
      </c>
      <c r="AD65" t="e">
        <f t="shared" ca="1" si="21"/>
        <v>#N/A</v>
      </c>
      <c r="AE65" t="e">
        <f t="shared" ca="1" si="21"/>
        <v>#N/A</v>
      </c>
      <c r="AF65" t="e">
        <f t="shared" ca="1" si="21"/>
        <v>#N/A</v>
      </c>
      <c r="AG65" t="e">
        <f t="shared" ca="1" si="21"/>
        <v>#N/A</v>
      </c>
      <c r="AH65" t="e">
        <f t="shared" ca="1" si="21"/>
        <v>#N/A</v>
      </c>
    </row>
    <row r="66" spans="4:34">
      <c r="D66" s="10">
        <f ca="1">D61+1</f>
        <v>44288</v>
      </c>
      <c r="E66" t="e">
        <f ca="1">IF(MEDIAN($D66,E$55)=E$55,0.5,NA())</f>
        <v>#N/A</v>
      </c>
      <c r="F66" t="e">
        <f t="shared" ca="1" si="21"/>
        <v>#N/A</v>
      </c>
      <c r="G66" t="e">
        <f t="shared" ca="1" si="21"/>
        <v>#N/A</v>
      </c>
      <c r="H66" t="e">
        <f t="shared" ca="1" si="21"/>
        <v>#N/A</v>
      </c>
      <c r="I66" t="e">
        <f t="shared" ca="1" si="21"/>
        <v>#N/A</v>
      </c>
      <c r="J66" t="e">
        <f t="shared" ca="1" si="21"/>
        <v>#N/A</v>
      </c>
      <c r="K66" t="e">
        <f t="shared" ca="1" si="21"/>
        <v>#N/A</v>
      </c>
      <c r="L66" t="e">
        <f t="shared" ca="1" si="21"/>
        <v>#N/A</v>
      </c>
      <c r="M66" t="e">
        <f t="shared" ca="1" si="21"/>
        <v>#N/A</v>
      </c>
      <c r="N66" t="e">
        <f t="shared" ca="1" si="21"/>
        <v>#N/A</v>
      </c>
      <c r="O66" t="e">
        <f t="shared" ca="1" si="21"/>
        <v>#N/A</v>
      </c>
      <c r="P66" t="e">
        <f t="shared" ca="1" si="21"/>
        <v>#N/A</v>
      </c>
      <c r="Q66" t="e">
        <f t="shared" ca="1" si="21"/>
        <v>#N/A</v>
      </c>
      <c r="R66" t="e">
        <f t="shared" ca="1" si="21"/>
        <v>#N/A</v>
      </c>
      <c r="S66" t="e">
        <f t="shared" ca="1" si="21"/>
        <v>#N/A</v>
      </c>
      <c r="T66" t="e">
        <f t="shared" ca="1" si="21"/>
        <v>#N/A</v>
      </c>
      <c r="U66">
        <f t="shared" ca="1" si="21"/>
        <v>0.5</v>
      </c>
      <c r="V66" t="e">
        <f t="shared" ca="1" si="21"/>
        <v>#N/A</v>
      </c>
      <c r="W66" t="e">
        <f t="shared" ca="1" si="21"/>
        <v>#N/A</v>
      </c>
      <c r="X66" t="e">
        <f t="shared" ca="1" si="21"/>
        <v>#N/A</v>
      </c>
      <c r="Y66" t="e">
        <f t="shared" ca="1" si="21"/>
        <v>#N/A</v>
      </c>
      <c r="Z66" t="e">
        <f t="shared" ca="1" si="21"/>
        <v>#N/A</v>
      </c>
      <c r="AA66" t="e">
        <f t="shared" ca="1" si="21"/>
        <v>#N/A</v>
      </c>
      <c r="AB66" t="e">
        <f t="shared" ca="1" si="21"/>
        <v>#N/A</v>
      </c>
      <c r="AC66" t="e">
        <f t="shared" ca="1" si="21"/>
        <v>#N/A</v>
      </c>
      <c r="AD66" t="e">
        <f t="shared" ca="1" si="21"/>
        <v>#N/A</v>
      </c>
      <c r="AE66" t="e">
        <f t="shared" ca="1" si="21"/>
        <v>#N/A</v>
      </c>
      <c r="AF66" t="e">
        <f t="shared" ca="1" si="21"/>
        <v>#N/A</v>
      </c>
      <c r="AG66" t="e">
        <f t="shared" ca="1" si="21"/>
        <v>#N/A</v>
      </c>
      <c r="AH66" t="e">
        <f t="shared" ca="1" si="21"/>
        <v>#N/A</v>
      </c>
    </row>
    <row r="69" spans="4:34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>
      <c r="D70">
        <v>3</v>
      </c>
      <c r="E70" t="str">
        <f ca="1">LEFT(UPPER(TEXT(E55,"ddd")),$D70)</f>
        <v>QUA</v>
      </c>
      <c r="F70" t="str">
        <f t="shared" ref="F70:AH70" ca="1" si="23">LEFT(UPPER(TEXT(F55,"ddd")),$D70)</f>
        <v>QUI</v>
      </c>
      <c r="G70" t="str">
        <f t="shared" ca="1" si="23"/>
        <v>SEX</v>
      </c>
      <c r="H70" t="str">
        <f t="shared" ca="1" si="23"/>
        <v>SÁB</v>
      </c>
      <c r="I70" t="str">
        <f t="shared" ca="1" si="23"/>
        <v>DOM</v>
      </c>
      <c r="J70" t="str">
        <f t="shared" ca="1" si="23"/>
        <v>SEG</v>
      </c>
      <c r="K70" t="str">
        <f t="shared" ca="1" si="23"/>
        <v>TER</v>
      </c>
      <c r="L70" t="str">
        <f t="shared" ca="1" si="23"/>
        <v>QUA</v>
      </c>
      <c r="M70" t="str">
        <f t="shared" ca="1" si="23"/>
        <v>QUI</v>
      </c>
      <c r="N70" t="str">
        <f t="shared" ca="1" si="23"/>
        <v>SEX</v>
      </c>
      <c r="O70" t="str">
        <f t="shared" ca="1" si="23"/>
        <v>SÁB</v>
      </c>
      <c r="P70" t="str">
        <f t="shared" ca="1" si="23"/>
        <v>DOM</v>
      </c>
      <c r="Q70" t="str">
        <f t="shared" ca="1" si="23"/>
        <v>SEG</v>
      </c>
      <c r="R70" t="str">
        <f t="shared" ca="1" si="23"/>
        <v>TER</v>
      </c>
      <c r="S70" t="str">
        <f t="shared" ca="1" si="23"/>
        <v>QUA</v>
      </c>
      <c r="T70" t="str">
        <f t="shared" ca="1" si="23"/>
        <v>QUI</v>
      </c>
      <c r="U70" t="str">
        <f t="shared" ca="1" si="23"/>
        <v>SEX</v>
      </c>
      <c r="V70" t="str">
        <f t="shared" ca="1" si="23"/>
        <v>SÁB</v>
      </c>
      <c r="W70" t="str">
        <f t="shared" ca="1" si="23"/>
        <v>DOM</v>
      </c>
      <c r="X70" t="str">
        <f t="shared" ca="1" si="23"/>
        <v>SEG</v>
      </c>
      <c r="Y70" t="str">
        <f t="shared" ca="1" si="23"/>
        <v>TER</v>
      </c>
      <c r="Z70" t="str">
        <f t="shared" ca="1" si="23"/>
        <v>QUA</v>
      </c>
      <c r="AA70" t="str">
        <f t="shared" ca="1" si="23"/>
        <v>QUI</v>
      </c>
      <c r="AB70" t="str">
        <f t="shared" ca="1" si="23"/>
        <v>SEX</v>
      </c>
      <c r="AC70" t="str">
        <f t="shared" ca="1" si="23"/>
        <v>SÁB</v>
      </c>
      <c r="AD70" t="str">
        <f t="shared" ca="1" si="23"/>
        <v>DOM</v>
      </c>
      <c r="AE70" t="str">
        <f t="shared" ca="1" si="23"/>
        <v>SEG</v>
      </c>
      <c r="AF70" t="str">
        <f t="shared" ca="1" si="23"/>
        <v>TER</v>
      </c>
      <c r="AG70" t="str">
        <f t="shared" ca="1" si="23"/>
        <v>QUA</v>
      </c>
      <c r="AH70" t="str">
        <f t="shared" ca="1" si="23"/>
        <v>QUI</v>
      </c>
    </row>
    <row r="71" spans="4:34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>
      <c r="E72" t="str">
        <f ca="1">TEXT(E55,"dd")</f>
        <v>17</v>
      </c>
      <c r="F72" t="str">
        <f t="shared" ref="F72:AH72" ca="1" si="24">TEXT(F55,"dd")</f>
        <v>18</v>
      </c>
      <c r="G72" t="str">
        <f t="shared" ca="1" si="24"/>
        <v>19</v>
      </c>
      <c r="H72" t="str">
        <f t="shared" ca="1" si="24"/>
        <v>20</v>
      </c>
      <c r="I72" t="str">
        <f t="shared" ca="1" si="24"/>
        <v>21</v>
      </c>
      <c r="J72" t="str">
        <f t="shared" ca="1" si="24"/>
        <v>22</v>
      </c>
      <c r="K72" t="str">
        <f t="shared" ca="1" si="24"/>
        <v>23</v>
      </c>
      <c r="L72" t="str">
        <f t="shared" ca="1" si="24"/>
        <v>24</v>
      </c>
      <c r="M72" t="str">
        <f t="shared" ca="1" si="24"/>
        <v>25</v>
      </c>
      <c r="N72" t="str">
        <f t="shared" ca="1" si="24"/>
        <v>26</v>
      </c>
      <c r="O72" t="str">
        <f t="shared" ca="1" si="24"/>
        <v>27</v>
      </c>
      <c r="P72" t="str">
        <f t="shared" ca="1" si="24"/>
        <v>28</v>
      </c>
      <c r="Q72" t="str">
        <f t="shared" ca="1" si="24"/>
        <v>29</v>
      </c>
      <c r="R72" t="str">
        <f t="shared" ca="1" si="24"/>
        <v>30</v>
      </c>
      <c r="S72" t="str">
        <f t="shared" ca="1" si="24"/>
        <v>31</v>
      </c>
      <c r="T72" t="str">
        <f t="shared" ca="1" si="24"/>
        <v>01</v>
      </c>
      <c r="U72" t="str">
        <f t="shared" ca="1" si="24"/>
        <v>02</v>
      </c>
      <c r="V72" t="str">
        <f t="shared" ca="1" si="24"/>
        <v>03</v>
      </c>
      <c r="W72" t="str">
        <f t="shared" ca="1" si="24"/>
        <v>04</v>
      </c>
      <c r="X72" t="str">
        <f t="shared" ca="1" si="24"/>
        <v>05</v>
      </c>
      <c r="Y72" t="str">
        <f t="shared" ca="1" si="24"/>
        <v>06</v>
      </c>
      <c r="Z72" t="str">
        <f t="shared" ca="1" si="24"/>
        <v>07</v>
      </c>
      <c r="AA72" t="str">
        <f t="shared" ca="1" si="24"/>
        <v>08</v>
      </c>
      <c r="AB72" t="str">
        <f t="shared" ca="1" si="24"/>
        <v>09</v>
      </c>
      <c r="AC72" t="str">
        <f t="shared" ca="1" si="24"/>
        <v>10</v>
      </c>
      <c r="AD72" t="str">
        <f t="shared" ca="1" si="24"/>
        <v>11</v>
      </c>
      <c r="AE72" t="str">
        <f t="shared" ca="1" si="24"/>
        <v>12</v>
      </c>
      <c r="AF72" t="str">
        <f t="shared" ca="1" si="24"/>
        <v>13</v>
      </c>
      <c r="AG72" t="str">
        <f t="shared" ca="1" si="24"/>
        <v>14</v>
      </c>
      <c r="AH72" t="str">
        <f t="shared" ca="1" si="24"/>
        <v>15</v>
      </c>
    </row>
  </sheetData>
  <phoneticPr fontId="1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11D93F-21D3-4821-9768-A0F99C41A8E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16c05727-aa75-4e4a-9b5f-8a80a1165891"/>
    <ds:schemaRef ds:uri="http://www.w3.org/XML/1998/namespace"/>
    <ds:schemaRef ds:uri="http://purl.org/dc/dcmitype/"/>
    <ds:schemaRef ds:uri="http://schemas.microsoft.com/office/infopath/2007/PartnerControls"/>
    <ds:schemaRef ds:uri="71af3243-3dd4-4a8d-8c0d-dd76da1f02a5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B5BB6EA-B4A9-4FD0-A581-32FE787E0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TM02930043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Linha do Tempo do Projeto</vt:lpstr>
      <vt:lpstr>cálculos</vt:lpstr>
      <vt:lpstr>DataDeInício</vt:lpstr>
      <vt:lpstr>JanelaDaDataDeInício</vt:lpstr>
      <vt:lpstr>JanelaDeDeslocamento</vt:lpstr>
      <vt:lpstr>JanelaDeDias</vt:lpstr>
      <vt:lpstr>RegiãoDeTítuloDaLinha1..D3</vt:lpstr>
      <vt:lpstr>Título1</vt:lpstr>
      <vt:lpstr>'Linha do Tempo do Projeto'!Titulos_de_impressao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2019-07-05T13:11:07Z</dcterms:created>
  <dcterms:modified xsi:type="dcterms:W3CDTF">2021-03-17T16:27:05Z</dcterms:modified>
</cp:coreProperties>
</file>