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8347\Documents\AAPersonal\Finca\Grant\"/>
    </mc:Choice>
  </mc:AlternateContent>
  <xr:revisionPtr revIDLastSave="0" documentId="13_ncr:1_{CE7D4E98-5CA5-472B-A987-C251B2B0926F}" xr6:coauthVersionLast="47" xr6:coauthVersionMax="47" xr10:uidLastSave="{00000000-0000-0000-0000-000000000000}"/>
  <bookViews>
    <workbookView xWindow="-110" yWindow="-110" windowWidth="19420" windowHeight="10420" xr2:uid="{135C6BCD-98E9-4718-916A-FD7B48599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I5" i="1"/>
  <c r="I6" i="1"/>
  <c r="I7" i="1"/>
  <c r="I8" i="1"/>
  <c r="I9" i="1"/>
  <c r="H5" i="1"/>
  <c r="H6" i="1"/>
  <c r="H7" i="1"/>
  <c r="H8" i="1"/>
  <c r="H9" i="1"/>
  <c r="E18" i="1"/>
  <c r="F8" i="1" l="1"/>
  <c r="G5" i="1"/>
  <c r="G6" i="1"/>
  <c r="G7" i="1"/>
  <c r="G9" i="1"/>
  <c r="G8" i="1"/>
  <c r="F6" i="1"/>
  <c r="F5" i="1"/>
  <c r="F9" i="1"/>
  <c r="E5" i="1"/>
  <c r="E6" i="1"/>
  <c r="E9" i="1"/>
  <c r="D22" i="1"/>
  <c r="D21" i="1"/>
  <c r="C23" i="1"/>
  <c r="F7" i="1"/>
  <c r="E8" i="1"/>
  <c r="E7" i="1"/>
  <c r="D23" i="1" l="1"/>
</calcChain>
</file>

<file path=xl/sharedStrings.xml><?xml version="1.0" encoding="utf-8"?>
<sst xmlns="http://schemas.openxmlformats.org/spreadsheetml/2006/main" count="21" uniqueCount="21">
  <si>
    <t>20/21</t>
  </si>
  <si>
    <t>21/22</t>
  </si>
  <si>
    <t>Current</t>
  </si>
  <si>
    <t>Total</t>
  </si>
  <si>
    <t>Period</t>
  </si>
  <si>
    <t>Fanega(20 cajuelas)</t>
  </si>
  <si>
    <t>Fertilizer( 2 per year)</t>
  </si>
  <si>
    <t>Harvesting</t>
  </si>
  <si>
    <t>Maintenance Labor</t>
  </si>
  <si>
    <t>Annual</t>
  </si>
  <si>
    <t>Harvesting Transport</t>
  </si>
  <si>
    <t>Acress</t>
  </si>
  <si>
    <t>Square Mts</t>
  </si>
  <si>
    <t>19/20</t>
  </si>
  <si>
    <t>18/19</t>
  </si>
  <si>
    <t>22/23</t>
  </si>
  <si>
    <t>Harvesting %</t>
  </si>
  <si>
    <t>12 Sacos</t>
  </si>
  <si>
    <t>Fumigation(2-3 per year Spraying)</t>
  </si>
  <si>
    <t>60000-90000</t>
  </si>
  <si>
    <t>Mowing( Every 6 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</si>
</sst>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₡-140A]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44" fontId="0" fillId="0" borderId="0" xfId="1" applyFont="1"/>
    <xf numFmtId="0" fontId="3" fillId="0" borderId="0" xfId="0" applyFont="1" applyAlignment="1">
      <alignment horizontal="center"/>
    </xf>
    <xf numFmtId="165" fontId="2" fillId="0" borderId="0" xfId="0" applyNumberFormat="1" applyFont="1"/>
    <xf numFmtId="0" fontId="0" fillId="0" borderId="1" xfId="0" applyBorder="1"/>
    <xf numFmtId="9" fontId="0" fillId="0" borderId="0" xfId="2" applyFont="1"/>
    <xf numFmtId="9" fontId="0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4A5D-0B47-4480-A729-6A3B24EBA804}">
  <dimension ref="B2:J23"/>
  <sheetViews>
    <sheetView tabSelected="1" workbookViewId="0">
      <selection activeCell="J9" sqref="J9"/>
    </sheetView>
  </sheetViews>
  <sheetFormatPr defaultRowHeight="14.5" x14ac:dyDescent="0.35"/>
  <cols>
    <col min="3" max="3" width="24.26953125" customWidth="1"/>
    <col min="4" max="4" width="16" customWidth="1"/>
    <col min="5" max="5" width="17" customWidth="1"/>
    <col min="6" max="6" width="14" customWidth="1"/>
    <col min="7" max="7" width="12.08984375" customWidth="1"/>
    <col min="8" max="8" width="14.81640625" customWidth="1"/>
    <col min="9" max="9" width="13.81640625" customWidth="1"/>
    <col min="10" max="10" width="13.6328125" customWidth="1"/>
  </cols>
  <sheetData>
    <row r="2" spans="2:10" x14ac:dyDescent="0.35">
      <c r="B2" s="3" t="s">
        <v>4</v>
      </c>
      <c r="C2" s="3" t="s">
        <v>5</v>
      </c>
      <c r="D2" s="3" t="s">
        <v>3</v>
      </c>
      <c r="E2" s="3" t="s">
        <v>2</v>
      </c>
      <c r="F2" t="s">
        <v>7</v>
      </c>
      <c r="G2" t="s">
        <v>16</v>
      </c>
    </row>
    <row r="3" spans="2:10" x14ac:dyDescent="0.35">
      <c r="B3" s="3"/>
      <c r="C3" s="3"/>
      <c r="D3" s="3"/>
      <c r="E3" s="3"/>
    </row>
    <row r="4" spans="2:10" x14ac:dyDescent="0.35">
      <c r="B4" s="3"/>
      <c r="C4" s="3"/>
      <c r="D4" s="3"/>
      <c r="E4" s="3"/>
    </row>
    <row r="5" spans="2:10" x14ac:dyDescent="0.35">
      <c r="B5" t="s">
        <v>14</v>
      </c>
      <c r="C5" s="3">
        <v>81.02</v>
      </c>
      <c r="D5" s="1">
        <v>7046875.2800000003</v>
      </c>
      <c r="E5" s="2">
        <f t="shared" ref="E5:E6" si="0">D5/536</f>
        <v>13147.155373134328</v>
      </c>
      <c r="F5" s="4">
        <f>(C5*20)*800</f>
        <v>1296320</v>
      </c>
      <c r="G5" s="7">
        <f t="shared" ref="G5:G7" si="1">(F5)/D5</f>
        <v>0.18395671109422557</v>
      </c>
      <c r="H5" s="1">
        <f t="shared" ref="H5:H8" si="2">D5-F5-E14</f>
        <v>5675555.2800000003</v>
      </c>
      <c r="I5" s="6">
        <f t="shared" ref="I5:I8" si="3">H5/D5</f>
        <v>0.80540027380759893</v>
      </c>
      <c r="J5" s="2">
        <f t="shared" ref="J5:J8" si="4">H5/536</f>
        <v>10588.722537313433</v>
      </c>
    </row>
    <row r="6" spans="2:10" x14ac:dyDescent="0.35">
      <c r="B6" t="s">
        <v>13</v>
      </c>
      <c r="C6" s="3">
        <v>47.2</v>
      </c>
      <c r="D6" s="1">
        <v>4201900</v>
      </c>
      <c r="E6" s="2">
        <f t="shared" si="0"/>
        <v>7839.3656716417909</v>
      </c>
      <c r="F6" s="4">
        <f>(C6*20)*900</f>
        <v>849600</v>
      </c>
      <c r="G6" s="7">
        <f t="shared" si="1"/>
        <v>0.20219424546038697</v>
      </c>
      <c r="H6" s="1">
        <f t="shared" si="2"/>
        <v>3222300</v>
      </c>
      <c r="I6" s="6">
        <f t="shared" si="3"/>
        <v>0.76686736952331092</v>
      </c>
      <c r="J6" s="2">
        <f t="shared" si="4"/>
        <v>6011.753731343284</v>
      </c>
    </row>
    <row r="7" spans="2:10" x14ac:dyDescent="0.35">
      <c r="B7" t="s">
        <v>0</v>
      </c>
      <c r="C7" s="3">
        <v>125.1</v>
      </c>
      <c r="D7" s="1">
        <v>11084837.5</v>
      </c>
      <c r="E7" s="2">
        <f>D7/536</f>
        <v>20680.666977611942</v>
      </c>
      <c r="F7" s="4">
        <f>(C7*20)*1000</f>
        <v>2502000</v>
      </c>
      <c r="G7" s="7">
        <f t="shared" si="1"/>
        <v>0.22571372832484013</v>
      </c>
      <c r="H7" s="1">
        <f t="shared" si="2"/>
        <v>8432837.5</v>
      </c>
      <c r="I7" s="6">
        <f t="shared" si="3"/>
        <v>0.76075427357415026</v>
      </c>
      <c r="J7" s="2">
        <f t="shared" si="4"/>
        <v>15732.905783582089</v>
      </c>
    </row>
    <row r="8" spans="2:10" x14ac:dyDescent="0.35">
      <c r="B8" t="s">
        <v>1</v>
      </c>
      <c r="C8" s="3">
        <v>57.28</v>
      </c>
      <c r="D8" s="1">
        <v>7772775</v>
      </c>
      <c r="E8" s="2">
        <f>D8/536</f>
        <v>14501.445895522387</v>
      </c>
      <c r="F8" s="4">
        <f>(C8*20)*1100</f>
        <v>1260160</v>
      </c>
      <c r="G8" s="7">
        <f>(F8)/D8</f>
        <v>0.16212485244973643</v>
      </c>
      <c r="H8" s="1">
        <f t="shared" si="2"/>
        <v>6512615</v>
      </c>
      <c r="I8" s="6">
        <f t="shared" si="3"/>
        <v>0.8378751475502636</v>
      </c>
      <c r="J8" s="2">
        <f t="shared" si="4"/>
        <v>12150.401119402984</v>
      </c>
    </row>
    <row r="9" spans="2:10" x14ac:dyDescent="0.35">
      <c r="B9" t="s">
        <v>15</v>
      </c>
      <c r="C9" s="3">
        <v>60.12</v>
      </c>
      <c r="D9" s="1">
        <v>7362125</v>
      </c>
      <c r="E9" s="2">
        <f>D9/536</f>
        <v>13735.307835820895</v>
      </c>
      <c r="F9" s="4">
        <f>(C9*20)*1100</f>
        <v>1322639.9999999998</v>
      </c>
      <c r="G9" s="7">
        <f>(F9)/D9</f>
        <v>0.1796546513404757</v>
      </c>
      <c r="H9" s="1">
        <f>D9-F9-E18</f>
        <v>5284485</v>
      </c>
      <c r="I9" s="6">
        <f>H9/D9</f>
        <v>0.71779343599843792</v>
      </c>
      <c r="J9" s="2">
        <f>H9/536</f>
        <v>9859.1138059701498</v>
      </c>
    </row>
    <row r="13" spans="2:10" x14ac:dyDescent="0.35">
      <c r="C13" t="s">
        <v>6</v>
      </c>
      <c r="D13" t="s">
        <v>17</v>
      </c>
      <c r="E13">
        <v>400000</v>
      </c>
    </row>
    <row r="14" spans="2:10" x14ac:dyDescent="0.35">
      <c r="C14" t="s">
        <v>18</v>
      </c>
      <c r="D14" t="s">
        <v>19</v>
      </c>
      <c r="E14">
        <v>75000</v>
      </c>
    </row>
    <row r="15" spans="2:10" x14ac:dyDescent="0.35">
      <c r="C15" t="s">
        <v>20</v>
      </c>
      <c r="D15">
        <v>5</v>
      </c>
      <c r="E15">
        <v>130000</v>
      </c>
    </row>
    <row r="16" spans="2:10" x14ac:dyDescent="0.35">
      <c r="C16" t="s">
        <v>8</v>
      </c>
      <c r="D16" t="s">
        <v>9</v>
      </c>
      <c r="E16">
        <v>150000</v>
      </c>
    </row>
    <row r="17" spans="2:5" x14ac:dyDescent="0.35">
      <c r="C17" t="s">
        <v>10</v>
      </c>
    </row>
    <row r="18" spans="2:5" x14ac:dyDescent="0.35">
      <c r="E18">
        <f>SUM(E13:E17)</f>
        <v>755000</v>
      </c>
    </row>
    <row r="20" spans="2:5" x14ac:dyDescent="0.35">
      <c r="C20" s="3" t="s">
        <v>12</v>
      </c>
      <c r="D20" s="3" t="s">
        <v>11</v>
      </c>
    </row>
    <row r="21" spans="2:5" x14ac:dyDescent="0.35">
      <c r="B21">
        <v>655556</v>
      </c>
      <c r="C21">
        <v>8099</v>
      </c>
      <c r="D21">
        <f>C21*0.000247</f>
        <v>2.0004529999999998</v>
      </c>
    </row>
    <row r="22" spans="2:5" x14ac:dyDescent="0.35">
      <c r="B22">
        <v>292632</v>
      </c>
      <c r="C22" s="5">
        <v>7557</v>
      </c>
      <c r="D22" s="5">
        <f>C22*0.000247</f>
        <v>1.866579</v>
      </c>
    </row>
    <row r="23" spans="2:5" x14ac:dyDescent="0.35">
      <c r="C23">
        <f>SUM(C21:C22)</f>
        <v>15656</v>
      </c>
      <c r="D23">
        <f>SUM(D21:D22)</f>
        <v>3.867032</v>
      </c>
    </row>
  </sheetData>
  <phoneticPr fontId="4" type="noConversion"/>
  <pageMargins left="0.7" right="0.7" top="0.75" bottom="0.75" header="0.3" footer="0.3"/>
  <pageSetup orientation="portrait" r:id="rId1"/>
  <headerFooter>
    <oddFooter xml:space="preserve">&amp;L_x000D_&amp;1#&amp;"Calibri"&amp;10&amp;K000000 Classification: Western Union Unrestricted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Western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Jimenez</dc:creator>
  <cp:lastModifiedBy>Oscar Jimenez</cp:lastModifiedBy>
  <dcterms:created xsi:type="dcterms:W3CDTF">2023-09-22T00:14:41Z</dcterms:created>
  <dcterms:modified xsi:type="dcterms:W3CDTF">2023-09-22T16:39:12Z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f1515f-ae52-4b62-8ae2-5819636ba48f_Enabled">
    <vt:lpwstr>true</vt:lpwstr>
  </property>
  <property fmtid="{D5CDD505-2E9C-101B-9397-08002B2CF9AE}" pid="3" name="MSIP_Label_59f1515f-ae52-4b62-8ae2-5819636ba48f_SetDate">
    <vt:lpwstr>2023-09-22T00:39:07Z</vt:lpwstr>
  </property>
  <property fmtid="{D5CDD505-2E9C-101B-9397-08002B2CF9AE}" pid="4" name="MSIP_Label_59f1515f-ae52-4b62-8ae2-5819636ba48f_Method">
    <vt:lpwstr>Privileged</vt:lpwstr>
  </property>
  <property fmtid="{D5CDD505-2E9C-101B-9397-08002B2CF9AE}" pid="5" name="MSIP_Label_59f1515f-ae52-4b62-8ae2-5819636ba48f_Name">
    <vt:lpwstr>Unrestricted Internal</vt:lpwstr>
  </property>
  <property fmtid="{D5CDD505-2E9C-101B-9397-08002B2CF9AE}" pid="6" name="MSIP_Label_59f1515f-ae52-4b62-8ae2-5819636ba48f_SiteId">
    <vt:lpwstr>ce3a67f2-5a22-4fb8-a511-815f8924cda6</vt:lpwstr>
  </property>
  <property fmtid="{D5CDD505-2E9C-101B-9397-08002B2CF9AE}" pid="7" name="MSIP_Label_59f1515f-ae52-4b62-8ae2-5819636ba48f_ActionId">
    <vt:lpwstr>2f409abf-8cfb-4cd0-a9d3-bdd691e0054d</vt:lpwstr>
  </property>
  <property fmtid="{D5CDD505-2E9C-101B-9397-08002B2CF9AE}" pid="8" name="MSIP_Label_59f1515f-ae52-4b62-8ae2-5819636ba48f_ContentBits">
    <vt:lpwstr>2</vt:lpwstr>
  </property>
</Properties>
</file>