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2\IT\proyek External\"/>
    </mc:Choice>
  </mc:AlternateContent>
  <bookViews>
    <workbookView xWindow="0" yWindow="0" windowWidth="23040" windowHeight="9384" activeTab="2"/>
  </bookViews>
  <sheets>
    <sheet name="Lingkungan" sheetId="1" r:id="rId1"/>
    <sheet name="Air" sheetId="2" r:id="rId2"/>
    <sheet name="Dend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18" i="3"/>
  <c r="G24" i="3"/>
  <c r="G23" i="3"/>
  <c r="G22" i="3"/>
  <c r="G17" i="3"/>
  <c r="G12" i="3"/>
  <c r="G11" i="3"/>
  <c r="G10" i="3"/>
  <c r="G30" i="2"/>
  <c r="G29" i="2"/>
  <c r="G28" i="2"/>
  <c r="G23" i="2"/>
  <c r="G22" i="2"/>
  <c r="G21" i="2"/>
  <c r="G20" i="2"/>
  <c r="G17" i="2"/>
  <c r="G16" i="2"/>
  <c r="G15" i="2"/>
  <c r="G14" i="2"/>
  <c r="G12" i="2"/>
  <c r="G11" i="2"/>
  <c r="G25" i="1" l="1"/>
  <c r="G24" i="1"/>
  <c r="G18" i="1"/>
  <c r="G17" i="1"/>
  <c r="G16" i="1"/>
  <c r="G12" i="1"/>
  <c r="G11" i="1"/>
  <c r="G10" i="1"/>
</calcChain>
</file>

<file path=xl/sharedStrings.xml><?xml version="1.0" encoding="utf-8"?>
<sst xmlns="http://schemas.openxmlformats.org/spreadsheetml/2006/main" count="182" uniqueCount="80">
  <si>
    <t>RUMUS PERHITUNGAN TAGIHAN LINGKUNGAN</t>
  </si>
  <si>
    <t>FIX RANGE</t>
  </si>
  <si>
    <t>RANGE</t>
  </si>
  <si>
    <t>A</t>
  </si>
  <si>
    <t>AWAL</t>
  </si>
  <si>
    <t>AKHIR</t>
  </si>
  <si>
    <t>NILAI</t>
  </si>
  <si>
    <t>VERSI RANGE 1</t>
  </si>
  <si>
    <t>RUMUS</t>
  </si>
  <si>
    <t>125 X 2000</t>
  </si>
  <si>
    <t>50 X 3000</t>
  </si>
  <si>
    <t>210 X 1000</t>
  </si>
  <si>
    <t>VERSI RANGE 2</t>
  </si>
  <si>
    <t>50 X 500</t>
  </si>
  <si>
    <t>(100X500) + (25X300)</t>
  </si>
  <si>
    <t>(100X500)+(100X300)+(10X200)</t>
  </si>
  <si>
    <t>LUAS</t>
  </si>
  <si>
    <t>Rp 100,000</t>
  </si>
  <si>
    <t>(50,000) + (25X1000)</t>
  </si>
  <si>
    <t>(50,000) + (100X1000) + (10X1500)</t>
  </si>
  <si>
    <t>KETERANGAN</t>
  </si>
  <si>
    <t>VERSI</t>
  </si>
  <si>
    <t>I</t>
  </si>
  <si>
    <t>II</t>
  </si>
  <si>
    <t>B</t>
  </si>
  <si>
    <t>BATASAN RANGE</t>
  </si>
  <si>
    <t>C</t>
  </si>
  <si>
    <t>RUMUS PERHITUNGAN TAGIHAN AIR</t>
  </si>
  <si>
    <t>MIN PAKAI</t>
  </si>
  <si>
    <t>METER PAKAI</t>
  </si>
  <si>
    <t>m3</t>
  </si>
  <si>
    <t>( Minimum pemakaian 10 m3 dan dikenakan RP 10,000 )</t>
  </si>
  <si>
    <t>HASIL (Rp)</t>
  </si>
  <si>
    <t>( 7X10,000)</t>
  </si>
  <si>
    <t>(10X10,000)</t>
  </si>
  <si>
    <t>TIDAK ADA PEMAKAIAN</t>
  </si>
  <si>
    <t>D</t>
  </si>
  <si>
    <t>RANGE   1</t>
  </si>
  <si>
    <t>VERSI RANGE3</t>
  </si>
  <si>
    <t>VERSI RANGE 4</t>
  </si>
  <si>
    <t>HARGA TAGIHAN DI PUKUL RATA BERDASARKAN RANGE LUAS TANAH</t>
  </si>
  <si>
    <t>m2</t>
  </si>
  <si>
    <t>15 X 3,500</t>
  </si>
  <si>
    <t>7 X 3,000</t>
  </si>
  <si>
    <t>26 X 4,000</t>
  </si>
  <si>
    <t>35 X 4,500</t>
  </si>
  <si>
    <t>(10X3,000) + (5X3,500)</t>
  </si>
  <si>
    <t>(10X3,000)+(10X3,500)+(6X4,000)</t>
  </si>
  <si>
    <t>(10X3,000)+(10X3,500)+(10X4,000)+(5X4,500)</t>
  </si>
  <si>
    <t>&lt;= 10m3</t>
  </si>
  <si>
    <t>(50,000) + (5X3,000)</t>
  </si>
  <si>
    <t>(50,000)+(10X3,000)+(6X3,500)</t>
  </si>
  <si>
    <t>(50,000)+(10X3,000)+(10X3,500)+(5X4,000)</t>
  </si>
  <si>
    <t>HARGA TAGIHAN DI PUKUL RATA BERDASARKAN RANGE PEMAKAIAN</t>
  </si>
  <si>
    <t>RUMUS PERHITUNGAN DENDA</t>
  </si>
  <si>
    <t>BULAN TERLAMBAT</t>
  </si>
  <si>
    <t>FIX DENDA</t>
  </si>
  <si>
    <t>Rp 5,000</t>
  </si>
  <si>
    <t>bln</t>
  </si>
  <si>
    <t>HASIL (Rp.)</t>
  </si>
  <si>
    <t>FIX DENDA PROGRESIF</t>
  </si>
  <si>
    <t>1 X 5,000</t>
  </si>
  <si>
    <t>2 X 5,000</t>
  </si>
  <si>
    <t>5 X 5,000</t>
  </si>
  <si>
    <t>III</t>
  </si>
  <si>
    <t>BULAN 1</t>
  </si>
  <si>
    <t>BULAN TAGIHAN</t>
  </si>
  <si>
    <t>TOTAL TAGIHAN</t>
  </si>
  <si>
    <t>30,000 X 2 %</t>
  </si>
  <si>
    <t>BULAN 2</t>
  </si>
  <si>
    <t>27,500 X 2 %</t>
  </si>
  <si>
    <t>BULAN 3</t>
  </si>
  <si>
    <t>45,000 X 2 %</t>
  </si>
  <si>
    <t>DENDA (Rp)</t>
  </si>
  <si>
    <t>IV</t>
  </si>
  <si>
    <t>(30,000 X 2 %) X 1 BULAN</t>
  </si>
  <si>
    <t>(27,500 X 2 %) X 2 BULAN</t>
  </si>
  <si>
    <t>(45,000 X 2 %) X 3 BULAN</t>
  </si>
  <si>
    <t xml:space="preserve">PERSENTASE DARI TOTAL TAGIHAN ---&gt; 2 % </t>
  </si>
  <si>
    <t>PERSENTASE DARI TOTAL TAGIHAN ---&gt; 2 % (PROGRESIF)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</si>
</sst>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43" fontId="0" fillId="0" borderId="0" xfId="1" applyFont="1"/>
    <xf numFmtId="43" fontId="0" fillId="2" borderId="0" xfId="1" applyFont="1" applyFill="1"/>
    <xf numFmtId="0" fontId="0" fillId="3" borderId="0" xfId="0" applyFill="1"/>
    <xf numFmtId="0" fontId="4" fillId="0" borderId="0" xfId="0" applyFont="1"/>
    <xf numFmtId="0" fontId="3" fillId="4" borderId="0" xfId="0" applyFont="1" applyFill="1" applyAlignment="1">
      <alignment vertical="center"/>
    </xf>
    <xf numFmtId="0" fontId="0" fillId="5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10</xdr:row>
      <xdr:rowOff>38100</xdr:rowOff>
    </xdr:from>
    <xdr:to>
      <xdr:col>8</xdr:col>
      <xdr:colOff>15240</xdr:colOff>
      <xdr:row>12</xdr:row>
      <xdr:rowOff>83820</xdr:rowOff>
    </xdr:to>
    <xdr:sp macro="" textlink="">
      <xdr:nvSpPr>
        <xdr:cNvPr id="2" name="Right Arrow 1"/>
        <xdr:cNvSpPr/>
      </xdr:nvSpPr>
      <xdr:spPr>
        <a:xfrm>
          <a:off x="6096000" y="2103120"/>
          <a:ext cx="739140" cy="4114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60960</xdr:colOff>
      <xdr:row>16</xdr:row>
      <xdr:rowOff>152400</xdr:rowOff>
    </xdr:from>
    <xdr:to>
      <xdr:col>8</xdr:col>
      <xdr:colOff>22860</xdr:colOff>
      <xdr:row>19</xdr:row>
      <xdr:rowOff>15240</xdr:rowOff>
    </xdr:to>
    <xdr:sp macro="" textlink="">
      <xdr:nvSpPr>
        <xdr:cNvPr id="3" name="Right Arrow 2"/>
        <xdr:cNvSpPr/>
      </xdr:nvSpPr>
      <xdr:spPr>
        <a:xfrm>
          <a:off x="6103620" y="3314700"/>
          <a:ext cx="739140" cy="4114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68580</xdr:colOff>
      <xdr:row>23</xdr:row>
      <xdr:rowOff>91440</xdr:rowOff>
    </xdr:from>
    <xdr:to>
      <xdr:col>8</xdr:col>
      <xdr:colOff>30480</xdr:colOff>
      <xdr:row>25</xdr:row>
      <xdr:rowOff>137160</xdr:rowOff>
    </xdr:to>
    <xdr:sp macro="" textlink="">
      <xdr:nvSpPr>
        <xdr:cNvPr id="4" name="Right Arrow 3"/>
        <xdr:cNvSpPr/>
      </xdr:nvSpPr>
      <xdr:spPr>
        <a:xfrm>
          <a:off x="6111240" y="4533900"/>
          <a:ext cx="739140" cy="4114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53340</xdr:colOff>
      <xdr:row>30</xdr:row>
      <xdr:rowOff>83820</xdr:rowOff>
    </xdr:from>
    <xdr:to>
      <xdr:col>8</xdr:col>
      <xdr:colOff>15240</xdr:colOff>
      <xdr:row>32</xdr:row>
      <xdr:rowOff>129540</xdr:rowOff>
    </xdr:to>
    <xdr:sp macro="" textlink="">
      <xdr:nvSpPr>
        <xdr:cNvPr id="5" name="Right Arrow 4"/>
        <xdr:cNvSpPr/>
      </xdr:nvSpPr>
      <xdr:spPr>
        <a:xfrm>
          <a:off x="6096000" y="5806440"/>
          <a:ext cx="739140" cy="4114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14</xdr:row>
      <xdr:rowOff>38100</xdr:rowOff>
    </xdr:from>
    <xdr:to>
      <xdr:col>8</xdr:col>
      <xdr:colOff>15240</xdr:colOff>
      <xdr:row>16</xdr:row>
      <xdr:rowOff>83820</xdr:rowOff>
    </xdr:to>
    <xdr:sp macro="" textlink="">
      <xdr:nvSpPr>
        <xdr:cNvPr id="5" name="Right Arrow 4"/>
        <xdr:cNvSpPr/>
      </xdr:nvSpPr>
      <xdr:spPr>
        <a:xfrm>
          <a:off x="6096000" y="2103120"/>
          <a:ext cx="739140" cy="4114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45720</xdr:colOff>
      <xdr:row>20</xdr:row>
      <xdr:rowOff>30480</xdr:rowOff>
    </xdr:from>
    <xdr:to>
      <xdr:col>8</xdr:col>
      <xdr:colOff>7620</xdr:colOff>
      <xdr:row>22</xdr:row>
      <xdr:rowOff>76200</xdr:rowOff>
    </xdr:to>
    <xdr:sp macro="" textlink="">
      <xdr:nvSpPr>
        <xdr:cNvPr id="6" name="Right Arrow 5"/>
        <xdr:cNvSpPr/>
      </xdr:nvSpPr>
      <xdr:spPr>
        <a:xfrm>
          <a:off x="6408420" y="4023360"/>
          <a:ext cx="739140" cy="4114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45720</xdr:colOff>
      <xdr:row>26</xdr:row>
      <xdr:rowOff>167640</xdr:rowOff>
    </xdr:from>
    <xdr:to>
      <xdr:col>8</xdr:col>
      <xdr:colOff>7620</xdr:colOff>
      <xdr:row>29</xdr:row>
      <xdr:rowOff>30480</xdr:rowOff>
    </xdr:to>
    <xdr:sp macro="" textlink="">
      <xdr:nvSpPr>
        <xdr:cNvPr id="7" name="Right Arrow 6"/>
        <xdr:cNvSpPr/>
      </xdr:nvSpPr>
      <xdr:spPr>
        <a:xfrm>
          <a:off x="6408420" y="5257800"/>
          <a:ext cx="739140" cy="4114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45720</xdr:colOff>
      <xdr:row>33</xdr:row>
      <xdr:rowOff>160020</xdr:rowOff>
    </xdr:from>
    <xdr:to>
      <xdr:col>8</xdr:col>
      <xdr:colOff>7620</xdr:colOff>
      <xdr:row>36</xdr:row>
      <xdr:rowOff>22860</xdr:rowOff>
    </xdr:to>
    <xdr:sp macro="" textlink="">
      <xdr:nvSpPr>
        <xdr:cNvPr id="8" name="Right Arrow 7"/>
        <xdr:cNvSpPr/>
      </xdr:nvSpPr>
      <xdr:spPr>
        <a:xfrm>
          <a:off x="6408420" y="6530340"/>
          <a:ext cx="739140" cy="41148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workbookViewId="0">
      <selection activeCell="O8" sqref="O8"/>
    </sheetView>
  </sheetViews>
  <sheetFormatPr defaultRowHeight="14.4" x14ac:dyDescent="0.3"/>
  <cols>
    <col min="1" max="1" width="10.21875" customWidth="1"/>
    <col min="2" max="2" width="18.33203125" customWidth="1"/>
    <col min="4" max="4" width="3.33203125" customWidth="1"/>
    <col min="6" max="6" width="27.109375" customWidth="1"/>
    <col min="7" max="7" width="11.33203125" bestFit="1" customWidth="1"/>
    <col min="8" max="8" width="11.33203125" customWidth="1"/>
    <col min="9" max="9" width="1.88671875" customWidth="1"/>
    <col min="13" max="13" width="10.33203125" bestFit="1" customWidth="1"/>
  </cols>
  <sheetData>
    <row r="2" spans="1:13" ht="23.4" x14ac:dyDescent="0.45">
      <c r="A2" s="8" t="s">
        <v>0</v>
      </c>
      <c r="B2" s="8"/>
    </row>
    <row r="3" spans="1:13" ht="7.2" customHeight="1" x14ac:dyDescent="0.45">
      <c r="A3" s="8"/>
      <c r="B3" s="8"/>
    </row>
    <row r="4" spans="1:13" ht="38.4" customHeight="1" x14ac:dyDescent="0.3">
      <c r="A4" s="9" t="s">
        <v>21</v>
      </c>
      <c r="B4" s="9" t="s">
        <v>20</v>
      </c>
      <c r="C4" s="9" t="s">
        <v>16</v>
      </c>
      <c r="D4" s="9"/>
      <c r="E4" s="17" t="s">
        <v>8</v>
      </c>
      <c r="F4" s="17"/>
      <c r="G4" s="19" t="s">
        <v>59</v>
      </c>
      <c r="H4" s="9"/>
      <c r="J4" s="17" t="s">
        <v>25</v>
      </c>
      <c r="K4" s="17"/>
      <c r="L4" s="17"/>
      <c r="M4" s="17"/>
    </row>
    <row r="5" spans="1:13" x14ac:dyDescent="0.3">
      <c r="A5" s="11" t="s">
        <v>22</v>
      </c>
      <c r="B5" s="11" t="s">
        <v>1</v>
      </c>
      <c r="C5" s="18" t="s">
        <v>17</v>
      </c>
      <c r="D5" s="18"/>
      <c r="E5" s="18"/>
      <c r="F5" s="7"/>
      <c r="G5" s="7"/>
      <c r="H5" s="7"/>
    </row>
    <row r="6" spans="1:13" x14ac:dyDescent="0.3">
      <c r="C6" s="1">
        <v>50</v>
      </c>
      <c r="D6" t="s">
        <v>41</v>
      </c>
      <c r="G6" s="5">
        <v>100000</v>
      </c>
      <c r="H6" s="5"/>
    </row>
    <row r="7" spans="1:13" x14ac:dyDescent="0.3">
      <c r="C7" s="1">
        <v>100</v>
      </c>
      <c r="D7" t="s">
        <v>41</v>
      </c>
      <c r="G7" s="5">
        <v>100000</v>
      </c>
      <c r="H7" s="5"/>
      <c r="J7" s="10"/>
      <c r="K7" s="10"/>
      <c r="L7" s="10"/>
      <c r="M7" s="10"/>
    </row>
    <row r="8" spans="1:13" x14ac:dyDescent="0.3">
      <c r="C8">
        <v>210</v>
      </c>
      <c r="D8" t="s">
        <v>41</v>
      </c>
      <c r="G8" s="5">
        <v>100000</v>
      </c>
      <c r="H8" s="5"/>
    </row>
    <row r="9" spans="1:13" x14ac:dyDescent="0.3">
      <c r="A9" s="11" t="s">
        <v>23</v>
      </c>
      <c r="B9" s="13" t="s">
        <v>2</v>
      </c>
      <c r="C9" s="7"/>
      <c r="D9" s="7"/>
      <c r="E9" s="7"/>
      <c r="F9" s="7"/>
      <c r="G9" s="7"/>
      <c r="H9" s="7"/>
      <c r="J9" s="16" t="s">
        <v>7</v>
      </c>
      <c r="K9" s="16"/>
      <c r="L9" s="16"/>
      <c r="M9" s="16"/>
    </row>
    <row r="10" spans="1:13" x14ac:dyDescent="0.3">
      <c r="B10" t="s">
        <v>3</v>
      </c>
      <c r="C10">
        <v>50</v>
      </c>
      <c r="D10" t="s">
        <v>41</v>
      </c>
      <c r="E10" s="14" t="s">
        <v>10</v>
      </c>
      <c r="F10" s="14"/>
      <c r="G10" s="5">
        <f>50*3000</f>
        <v>150000</v>
      </c>
      <c r="H10" s="5"/>
      <c r="J10" s="4"/>
      <c r="K10" s="4" t="s">
        <v>4</v>
      </c>
      <c r="L10" s="4" t="s">
        <v>5</v>
      </c>
      <c r="M10" s="4" t="s">
        <v>6</v>
      </c>
    </row>
    <row r="11" spans="1:13" x14ac:dyDescent="0.3">
      <c r="C11">
        <v>125</v>
      </c>
      <c r="D11" t="s">
        <v>41</v>
      </c>
      <c r="E11" s="14" t="s">
        <v>9</v>
      </c>
      <c r="F11" s="14"/>
      <c r="G11" s="5">
        <f>125*2000</f>
        <v>250000</v>
      </c>
      <c r="H11" s="5"/>
      <c r="J11" s="4" t="s">
        <v>37</v>
      </c>
      <c r="K11" s="4">
        <v>0</v>
      </c>
      <c r="L11" s="4">
        <v>100</v>
      </c>
      <c r="M11" s="6">
        <v>3000</v>
      </c>
    </row>
    <row r="12" spans="1:13" x14ac:dyDescent="0.3">
      <c r="C12">
        <v>210</v>
      </c>
      <c r="D12" t="s">
        <v>41</v>
      </c>
      <c r="E12" s="15" t="s">
        <v>11</v>
      </c>
      <c r="F12" s="15"/>
      <c r="G12" s="5">
        <f>210*1000</f>
        <v>210000</v>
      </c>
      <c r="H12" s="5"/>
      <c r="J12" s="4">
        <v>2</v>
      </c>
      <c r="K12" s="4">
        <v>101</v>
      </c>
      <c r="L12" s="4">
        <v>200</v>
      </c>
      <c r="M12" s="6">
        <v>2000</v>
      </c>
    </row>
    <row r="13" spans="1:13" x14ac:dyDescent="0.3">
      <c r="J13" s="4">
        <v>3</v>
      </c>
      <c r="K13" s="4">
        <v>201</v>
      </c>
      <c r="L13" s="4">
        <v>300</v>
      </c>
      <c r="M13" s="6">
        <v>1000</v>
      </c>
    </row>
    <row r="14" spans="1:13" x14ac:dyDescent="0.3">
      <c r="J14" s="4">
        <v>4</v>
      </c>
      <c r="K14" s="4">
        <v>301</v>
      </c>
      <c r="L14" s="4">
        <v>400</v>
      </c>
      <c r="M14" s="6">
        <v>500</v>
      </c>
    </row>
    <row r="15" spans="1:13" x14ac:dyDescent="0.3">
      <c r="E15" s="2"/>
      <c r="F15" s="2"/>
      <c r="G15" s="5"/>
      <c r="H15" s="5"/>
    </row>
    <row r="16" spans="1:13" x14ac:dyDescent="0.3">
      <c r="B16" t="s">
        <v>24</v>
      </c>
      <c r="C16">
        <v>50</v>
      </c>
      <c r="D16" t="s">
        <v>41</v>
      </c>
      <c r="E16" s="14" t="s">
        <v>13</v>
      </c>
      <c r="F16" s="14"/>
      <c r="G16" s="5">
        <f>50*500</f>
        <v>25000</v>
      </c>
      <c r="H16" s="5"/>
      <c r="J16" s="16" t="s">
        <v>12</v>
      </c>
      <c r="K16" s="16"/>
      <c r="L16" s="16"/>
      <c r="M16" s="16"/>
    </row>
    <row r="17" spans="2:13" x14ac:dyDescent="0.3">
      <c r="C17">
        <v>125</v>
      </c>
      <c r="D17" t="s">
        <v>41</v>
      </c>
      <c r="E17" s="14" t="s">
        <v>14</v>
      </c>
      <c r="F17" s="14"/>
      <c r="G17" s="5">
        <f>(100*500)+(25*300)</f>
        <v>57500</v>
      </c>
      <c r="H17" s="5"/>
      <c r="J17" s="4"/>
      <c r="K17" s="4" t="s">
        <v>4</v>
      </c>
      <c r="L17" s="4" t="s">
        <v>5</v>
      </c>
      <c r="M17" s="4" t="s">
        <v>6</v>
      </c>
    </row>
    <row r="18" spans="2:13" x14ac:dyDescent="0.3">
      <c r="C18">
        <v>210</v>
      </c>
      <c r="D18" t="s">
        <v>41</v>
      </c>
      <c r="E18" s="14" t="s">
        <v>15</v>
      </c>
      <c r="F18" s="15"/>
      <c r="G18" s="5">
        <f>(100*500)+(100*300)+(10*200)</f>
        <v>82000</v>
      </c>
      <c r="H18" s="5"/>
      <c r="J18" s="4" t="s">
        <v>37</v>
      </c>
      <c r="K18" s="4">
        <v>0</v>
      </c>
      <c r="L18" s="4">
        <v>100</v>
      </c>
      <c r="M18" s="6">
        <v>500</v>
      </c>
    </row>
    <row r="19" spans="2:13" x14ac:dyDescent="0.3">
      <c r="G19" s="5"/>
      <c r="H19" s="5"/>
      <c r="J19" s="4">
        <v>2</v>
      </c>
      <c r="K19" s="4">
        <v>101</v>
      </c>
      <c r="L19" s="4">
        <v>200</v>
      </c>
      <c r="M19" s="6">
        <v>300</v>
      </c>
    </row>
    <row r="20" spans="2:13" x14ac:dyDescent="0.3">
      <c r="G20" s="5"/>
      <c r="H20" s="5"/>
      <c r="J20" s="4">
        <v>3</v>
      </c>
      <c r="K20" s="4">
        <v>201</v>
      </c>
      <c r="L20" s="4">
        <v>300</v>
      </c>
      <c r="M20" s="6">
        <v>200</v>
      </c>
    </row>
    <row r="21" spans="2:13" x14ac:dyDescent="0.3">
      <c r="G21" s="5"/>
      <c r="H21" s="5"/>
      <c r="J21" s="4">
        <v>4</v>
      </c>
      <c r="K21" s="4">
        <v>301</v>
      </c>
      <c r="L21" s="4">
        <v>400</v>
      </c>
      <c r="M21" s="6">
        <v>100</v>
      </c>
    </row>
    <row r="22" spans="2:13" x14ac:dyDescent="0.3">
      <c r="G22" s="5"/>
      <c r="H22" s="5"/>
    </row>
    <row r="23" spans="2:13" x14ac:dyDescent="0.3">
      <c r="B23" t="s">
        <v>26</v>
      </c>
      <c r="C23">
        <v>50</v>
      </c>
      <c r="D23" t="s">
        <v>41</v>
      </c>
      <c r="E23" s="14"/>
      <c r="F23" s="15"/>
      <c r="G23" s="5">
        <v>50000</v>
      </c>
      <c r="H23" s="5"/>
      <c r="J23" s="16" t="s">
        <v>38</v>
      </c>
      <c r="K23" s="16"/>
      <c r="L23" s="16"/>
      <c r="M23" s="16"/>
    </row>
    <row r="24" spans="2:13" x14ac:dyDescent="0.3">
      <c r="C24">
        <v>125</v>
      </c>
      <c r="D24" t="s">
        <v>41</v>
      </c>
      <c r="E24" s="14" t="s">
        <v>18</v>
      </c>
      <c r="F24" s="15"/>
      <c r="G24" s="5">
        <f>50000+(25*1000)</f>
        <v>75000</v>
      </c>
      <c r="H24" s="5"/>
      <c r="J24" s="4"/>
      <c r="K24" s="4" t="s">
        <v>4</v>
      </c>
      <c r="L24" s="4" t="s">
        <v>5</v>
      </c>
      <c r="M24" s="4" t="s">
        <v>6</v>
      </c>
    </row>
    <row r="25" spans="2:13" x14ac:dyDescent="0.3">
      <c r="C25">
        <v>210</v>
      </c>
      <c r="D25" t="s">
        <v>41</v>
      </c>
      <c r="E25" s="14" t="s">
        <v>19</v>
      </c>
      <c r="F25" s="15"/>
      <c r="G25" s="5">
        <f>50000+(100*1000)+(10*1500)</f>
        <v>165000</v>
      </c>
      <c r="H25" s="5"/>
      <c r="J25" s="4" t="s">
        <v>37</v>
      </c>
      <c r="K25" s="4">
        <v>0</v>
      </c>
      <c r="L25" s="4">
        <v>100</v>
      </c>
      <c r="M25" s="6">
        <v>50000</v>
      </c>
    </row>
    <row r="26" spans="2:13" x14ac:dyDescent="0.3">
      <c r="G26" s="5"/>
      <c r="H26" s="5"/>
      <c r="J26" s="4">
        <v>2</v>
      </c>
      <c r="K26" s="4">
        <v>101</v>
      </c>
      <c r="L26" s="4">
        <v>200</v>
      </c>
      <c r="M26" s="6">
        <v>1000</v>
      </c>
    </row>
    <row r="27" spans="2:13" x14ac:dyDescent="0.3">
      <c r="G27" s="5"/>
      <c r="H27" s="5"/>
      <c r="J27" s="4">
        <v>3</v>
      </c>
      <c r="K27" s="4">
        <v>201</v>
      </c>
      <c r="L27" s="4">
        <v>300</v>
      </c>
      <c r="M27" s="6">
        <v>1500</v>
      </c>
    </row>
    <row r="28" spans="2:13" x14ac:dyDescent="0.3">
      <c r="J28" s="4">
        <v>4</v>
      </c>
      <c r="K28" s="4">
        <v>301</v>
      </c>
      <c r="L28" s="4">
        <v>400</v>
      </c>
      <c r="M28" s="6">
        <v>2000</v>
      </c>
    </row>
    <row r="30" spans="2:13" x14ac:dyDescent="0.3">
      <c r="B30" t="s">
        <v>36</v>
      </c>
      <c r="C30">
        <v>50</v>
      </c>
      <c r="D30" t="s">
        <v>41</v>
      </c>
      <c r="E30" s="21" t="s">
        <v>40</v>
      </c>
      <c r="F30" s="21"/>
      <c r="G30" s="5">
        <v>50000</v>
      </c>
      <c r="J30" s="16" t="s">
        <v>39</v>
      </c>
      <c r="K30" s="16"/>
      <c r="L30" s="16"/>
      <c r="M30" s="16"/>
    </row>
    <row r="31" spans="2:13" x14ac:dyDescent="0.3">
      <c r="C31">
        <v>125</v>
      </c>
      <c r="D31" t="s">
        <v>41</v>
      </c>
      <c r="E31" s="21"/>
      <c r="F31" s="21"/>
      <c r="G31" s="5">
        <v>60000</v>
      </c>
      <c r="J31" s="4"/>
      <c r="K31" s="4" t="s">
        <v>4</v>
      </c>
      <c r="L31" s="4" t="s">
        <v>5</v>
      </c>
      <c r="M31" s="4" t="s">
        <v>6</v>
      </c>
    </row>
    <row r="32" spans="2:13" ht="14.4" customHeight="1" x14ac:dyDescent="0.3">
      <c r="C32">
        <v>180</v>
      </c>
      <c r="D32" t="s">
        <v>41</v>
      </c>
      <c r="E32" s="21"/>
      <c r="F32" s="21"/>
      <c r="G32" s="5">
        <v>60000</v>
      </c>
      <c r="J32" s="4" t="s">
        <v>37</v>
      </c>
      <c r="K32" s="4">
        <v>0</v>
      </c>
      <c r="L32" s="4">
        <v>100</v>
      </c>
      <c r="M32" s="6">
        <v>50000</v>
      </c>
    </row>
    <row r="33" spans="3:13" x14ac:dyDescent="0.3">
      <c r="C33">
        <v>220</v>
      </c>
      <c r="D33" t="s">
        <v>41</v>
      </c>
      <c r="E33" s="21"/>
      <c r="F33" s="21"/>
      <c r="G33" s="5">
        <v>70000</v>
      </c>
      <c r="J33" s="4">
        <v>2</v>
      </c>
      <c r="K33" s="4">
        <v>101</v>
      </c>
      <c r="L33" s="4">
        <v>200</v>
      </c>
      <c r="M33" s="6">
        <v>60000</v>
      </c>
    </row>
    <row r="34" spans="3:13" x14ac:dyDescent="0.3">
      <c r="C34">
        <v>375</v>
      </c>
      <c r="D34" t="s">
        <v>41</v>
      </c>
      <c r="E34" s="21"/>
      <c r="F34" s="21"/>
      <c r="G34" s="5">
        <v>80000</v>
      </c>
      <c r="J34" s="4">
        <v>3</v>
      </c>
      <c r="K34" s="4">
        <v>201</v>
      </c>
      <c r="L34" s="4">
        <v>300</v>
      </c>
      <c r="M34" s="6">
        <v>70000</v>
      </c>
    </row>
    <row r="35" spans="3:13" x14ac:dyDescent="0.3">
      <c r="E35" s="22"/>
      <c r="F35" s="22"/>
      <c r="J35" s="4">
        <v>4</v>
      </c>
      <c r="K35" s="4">
        <v>301</v>
      </c>
      <c r="L35" s="4">
        <v>400</v>
      </c>
      <c r="M35" s="6">
        <v>80000</v>
      </c>
    </row>
    <row r="36" spans="3:13" x14ac:dyDescent="0.3">
      <c r="E36" s="22"/>
      <c r="F36" s="22"/>
    </row>
  </sheetData>
  <mergeCells count="17">
    <mergeCell ref="J30:M30"/>
    <mergeCell ref="E30:F34"/>
    <mergeCell ref="E25:F25"/>
    <mergeCell ref="J9:M9"/>
    <mergeCell ref="E4:F4"/>
    <mergeCell ref="E10:F10"/>
    <mergeCell ref="E11:F11"/>
    <mergeCell ref="E12:F12"/>
    <mergeCell ref="J16:M16"/>
    <mergeCell ref="E16:F16"/>
    <mergeCell ref="C5:E5"/>
    <mergeCell ref="J4:M4"/>
    <mergeCell ref="E17:F17"/>
    <mergeCell ref="E18:F18"/>
    <mergeCell ref="J23:M23"/>
    <mergeCell ref="E23:F23"/>
    <mergeCell ref="E24:F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workbookViewId="0">
      <selection activeCell="Q21" sqref="Q21"/>
    </sheetView>
  </sheetViews>
  <sheetFormatPr defaultRowHeight="14.4" x14ac:dyDescent="0.3"/>
  <cols>
    <col min="1" max="1" width="10.21875" customWidth="1"/>
    <col min="2" max="2" width="18.33203125" customWidth="1"/>
    <col min="3" max="3" width="11.6640625" customWidth="1"/>
    <col min="4" max="4" width="3.33203125" customWidth="1"/>
    <col min="6" max="6" width="29" customWidth="1"/>
    <col min="7" max="7" width="11.33203125" bestFit="1" customWidth="1"/>
    <col min="8" max="8" width="11.33203125" customWidth="1"/>
    <col min="9" max="9" width="1.88671875" customWidth="1"/>
    <col min="13" max="13" width="10.33203125" bestFit="1" customWidth="1"/>
  </cols>
  <sheetData>
    <row r="2" spans="1:13" ht="23.4" x14ac:dyDescent="0.45">
      <c r="A2" s="8" t="s">
        <v>27</v>
      </c>
      <c r="B2" s="8"/>
    </row>
    <row r="3" spans="1:13" ht="7.2" customHeight="1" x14ac:dyDescent="0.45">
      <c r="A3" s="8"/>
      <c r="B3" s="8"/>
    </row>
    <row r="4" spans="1:13" ht="39" customHeight="1" x14ac:dyDescent="0.3">
      <c r="A4" s="9" t="s">
        <v>21</v>
      </c>
      <c r="B4" s="9" t="s">
        <v>20</v>
      </c>
      <c r="C4" s="19" t="s">
        <v>29</v>
      </c>
      <c r="D4" s="9"/>
      <c r="E4" s="17" t="s">
        <v>8</v>
      </c>
      <c r="F4" s="17"/>
      <c r="G4" s="19" t="s">
        <v>32</v>
      </c>
      <c r="H4" s="9"/>
      <c r="J4" s="17" t="s">
        <v>25</v>
      </c>
      <c r="K4" s="17"/>
      <c r="L4" s="17"/>
      <c r="M4" s="17"/>
    </row>
    <row r="5" spans="1:13" x14ac:dyDescent="0.3">
      <c r="A5" s="12" t="s">
        <v>22</v>
      </c>
      <c r="B5" s="12" t="s">
        <v>28</v>
      </c>
      <c r="C5" s="18" t="s">
        <v>31</v>
      </c>
      <c r="D5" s="18"/>
      <c r="E5" s="18"/>
      <c r="F5" s="18"/>
      <c r="G5" s="7"/>
      <c r="H5" s="7"/>
    </row>
    <row r="6" spans="1:13" x14ac:dyDescent="0.3">
      <c r="B6" t="s">
        <v>3</v>
      </c>
      <c r="C6" s="1">
        <v>0</v>
      </c>
      <c r="D6" t="s">
        <v>30</v>
      </c>
      <c r="F6" t="s">
        <v>35</v>
      </c>
      <c r="G6" s="5">
        <v>10000</v>
      </c>
      <c r="H6" s="5"/>
    </row>
    <row r="7" spans="1:13" x14ac:dyDescent="0.3">
      <c r="C7" s="1">
        <v>7</v>
      </c>
      <c r="D7" t="s">
        <v>30</v>
      </c>
      <c r="G7" s="5">
        <v>10000</v>
      </c>
      <c r="H7" s="5"/>
      <c r="J7" s="10"/>
      <c r="K7" s="10"/>
      <c r="L7" s="10"/>
      <c r="M7" s="10"/>
    </row>
    <row r="8" spans="1:13" x14ac:dyDescent="0.3">
      <c r="C8" s="1">
        <v>10</v>
      </c>
      <c r="D8" t="s">
        <v>30</v>
      </c>
      <c r="G8" s="5">
        <v>10000</v>
      </c>
      <c r="H8" s="5"/>
      <c r="J8" s="10"/>
      <c r="K8" s="10"/>
      <c r="L8" s="10"/>
      <c r="M8" s="10"/>
    </row>
    <row r="9" spans="1:13" x14ac:dyDescent="0.3">
      <c r="C9" s="1"/>
      <c r="G9" s="5"/>
      <c r="H9" s="5"/>
      <c r="J9" s="10"/>
      <c r="K9" s="10"/>
      <c r="L9" s="10"/>
      <c r="M9" s="10"/>
    </row>
    <row r="10" spans="1:13" x14ac:dyDescent="0.3">
      <c r="B10" t="s">
        <v>24</v>
      </c>
      <c r="C10" s="1">
        <v>0</v>
      </c>
      <c r="D10" t="s">
        <v>30</v>
      </c>
      <c r="F10" t="s">
        <v>35</v>
      </c>
      <c r="G10" s="5">
        <v>10000</v>
      </c>
      <c r="H10" s="5"/>
      <c r="J10" s="10"/>
      <c r="K10" s="10"/>
      <c r="L10" s="10"/>
      <c r="M10" s="10"/>
    </row>
    <row r="11" spans="1:13" x14ac:dyDescent="0.3">
      <c r="C11" s="1">
        <v>7</v>
      </c>
      <c r="D11" t="s">
        <v>30</v>
      </c>
      <c r="E11" s="15" t="s">
        <v>33</v>
      </c>
      <c r="F11" s="15"/>
      <c r="G11" s="5">
        <f>7*10000</f>
        <v>70000</v>
      </c>
      <c r="H11" s="5"/>
      <c r="J11" s="10"/>
      <c r="K11" s="10"/>
      <c r="L11" s="10"/>
      <c r="M11" s="10"/>
    </row>
    <row r="12" spans="1:13" x14ac:dyDescent="0.3">
      <c r="C12" s="1">
        <v>10</v>
      </c>
      <c r="D12" t="s">
        <v>30</v>
      </c>
      <c r="E12" s="15" t="s">
        <v>34</v>
      </c>
      <c r="F12" s="15"/>
      <c r="G12" s="5">
        <f>10*10000</f>
        <v>100000</v>
      </c>
      <c r="H12" s="5"/>
    </row>
    <row r="13" spans="1:13" x14ac:dyDescent="0.3">
      <c r="A13" s="12" t="s">
        <v>23</v>
      </c>
      <c r="B13" s="13" t="s">
        <v>2</v>
      </c>
      <c r="C13" s="7"/>
      <c r="D13" s="7"/>
      <c r="E13" s="7"/>
      <c r="F13" s="7"/>
      <c r="G13" s="7"/>
      <c r="H13" s="7"/>
      <c r="J13" s="16" t="s">
        <v>7</v>
      </c>
      <c r="K13" s="16"/>
      <c r="L13" s="16"/>
      <c r="M13" s="16"/>
    </row>
    <row r="14" spans="1:13" x14ac:dyDescent="0.3">
      <c r="B14" t="s">
        <v>3</v>
      </c>
      <c r="C14">
        <v>7</v>
      </c>
      <c r="D14" t="s">
        <v>30</v>
      </c>
      <c r="E14" s="14" t="s">
        <v>43</v>
      </c>
      <c r="F14" s="14"/>
      <c r="G14" s="5">
        <f>7*3000</f>
        <v>21000</v>
      </c>
      <c r="H14" s="5"/>
      <c r="J14" s="4"/>
      <c r="K14" s="4" t="s">
        <v>4</v>
      </c>
      <c r="L14" s="4" t="s">
        <v>5</v>
      </c>
      <c r="M14" s="4" t="s">
        <v>6</v>
      </c>
    </row>
    <row r="15" spans="1:13" x14ac:dyDescent="0.3">
      <c r="C15">
        <v>15</v>
      </c>
      <c r="D15" t="s">
        <v>30</v>
      </c>
      <c r="E15" s="14" t="s">
        <v>42</v>
      </c>
      <c r="F15" s="14"/>
      <c r="G15" s="5">
        <f>15*3500</f>
        <v>52500</v>
      </c>
      <c r="H15" s="5"/>
      <c r="J15" s="4" t="s">
        <v>37</v>
      </c>
      <c r="K15" s="4">
        <v>0</v>
      </c>
      <c r="L15" s="4">
        <v>10</v>
      </c>
      <c r="M15" s="6">
        <v>3000</v>
      </c>
    </row>
    <row r="16" spans="1:13" x14ac:dyDescent="0.3">
      <c r="C16">
        <v>26</v>
      </c>
      <c r="D16" t="s">
        <v>30</v>
      </c>
      <c r="E16" s="14" t="s">
        <v>44</v>
      </c>
      <c r="F16" s="15"/>
      <c r="G16" s="5">
        <f>26*4000</f>
        <v>104000</v>
      </c>
      <c r="H16" s="5"/>
      <c r="J16" s="4">
        <v>2</v>
      </c>
      <c r="K16" s="4">
        <v>11</v>
      </c>
      <c r="L16" s="4">
        <v>20</v>
      </c>
      <c r="M16" s="6">
        <v>3500</v>
      </c>
    </row>
    <row r="17" spans="2:13" x14ac:dyDescent="0.3">
      <c r="C17">
        <v>35</v>
      </c>
      <c r="D17" t="s">
        <v>30</v>
      </c>
      <c r="E17" s="14" t="s">
        <v>45</v>
      </c>
      <c r="F17" s="14"/>
      <c r="G17" s="5">
        <f>35*4500</f>
        <v>157500</v>
      </c>
      <c r="J17" s="4">
        <v>3</v>
      </c>
      <c r="K17" s="4">
        <v>21</v>
      </c>
      <c r="L17" s="4">
        <v>30</v>
      </c>
      <c r="M17" s="6">
        <v>4000</v>
      </c>
    </row>
    <row r="18" spans="2:13" x14ac:dyDescent="0.3">
      <c r="J18" s="4">
        <v>4</v>
      </c>
      <c r="K18" s="4">
        <v>31</v>
      </c>
      <c r="L18" s="4">
        <v>40</v>
      </c>
      <c r="M18" s="6">
        <v>4500</v>
      </c>
    </row>
    <row r="19" spans="2:13" x14ac:dyDescent="0.3">
      <c r="E19" s="3"/>
      <c r="F19" s="3"/>
      <c r="G19" s="5"/>
      <c r="H19" s="5"/>
    </row>
    <row r="20" spans="2:13" x14ac:dyDescent="0.3">
      <c r="B20" t="s">
        <v>24</v>
      </c>
      <c r="C20">
        <v>7</v>
      </c>
      <c r="D20" t="s">
        <v>30</v>
      </c>
      <c r="E20" s="14" t="s">
        <v>43</v>
      </c>
      <c r="F20" s="14"/>
      <c r="G20" s="5">
        <f>7*3000</f>
        <v>21000</v>
      </c>
      <c r="H20" s="5"/>
      <c r="J20" s="16" t="s">
        <v>12</v>
      </c>
      <c r="K20" s="16"/>
      <c r="L20" s="16"/>
      <c r="M20" s="16"/>
    </row>
    <row r="21" spans="2:13" x14ac:dyDescent="0.3">
      <c r="C21">
        <v>15</v>
      </c>
      <c r="D21" t="s">
        <v>30</v>
      </c>
      <c r="E21" s="14" t="s">
        <v>46</v>
      </c>
      <c r="F21" s="14"/>
      <c r="G21" s="5">
        <f>(10*3000)+(5*3500)</f>
        <v>47500</v>
      </c>
      <c r="H21" s="5"/>
      <c r="J21" s="4"/>
      <c r="K21" s="4" t="s">
        <v>4</v>
      </c>
      <c r="L21" s="4" t="s">
        <v>5</v>
      </c>
      <c r="M21" s="4" t="s">
        <v>6</v>
      </c>
    </row>
    <row r="22" spans="2:13" x14ac:dyDescent="0.3">
      <c r="C22">
        <v>26</v>
      </c>
      <c r="D22" t="s">
        <v>30</v>
      </c>
      <c r="E22" s="14" t="s">
        <v>47</v>
      </c>
      <c r="F22" s="15"/>
      <c r="G22" s="5">
        <f>(10*3000)+(10*3500)+(6*4000)</f>
        <v>89000</v>
      </c>
      <c r="H22" s="5"/>
      <c r="J22" s="4" t="s">
        <v>37</v>
      </c>
      <c r="K22" s="4">
        <v>0</v>
      </c>
      <c r="L22" s="4">
        <v>10</v>
      </c>
      <c r="M22" s="6">
        <v>3000</v>
      </c>
    </row>
    <row r="23" spans="2:13" x14ac:dyDescent="0.3">
      <c r="C23">
        <v>35</v>
      </c>
      <c r="D23" t="s">
        <v>30</v>
      </c>
      <c r="E23" s="14" t="s">
        <v>48</v>
      </c>
      <c r="F23" s="15"/>
      <c r="G23" s="5">
        <f>(10*3000)+(10*3500)+(10*4000)+(5*4500)</f>
        <v>127500</v>
      </c>
      <c r="H23" s="5"/>
      <c r="J23" s="4">
        <v>2</v>
      </c>
      <c r="K23" s="4">
        <v>11</v>
      </c>
      <c r="L23" s="4">
        <v>20</v>
      </c>
      <c r="M23" s="6">
        <v>3500</v>
      </c>
    </row>
    <row r="24" spans="2:13" x14ac:dyDescent="0.3">
      <c r="G24" s="5"/>
      <c r="H24" s="5"/>
      <c r="J24" s="4">
        <v>3</v>
      </c>
      <c r="K24" s="4">
        <v>21</v>
      </c>
      <c r="L24" s="4">
        <v>30</v>
      </c>
      <c r="M24" s="6">
        <v>4000</v>
      </c>
    </row>
    <row r="25" spans="2:13" x14ac:dyDescent="0.3">
      <c r="G25" s="5"/>
      <c r="H25" s="5"/>
      <c r="J25" s="4">
        <v>4</v>
      </c>
      <c r="K25" s="4">
        <v>31</v>
      </c>
      <c r="L25" s="4">
        <v>40</v>
      </c>
      <c r="M25" s="6">
        <v>4500</v>
      </c>
    </row>
    <row r="26" spans="2:13" x14ac:dyDescent="0.3">
      <c r="G26" s="5"/>
      <c r="H26" s="5"/>
    </row>
    <row r="27" spans="2:13" x14ac:dyDescent="0.3">
      <c r="B27" t="s">
        <v>26</v>
      </c>
      <c r="C27">
        <v>7</v>
      </c>
      <c r="D27" t="s">
        <v>30</v>
      </c>
      <c r="E27" s="14" t="s">
        <v>49</v>
      </c>
      <c r="F27" s="14"/>
      <c r="G27" s="5">
        <v>50000</v>
      </c>
      <c r="H27" s="5"/>
      <c r="J27" s="16" t="s">
        <v>12</v>
      </c>
      <c r="K27" s="16"/>
      <c r="L27" s="16"/>
      <c r="M27" s="16"/>
    </row>
    <row r="28" spans="2:13" x14ac:dyDescent="0.3">
      <c r="C28">
        <v>15</v>
      </c>
      <c r="D28" t="s">
        <v>30</v>
      </c>
      <c r="E28" s="14" t="s">
        <v>50</v>
      </c>
      <c r="F28" s="14"/>
      <c r="G28" s="5">
        <f>50000+(5*3000)</f>
        <v>65000</v>
      </c>
      <c r="H28" s="5"/>
      <c r="J28" s="4"/>
      <c r="K28" s="4" t="s">
        <v>4</v>
      </c>
      <c r="L28" s="4" t="s">
        <v>5</v>
      </c>
      <c r="M28" s="4" t="s">
        <v>6</v>
      </c>
    </row>
    <row r="29" spans="2:13" x14ac:dyDescent="0.3">
      <c r="C29">
        <v>26</v>
      </c>
      <c r="D29" t="s">
        <v>30</v>
      </c>
      <c r="E29" s="14" t="s">
        <v>51</v>
      </c>
      <c r="F29" s="15"/>
      <c r="G29" s="5">
        <f>(50000)+(10*3000)+(6*3500)</f>
        <v>101000</v>
      </c>
      <c r="H29" s="5"/>
      <c r="J29" s="4" t="s">
        <v>37</v>
      </c>
      <c r="K29" s="4">
        <v>0</v>
      </c>
      <c r="L29" s="4">
        <v>10</v>
      </c>
      <c r="M29" s="6">
        <v>50000</v>
      </c>
    </row>
    <row r="30" spans="2:13" x14ac:dyDescent="0.3">
      <c r="C30">
        <v>35</v>
      </c>
      <c r="D30" t="s">
        <v>30</v>
      </c>
      <c r="E30" s="14" t="s">
        <v>52</v>
      </c>
      <c r="F30" s="15"/>
      <c r="G30" s="5">
        <f>(50000)+(10*3000)+(10*3500)+(5*4000)</f>
        <v>135000</v>
      </c>
      <c r="H30" s="5"/>
      <c r="J30" s="4">
        <v>2</v>
      </c>
      <c r="K30" s="4">
        <v>11</v>
      </c>
      <c r="L30" s="4">
        <v>20</v>
      </c>
      <c r="M30" s="6">
        <v>3000</v>
      </c>
    </row>
    <row r="31" spans="2:13" x14ac:dyDescent="0.3">
      <c r="G31" s="5"/>
      <c r="H31" s="5"/>
      <c r="J31" s="4">
        <v>3</v>
      </c>
      <c r="K31" s="4">
        <v>21</v>
      </c>
      <c r="L31" s="4">
        <v>30</v>
      </c>
      <c r="M31" s="6">
        <v>3500</v>
      </c>
    </row>
    <row r="32" spans="2:13" x14ac:dyDescent="0.3">
      <c r="J32" s="4">
        <v>4</v>
      </c>
      <c r="K32" s="4">
        <v>31</v>
      </c>
      <c r="L32" s="4">
        <v>40</v>
      </c>
      <c r="M32" s="6">
        <v>4000</v>
      </c>
    </row>
    <row r="34" spans="2:13" ht="14.4" customHeight="1" x14ac:dyDescent="0.3">
      <c r="B34" t="s">
        <v>36</v>
      </c>
      <c r="C34">
        <v>7</v>
      </c>
      <c r="D34" t="s">
        <v>30</v>
      </c>
      <c r="E34" s="21" t="s">
        <v>53</v>
      </c>
      <c r="F34" s="21"/>
      <c r="G34" s="5">
        <v>50000</v>
      </c>
      <c r="J34" s="16" t="s">
        <v>12</v>
      </c>
      <c r="K34" s="16"/>
      <c r="L34" s="16"/>
      <c r="M34" s="16"/>
    </row>
    <row r="35" spans="2:13" x14ac:dyDescent="0.3">
      <c r="C35">
        <v>15</v>
      </c>
      <c r="D35" t="s">
        <v>30</v>
      </c>
      <c r="E35" s="21"/>
      <c r="F35" s="21"/>
      <c r="G35" s="5">
        <v>60000</v>
      </c>
      <c r="J35" s="4"/>
      <c r="K35" s="4" t="s">
        <v>4</v>
      </c>
      <c r="L35" s="4" t="s">
        <v>5</v>
      </c>
      <c r="M35" s="4" t="s">
        <v>6</v>
      </c>
    </row>
    <row r="36" spans="2:13" x14ac:dyDescent="0.3">
      <c r="C36">
        <v>26</v>
      </c>
      <c r="D36" t="s">
        <v>30</v>
      </c>
      <c r="E36" s="21"/>
      <c r="F36" s="21"/>
      <c r="G36" s="5">
        <v>70000</v>
      </c>
      <c r="J36" s="4" t="s">
        <v>37</v>
      </c>
      <c r="K36" s="4">
        <v>0</v>
      </c>
      <c r="L36" s="4">
        <v>10</v>
      </c>
      <c r="M36" s="6">
        <v>50000</v>
      </c>
    </row>
    <row r="37" spans="2:13" x14ac:dyDescent="0.3">
      <c r="C37">
        <v>35</v>
      </c>
      <c r="D37" t="s">
        <v>30</v>
      </c>
      <c r="E37" s="21"/>
      <c r="F37" s="21"/>
      <c r="G37" s="5">
        <v>80000</v>
      </c>
      <c r="J37" s="4">
        <v>2</v>
      </c>
      <c r="K37" s="4">
        <v>11</v>
      </c>
      <c r="L37" s="4">
        <v>20</v>
      </c>
      <c r="M37" s="6">
        <v>60000</v>
      </c>
    </row>
    <row r="38" spans="2:13" x14ac:dyDescent="0.3">
      <c r="E38" s="22"/>
      <c r="F38" s="22"/>
      <c r="G38" s="5"/>
      <c r="J38" s="4">
        <v>3</v>
      </c>
      <c r="K38" s="4">
        <v>21</v>
      </c>
      <c r="L38" s="4">
        <v>30</v>
      </c>
      <c r="M38" s="6">
        <v>70000</v>
      </c>
    </row>
    <row r="39" spans="2:13" x14ac:dyDescent="0.3">
      <c r="J39" s="4">
        <v>4</v>
      </c>
      <c r="K39" s="4">
        <v>31</v>
      </c>
      <c r="L39" s="4">
        <v>40</v>
      </c>
      <c r="M39" s="6">
        <v>80000</v>
      </c>
    </row>
  </sheetData>
  <mergeCells count="22">
    <mergeCell ref="E30:F30"/>
    <mergeCell ref="E34:F37"/>
    <mergeCell ref="J34:M34"/>
    <mergeCell ref="E28:F28"/>
    <mergeCell ref="E29:F29"/>
    <mergeCell ref="C5:F5"/>
    <mergeCell ref="E11:F11"/>
    <mergeCell ref="E12:F12"/>
    <mergeCell ref="E17:F17"/>
    <mergeCell ref="E23:F23"/>
    <mergeCell ref="E16:F16"/>
    <mergeCell ref="E20:F20"/>
    <mergeCell ref="J20:M20"/>
    <mergeCell ref="E21:F21"/>
    <mergeCell ref="E22:F22"/>
    <mergeCell ref="E27:F27"/>
    <mergeCell ref="J27:M27"/>
    <mergeCell ref="E4:F4"/>
    <mergeCell ref="J4:M4"/>
    <mergeCell ref="J13:M13"/>
    <mergeCell ref="E14:F14"/>
    <mergeCell ref="E15:F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topLeftCell="A7" workbookViewId="0">
      <selection activeCell="O15" sqref="O15"/>
    </sheetView>
  </sheetViews>
  <sheetFormatPr defaultRowHeight="14.4" x14ac:dyDescent="0.3"/>
  <cols>
    <col min="1" max="1" width="10.21875" customWidth="1"/>
    <col min="2" max="2" width="21.77734375" customWidth="1"/>
    <col min="3" max="3" width="17.44140625" customWidth="1"/>
    <col min="4" max="4" width="13.88671875" customWidth="1"/>
    <col min="5" max="5" width="1.77734375" customWidth="1"/>
    <col min="6" max="6" width="27.109375" customWidth="1"/>
    <col min="7" max="7" width="11.33203125" bestFit="1" customWidth="1"/>
    <col min="8" max="8" width="11.33203125" customWidth="1"/>
    <col min="9" max="9" width="1.88671875" customWidth="1"/>
  </cols>
  <sheetData>
    <row r="2" spans="1:8" ht="23.4" x14ac:dyDescent="0.45">
      <c r="A2" s="8" t="s">
        <v>54</v>
      </c>
      <c r="B2" s="8"/>
    </row>
    <row r="3" spans="1:8" ht="7.2" customHeight="1" x14ac:dyDescent="0.45">
      <c r="A3" s="8"/>
      <c r="B3" s="8"/>
    </row>
    <row r="4" spans="1:8" ht="39.6" customHeight="1" x14ac:dyDescent="0.3">
      <c r="A4" s="9" t="s">
        <v>21</v>
      </c>
      <c r="B4" s="9" t="s">
        <v>20</v>
      </c>
      <c r="C4" s="19" t="s">
        <v>55</v>
      </c>
      <c r="D4" s="9"/>
      <c r="E4" s="17" t="s">
        <v>8</v>
      </c>
      <c r="F4" s="17"/>
      <c r="G4" s="19" t="s">
        <v>73</v>
      </c>
      <c r="H4" s="9"/>
    </row>
    <row r="5" spans="1:8" x14ac:dyDescent="0.3">
      <c r="A5" s="12" t="s">
        <v>22</v>
      </c>
      <c r="B5" s="12" t="s">
        <v>56</v>
      </c>
      <c r="C5" s="18" t="s">
        <v>57</v>
      </c>
      <c r="D5" s="18"/>
      <c r="E5" s="18"/>
      <c r="F5" s="7"/>
      <c r="G5" s="7"/>
      <c r="H5" s="7"/>
    </row>
    <row r="6" spans="1:8" x14ac:dyDescent="0.3">
      <c r="C6" s="1">
        <v>1</v>
      </c>
      <c r="D6" t="s">
        <v>58</v>
      </c>
      <c r="G6" s="5">
        <v>5000</v>
      </c>
      <c r="H6" s="5"/>
    </row>
    <row r="7" spans="1:8" x14ac:dyDescent="0.3">
      <c r="C7" s="1">
        <v>2</v>
      </c>
      <c r="D7" t="s">
        <v>58</v>
      </c>
      <c r="G7" s="5">
        <v>5000</v>
      </c>
      <c r="H7" s="5"/>
    </row>
    <row r="8" spans="1:8" x14ac:dyDescent="0.3">
      <c r="C8">
        <v>5</v>
      </c>
      <c r="D8" t="s">
        <v>58</v>
      </c>
      <c r="G8" s="5">
        <v>5000</v>
      </c>
      <c r="H8" s="5"/>
    </row>
    <row r="9" spans="1:8" x14ac:dyDescent="0.3">
      <c r="A9" s="12" t="s">
        <v>23</v>
      </c>
      <c r="B9" s="13" t="s">
        <v>60</v>
      </c>
      <c r="C9" s="18" t="s">
        <v>57</v>
      </c>
      <c r="D9" s="18"/>
      <c r="E9" s="18"/>
      <c r="F9" s="7"/>
      <c r="G9" s="7"/>
      <c r="H9" s="7"/>
    </row>
    <row r="10" spans="1:8" x14ac:dyDescent="0.3">
      <c r="C10" s="1">
        <v>1</v>
      </c>
      <c r="D10" t="s">
        <v>58</v>
      </c>
      <c r="E10" s="14" t="s">
        <v>61</v>
      </c>
      <c r="F10" s="14"/>
      <c r="G10" s="5">
        <f>1*5000</f>
        <v>5000</v>
      </c>
      <c r="H10" s="5"/>
    </row>
    <row r="11" spans="1:8" x14ac:dyDescent="0.3">
      <c r="C11" s="1">
        <v>2</v>
      </c>
      <c r="D11" t="s">
        <v>58</v>
      </c>
      <c r="E11" s="14" t="s">
        <v>62</v>
      </c>
      <c r="F11" s="14"/>
      <c r="G11" s="5">
        <f>2*5000</f>
        <v>10000</v>
      </c>
      <c r="H11" s="5"/>
    </row>
    <row r="12" spans="1:8" x14ac:dyDescent="0.3">
      <c r="C12">
        <v>5</v>
      </c>
      <c r="D12" t="s">
        <v>58</v>
      </c>
      <c r="E12" s="14" t="s">
        <v>63</v>
      </c>
      <c r="F12" s="14"/>
      <c r="G12" s="5">
        <f>5*5000</f>
        <v>25000</v>
      </c>
      <c r="H12" s="5"/>
    </row>
    <row r="14" spans="1:8" ht="39.6" customHeight="1" x14ac:dyDescent="0.3">
      <c r="A14" s="9" t="s">
        <v>21</v>
      </c>
      <c r="B14" s="9" t="s">
        <v>20</v>
      </c>
      <c r="C14" s="19" t="s">
        <v>66</v>
      </c>
      <c r="D14" s="19" t="s">
        <v>67</v>
      </c>
      <c r="E14" s="17" t="s">
        <v>8</v>
      </c>
      <c r="F14" s="17"/>
      <c r="G14" s="19" t="s">
        <v>73</v>
      </c>
      <c r="H14" s="9"/>
    </row>
    <row r="16" spans="1:8" x14ac:dyDescent="0.3">
      <c r="A16" s="12" t="s">
        <v>64</v>
      </c>
      <c r="B16" s="13" t="s">
        <v>79</v>
      </c>
      <c r="C16" s="20"/>
      <c r="D16" s="20"/>
      <c r="E16" s="20"/>
      <c r="F16" s="7"/>
      <c r="G16" s="7"/>
      <c r="H16" s="7"/>
    </row>
    <row r="17" spans="1:8" x14ac:dyDescent="0.3">
      <c r="C17" s="1" t="s">
        <v>65</v>
      </c>
      <c r="D17" s="23">
        <v>30000</v>
      </c>
      <c r="E17" s="14" t="s">
        <v>75</v>
      </c>
      <c r="F17" s="14"/>
      <c r="G17" s="5">
        <f>30000*0.02</f>
        <v>600</v>
      </c>
      <c r="H17" s="5"/>
    </row>
    <row r="18" spans="1:8" x14ac:dyDescent="0.3">
      <c r="C18" s="1" t="s">
        <v>69</v>
      </c>
      <c r="D18" s="24">
        <v>27500</v>
      </c>
      <c r="E18" s="14" t="s">
        <v>76</v>
      </c>
      <c r="F18" s="14"/>
      <c r="G18" s="5">
        <f>(27500*0.02)*2</f>
        <v>1100</v>
      </c>
      <c r="H18" s="5"/>
    </row>
    <row r="19" spans="1:8" x14ac:dyDescent="0.3">
      <c r="C19" t="s">
        <v>71</v>
      </c>
      <c r="D19" s="24">
        <v>45000</v>
      </c>
      <c r="E19" s="14" t="s">
        <v>77</v>
      </c>
      <c r="F19" s="14"/>
      <c r="G19" s="5">
        <f>(45000*0.02)*3</f>
        <v>2700</v>
      </c>
      <c r="H19" s="5"/>
    </row>
    <row r="21" spans="1:8" x14ac:dyDescent="0.3">
      <c r="A21" s="12" t="s">
        <v>74</v>
      </c>
      <c r="B21" s="13" t="s">
        <v>78</v>
      </c>
      <c r="C21" s="20"/>
      <c r="D21" s="20"/>
      <c r="E21" s="20"/>
      <c r="F21" s="7"/>
      <c r="G21" s="7"/>
      <c r="H21" s="7"/>
    </row>
    <row r="22" spans="1:8" x14ac:dyDescent="0.3">
      <c r="C22" s="1" t="s">
        <v>65</v>
      </c>
      <c r="D22" s="23">
        <v>30000</v>
      </c>
      <c r="E22" s="14" t="s">
        <v>68</v>
      </c>
      <c r="F22" s="14"/>
      <c r="G22" s="5">
        <f>30000*0.02</f>
        <v>600</v>
      </c>
      <c r="H22" s="5"/>
    </row>
    <row r="23" spans="1:8" x14ac:dyDescent="0.3">
      <c r="C23" s="1" t="s">
        <v>69</v>
      </c>
      <c r="D23" s="24">
        <v>27500</v>
      </c>
      <c r="E23" s="14" t="s">
        <v>70</v>
      </c>
      <c r="F23" s="14"/>
      <c r="G23" s="5">
        <f>27500*0.02</f>
        <v>550</v>
      </c>
      <c r="H23" s="5"/>
    </row>
    <row r="24" spans="1:8" x14ac:dyDescent="0.3">
      <c r="C24" t="s">
        <v>71</v>
      </c>
      <c r="D24" s="24">
        <v>45000</v>
      </c>
      <c r="E24" s="14" t="s">
        <v>72</v>
      </c>
      <c r="F24" s="14"/>
      <c r="G24" s="5">
        <f>45000*0.02</f>
        <v>900</v>
      </c>
      <c r="H24" s="5"/>
    </row>
  </sheetData>
  <mergeCells count="13">
    <mergeCell ref="E17:F17"/>
    <mergeCell ref="E18:F18"/>
    <mergeCell ref="E19:F19"/>
    <mergeCell ref="E14:F14"/>
    <mergeCell ref="E22:F22"/>
    <mergeCell ref="E23:F23"/>
    <mergeCell ref="E24:F24"/>
    <mergeCell ref="C9:E9"/>
    <mergeCell ref="E12:F12"/>
    <mergeCell ref="E4:F4"/>
    <mergeCell ref="C5:E5"/>
    <mergeCell ref="E10:F10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Lingkungan</vt:lpstr>
      <vt:lpstr>Air</vt:lpstr>
      <vt:lpstr>Denda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2018-05-22T08:31:16Z</dcterms:created>
  <dcterms:modified xsi:type="dcterms:W3CDTF">2018-05-23T07:11:56Z</dcterms:modified>
</cp:coreProperties>
</file>