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60" windowWidth="22980" windowHeight="9555" firstSheet="2" activeTab="2"/>
  </bookViews>
  <sheets>
    <sheet name="Over Fitting" sheetId="4" state="hidden" r:id="rId1"/>
    <sheet name="Over fitting 2" sheetId="5" state="hidden" r:id="rId2"/>
    <sheet name="Curve Fit - with Bars" sheetId="7" r:id="rId3"/>
    <sheet name="Over fitting 3" sheetId="6" r:id="rId4"/>
    <sheet name="Curve Fit -No Bars" sheetId="8" r:id="rId5"/>
    <sheet name="Curve Fit" sheetId="3" state="hidden" r:id="rId6"/>
  </sheets>
  <definedNames>
    <definedName name="_A" localSheetId="2">'Curve Fit - with Bars'!$AE$1</definedName>
    <definedName name="_A" localSheetId="4">'Curve Fit -No Bars'!$AE$1</definedName>
    <definedName name="_A">'Curve Fit'!$AB$1</definedName>
    <definedName name="_k" localSheetId="2">'Curve Fit - with Bars'!$AE$2</definedName>
    <definedName name="_k" localSheetId="4">'Curve Fit -No Bars'!$AE$2</definedName>
    <definedName name="_k">'Curve Fit'!$AB$2</definedName>
    <definedName name="_SD" localSheetId="2">'Curve Fit - with Bars'!$AE$3</definedName>
    <definedName name="_SD" localSheetId="4">'Curve Fit -No Bars'!$AE$3</definedName>
    <definedName name="_SD">'Curve Fit'!$AB$3</definedName>
    <definedName name="fit_A" localSheetId="2">'Curve Fit - with Bars'!$K$23</definedName>
    <definedName name="fit_A" localSheetId="4">'Curve Fit -No Bars'!$K$23</definedName>
    <definedName name="fit_A">'Curve Fit'!$K$23</definedName>
    <definedName name="fit_k" localSheetId="2">'Curve Fit - with Bars'!$I$23</definedName>
    <definedName name="fit_k" localSheetId="4">'Curve Fit -No Bars'!$I$23</definedName>
    <definedName name="fit_k">'Curve Fit'!$I$23</definedName>
    <definedName name="k" localSheetId="3">'Over fitting 3'!$C$2</definedName>
    <definedName name="k">'Over fitting 2'!$C$2</definedName>
    <definedName name="m" localSheetId="3">'Over fitting 3'!$C$3</definedName>
    <definedName name="m">'Over fitting 2'!$C$3</definedName>
    <definedName name="N">'Over fitting 3'!$C$4</definedName>
    <definedName name="SD" localSheetId="3">'Over fitting 3'!$F$2</definedName>
    <definedName name="SD">'Over fitting 2'!$F$2</definedName>
  </definedNames>
  <calcPr calcId="145621"/>
</workbook>
</file>

<file path=xl/calcChain.xml><?xml version="1.0" encoding="utf-8"?>
<calcChain xmlns="http://schemas.openxmlformats.org/spreadsheetml/2006/main">
  <c r="BI28" i="7" l="1"/>
  <c r="BI29" i="7" s="1"/>
  <c r="BI30" i="7" s="1"/>
  <c r="BI31" i="7" s="1"/>
  <c r="BI32" i="7" s="1"/>
  <c r="BI33" i="7" s="1"/>
  <c r="BI34" i="7" s="1"/>
  <c r="BI35" i="7" s="1"/>
  <c r="BI36" i="7" s="1"/>
  <c r="BI37" i="7" s="1"/>
  <c r="BI38" i="7" s="1"/>
  <c r="BI39" i="7" s="1"/>
  <c r="BI40" i="7" s="1"/>
  <c r="BI41" i="7" s="1"/>
  <c r="U43" i="8" l="1"/>
  <c r="V43" i="8" s="1"/>
  <c r="U42" i="8"/>
  <c r="V42" i="8" s="1"/>
  <c r="U41" i="8"/>
  <c r="V41" i="8" s="1"/>
  <c r="U40" i="8"/>
  <c r="V40" i="8" s="1"/>
  <c r="U39" i="8"/>
  <c r="V39" i="8" s="1"/>
  <c r="U38" i="8"/>
  <c r="V38" i="8" s="1"/>
  <c r="U37" i="8"/>
  <c r="V37" i="8" s="1"/>
  <c r="U36" i="8"/>
  <c r="V36" i="8" s="1"/>
  <c r="U35" i="8"/>
  <c r="V35" i="8" s="1"/>
  <c r="U34" i="8"/>
  <c r="V34" i="8" s="1"/>
  <c r="U33" i="8"/>
  <c r="V33" i="8" s="1"/>
  <c r="U32" i="8"/>
  <c r="V32" i="8" s="1"/>
  <c r="U31" i="8"/>
  <c r="V31" i="8" s="1"/>
  <c r="U30" i="8"/>
  <c r="V30" i="8" s="1"/>
  <c r="U29" i="8"/>
  <c r="V29" i="8" s="1"/>
  <c r="U28" i="8"/>
  <c r="V28" i="8" s="1"/>
  <c r="U27" i="8"/>
  <c r="V27" i="8" s="1"/>
  <c r="U26" i="8"/>
  <c r="V26" i="8" s="1"/>
  <c r="U25" i="8"/>
  <c r="V25" i="8" s="1"/>
  <c r="U24" i="8"/>
  <c r="V24" i="8" s="1"/>
  <c r="U23" i="8"/>
  <c r="V23" i="8" s="1"/>
  <c r="K23" i="8"/>
  <c r="I23" i="8"/>
  <c r="Y45" i="8" s="1"/>
  <c r="U22" i="8"/>
  <c r="V22" i="8" s="1"/>
  <c r="U21" i="8"/>
  <c r="V21" i="8" s="1"/>
  <c r="U20" i="8"/>
  <c r="V20" i="8" s="1"/>
  <c r="U19" i="8"/>
  <c r="V19" i="8" s="1"/>
  <c r="U18" i="8"/>
  <c r="V18" i="8" s="1"/>
  <c r="U17" i="8"/>
  <c r="V17" i="8" s="1"/>
  <c r="U16" i="8"/>
  <c r="V16" i="8" s="1"/>
  <c r="U15" i="8"/>
  <c r="V15" i="8" s="1"/>
  <c r="U14" i="8"/>
  <c r="V14" i="8" s="1"/>
  <c r="U13" i="8"/>
  <c r="V13" i="8" s="1"/>
  <c r="U12" i="8"/>
  <c r="V12" i="8" s="1"/>
  <c r="U11" i="8"/>
  <c r="V11" i="8" s="1"/>
  <c r="U10" i="8"/>
  <c r="V10" i="8" s="1"/>
  <c r="U9" i="8"/>
  <c r="V9" i="8" s="1"/>
  <c r="Y8" i="8"/>
  <c r="AC8" i="8" s="1"/>
  <c r="U8" i="8"/>
  <c r="V8" i="8" s="1"/>
  <c r="U7" i="8"/>
  <c r="V7" i="8" s="1"/>
  <c r="U6" i="8"/>
  <c r="V6" i="8" s="1"/>
  <c r="U5" i="8"/>
  <c r="V5" i="8" s="1"/>
  <c r="Y17" i="8" l="1"/>
  <c r="AC17" i="8" s="1"/>
  <c r="Y36" i="8"/>
  <c r="AC36" i="8" s="1"/>
  <c r="Y9" i="8"/>
  <c r="AC9" i="8" s="1"/>
  <c r="Y14" i="8"/>
  <c r="Y18" i="8"/>
  <c r="Y10" i="8"/>
  <c r="Y16" i="8"/>
  <c r="AC16" i="8" s="1"/>
  <c r="Y6" i="8"/>
  <c r="Y28" i="8"/>
  <c r="AC28" i="8" s="1"/>
  <c r="Y27" i="8"/>
  <c r="Z36" i="8"/>
  <c r="Y43" i="8"/>
  <c r="Z9" i="8"/>
  <c r="Y35" i="8"/>
  <c r="Y7" i="8"/>
  <c r="Z8" i="8"/>
  <c r="Y15" i="8"/>
  <c r="Z16" i="8"/>
  <c r="Y26" i="8"/>
  <c r="Y34" i="8"/>
  <c r="Y42" i="8"/>
  <c r="Y33" i="8"/>
  <c r="Y41" i="8"/>
  <c r="Y25" i="8"/>
  <c r="Y5" i="8"/>
  <c r="Y13" i="8"/>
  <c r="Y21" i="8"/>
  <c r="Y24" i="8"/>
  <c r="Y32" i="8"/>
  <c r="Y40" i="8"/>
  <c r="Y12" i="8"/>
  <c r="Y20" i="8"/>
  <c r="Y23" i="8"/>
  <c r="Y31" i="8"/>
  <c r="Y39" i="8"/>
  <c r="Y22" i="8"/>
  <c r="Y11" i="8"/>
  <c r="Y19" i="8"/>
  <c r="Y30" i="8"/>
  <c r="Y38" i="8"/>
  <c r="Y44" i="8"/>
  <c r="Y29" i="8"/>
  <c r="Y37" i="8"/>
  <c r="I23" i="7"/>
  <c r="U43" i="7"/>
  <c r="V43" i="7" s="1"/>
  <c r="U42" i="7"/>
  <c r="V42" i="7" s="1"/>
  <c r="U41" i="7"/>
  <c r="V41" i="7" s="1"/>
  <c r="U40" i="7"/>
  <c r="V40" i="7" s="1"/>
  <c r="U39" i="7"/>
  <c r="V39" i="7" s="1"/>
  <c r="U38" i="7"/>
  <c r="V38" i="7" s="1"/>
  <c r="U37" i="7"/>
  <c r="V37" i="7" s="1"/>
  <c r="U36" i="7"/>
  <c r="V36" i="7" s="1"/>
  <c r="U35" i="7"/>
  <c r="V35" i="7" s="1"/>
  <c r="U34" i="7"/>
  <c r="V34" i="7" s="1"/>
  <c r="U33" i="7"/>
  <c r="V33" i="7" s="1"/>
  <c r="U32" i="7"/>
  <c r="V32" i="7" s="1"/>
  <c r="U31" i="7"/>
  <c r="V31" i="7" s="1"/>
  <c r="U30" i="7"/>
  <c r="V30" i="7" s="1"/>
  <c r="U29" i="7"/>
  <c r="V29" i="7" s="1"/>
  <c r="U28" i="7"/>
  <c r="V28" i="7" s="1"/>
  <c r="U27" i="7"/>
  <c r="V27" i="7" s="1"/>
  <c r="U26" i="7"/>
  <c r="V26" i="7" s="1"/>
  <c r="U25" i="7"/>
  <c r="V25" i="7" s="1"/>
  <c r="U24" i="7"/>
  <c r="V24" i="7" s="1"/>
  <c r="U23" i="7"/>
  <c r="V23" i="7" s="1"/>
  <c r="K23" i="7"/>
  <c r="U22" i="7"/>
  <c r="V22" i="7" s="1"/>
  <c r="U21" i="7"/>
  <c r="V21" i="7" s="1"/>
  <c r="U20" i="7"/>
  <c r="V20" i="7" s="1"/>
  <c r="U19" i="7"/>
  <c r="V19" i="7" s="1"/>
  <c r="U18" i="7"/>
  <c r="V18" i="7" s="1"/>
  <c r="U17" i="7"/>
  <c r="V17" i="7" s="1"/>
  <c r="U16" i="7"/>
  <c r="V16" i="7" s="1"/>
  <c r="U15" i="7"/>
  <c r="V15" i="7" s="1"/>
  <c r="U14" i="7"/>
  <c r="V14" i="7" s="1"/>
  <c r="U13" i="7"/>
  <c r="V13" i="7" s="1"/>
  <c r="U12" i="7"/>
  <c r="V12" i="7" s="1"/>
  <c r="U11" i="7"/>
  <c r="V11" i="7" s="1"/>
  <c r="U10" i="7"/>
  <c r="V10" i="7" s="1"/>
  <c r="U9" i="7"/>
  <c r="V9" i="7" s="1"/>
  <c r="U8" i="7"/>
  <c r="V8" i="7" s="1"/>
  <c r="U7" i="7"/>
  <c r="V7" i="7" s="1"/>
  <c r="U6" i="7"/>
  <c r="V6" i="7" s="1"/>
  <c r="U5" i="7"/>
  <c r="V5" i="7" s="1"/>
  <c r="Z6" i="8" l="1"/>
  <c r="AC6" i="8"/>
  <c r="AC10" i="8"/>
  <c r="Z10" i="8"/>
  <c r="Z28" i="8"/>
  <c r="AC18" i="8"/>
  <c r="Z18" i="8"/>
  <c r="Z14" i="8"/>
  <c r="AC14" i="8"/>
  <c r="Z17" i="8"/>
  <c r="Z21" i="8"/>
  <c r="AC21" i="8"/>
  <c r="Z29" i="8"/>
  <c r="AC29" i="8"/>
  <c r="Z31" i="8"/>
  <c r="AC31" i="8"/>
  <c r="Z13" i="8"/>
  <c r="AC13" i="8"/>
  <c r="AA16" i="8"/>
  <c r="AB16" i="8"/>
  <c r="Z23" i="8"/>
  <c r="AC23" i="8"/>
  <c r="Z5" i="8"/>
  <c r="AC5" i="8"/>
  <c r="AC15" i="8"/>
  <c r="Z15" i="8"/>
  <c r="AB9" i="8"/>
  <c r="AA9" i="8"/>
  <c r="Z39" i="8"/>
  <c r="AC39" i="8"/>
  <c r="AC26" i="8"/>
  <c r="Z26" i="8"/>
  <c r="AB17" i="8"/>
  <c r="AA17" i="8"/>
  <c r="AC25" i="8"/>
  <c r="Z25" i="8"/>
  <c r="AA8" i="8"/>
  <c r="AB8" i="8"/>
  <c r="AC43" i="8"/>
  <c r="Z43" i="8"/>
  <c r="Z30" i="8"/>
  <c r="AC30" i="8"/>
  <c r="AC41" i="8"/>
  <c r="Z41" i="8"/>
  <c r="AB36" i="8"/>
  <c r="AA36" i="8"/>
  <c r="Z19" i="8"/>
  <c r="AC19" i="8"/>
  <c r="Z40" i="8"/>
  <c r="AC40" i="8"/>
  <c r="AC33" i="8"/>
  <c r="Z33" i="8"/>
  <c r="AC35" i="8"/>
  <c r="Z35" i="8"/>
  <c r="AC27" i="8"/>
  <c r="Z27" i="8"/>
  <c r="Z37" i="8"/>
  <c r="AC37" i="8"/>
  <c r="Z38" i="8"/>
  <c r="AC38" i="8"/>
  <c r="AC7" i="8"/>
  <c r="Z7" i="8"/>
  <c r="Z11" i="8"/>
  <c r="AC11" i="8"/>
  <c r="Z32" i="8"/>
  <c r="AC32" i="8"/>
  <c r="AC42" i="8"/>
  <c r="Z42" i="8"/>
  <c r="AB28" i="8"/>
  <c r="AA28" i="8"/>
  <c r="Z20" i="8"/>
  <c r="AC20" i="8"/>
  <c r="Z12" i="8"/>
  <c r="AC12" i="8"/>
  <c r="AC22" i="8"/>
  <c r="Z22" i="8"/>
  <c r="AC24" i="8"/>
  <c r="Z24" i="8"/>
  <c r="AC34" i="8"/>
  <c r="Z34" i="8"/>
  <c r="Y22" i="7"/>
  <c r="AC22" i="7" s="1"/>
  <c r="Y5" i="7"/>
  <c r="Y13" i="7"/>
  <c r="Y21" i="7"/>
  <c r="Y9" i="7"/>
  <c r="Y17" i="7"/>
  <c r="Y6" i="7"/>
  <c r="Y10" i="7"/>
  <c r="Y14" i="7"/>
  <c r="Y18" i="7"/>
  <c r="Y45" i="7"/>
  <c r="Y7" i="7"/>
  <c r="Y11" i="7"/>
  <c r="Y15" i="7"/>
  <c r="Y19" i="7"/>
  <c r="Y8" i="7"/>
  <c r="Y12" i="7"/>
  <c r="Y16" i="7"/>
  <c r="Y20" i="7"/>
  <c r="Y24" i="7"/>
  <c r="Y26" i="7"/>
  <c r="Y28" i="7"/>
  <c r="Y30" i="7"/>
  <c r="Y32" i="7"/>
  <c r="Y34" i="7"/>
  <c r="Y36" i="7"/>
  <c r="Y38" i="7"/>
  <c r="Y40" i="7"/>
  <c r="Y42" i="7"/>
  <c r="Y23" i="7"/>
  <c r="Y25" i="7"/>
  <c r="Y27" i="7"/>
  <c r="Y29" i="7"/>
  <c r="Y31" i="7"/>
  <c r="Y33" i="7"/>
  <c r="Y35" i="7"/>
  <c r="Y37" i="7"/>
  <c r="Y39" i="7"/>
  <c r="Y41" i="7"/>
  <c r="Y43" i="7"/>
  <c r="Y44" i="7"/>
  <c r="C8" i="6"/>
  <c r="C9" i="6"/>
  <c r="C10" i="6"/>
  <c r="C11" i="6"/>
  <c r="C12" i="6"/>
  <c r="F12" i="6" s="1"/>
  <c r="C13" i="6"/>
  <c r="F13" i="6" s="1"/>
  <c r="C14" i="6"/>
  <c r="F14" i="6" s="1"/>
  <c r="C15" i="6"/>
  <c r="F15" i="6" s="1"/>
  <c r="C16" i="6"/>
  <c r="F16" i="6" s="1"/>
  <c r="C17" i="6"/>
  <c r="C18" i="6"/>
  <c r="F18" i="6" s="1"/>
  <c r="C19" i="6"/>
  <c r="F19" i="6" s="1"/>
  <c r="C20" i="6"/>
  <c r="F20" i="6" s="1"/>
  <c r="C21" i="6"/>
  <c r="F21" i="6" s="1"/>
  <c r="C22" i="6"/>
  <c r="C23" i="6"/>
  <c r="C24" i="6"/>
  <c r="C25" i="6"/>
  <c r="C26" i="6"/>
  <c r="C27" i="6"/>
  <c r="C28" i="6"/>
  <c r="C29" i="6"/>
  <c r="C7" i="6"/>
  <c r="F17" i="6"/>
  <c r="C21" i="5"/>
  <c r="C22" i="5"/>
  <c r="C23" i="5"/>
  <c r="C24" i="5"/>
  <c r="C25" i="5"/>
  <c r="C26" i="5"/>
  <c r="C27" i="5"/>
  <c r="C28" i="5"/>
  <c r="C6" i="5"/>
  <c r="C7" i="5"/>
  <c r="C8" i="5"/>
  <c r="C9" i="5"/>
  <c r="C10" i="5"/>
  <c r="C11" i="5"/>
  <c r="F11" i="5" s="1"/>
  <c r="C12" i="5"/>
  <c r="F12" i="5" s="1"/>
  <c r="C13" i="5"/>
  <c r="F13" i="5" s="1"/>
  <c r="C14" i="5"/>
  <c r="F14" i="5" s="1"/>
  <c r="C15" i="5"/>
  <c r="F15" i="5" s="1"/>
  <c r="C16" i="5"/>
  <c r="F16" i="5" s="1"/>
  <c r="C17" i="5"/>
  <c r="F17" i="5" s="1"/>
  <c r="C18" i="5"/>
  <c r="F18" i="5" s="1"/>
  <c r="C19" i="5"/>
  <c r="F19" i="5" s="1"/>
  <c r="C20" i="5"/>
  <c r="F20" i="5" s="1"/>
  <c r="AB14" i="8" l="1"/>
  <c r="AA14" i="8"/>
  <c r="AB18" i="8"/>
  <c r="AA18" i="8"/>
  <c r="AB10" i="8"/>
  <c r="AA10" i="8"/>
  <c r="AB6" i="8"/>
  <c r="AA6" i="8"/>
  <c r="AB15" i="8"/>
  <c r="AA15" i="8"/>
  <c r="AA12" i="8"/>
  <c r="AB12" i="8"/>
  <c r="AB32" i="8"/>
  <c r="AA32" i="8"/>
  <c r="AB37" i="8"/>
  <c r="AA37" i="8"/>
  <c r="AB40" i="8"/>
  <c r="AA40" i="8"/>
  <c r="AB30" i="8"/>
  <c r="AA30" i="8"/>
  <c r="AB13" i="8"/>
  <c r="AA13" i="8"/>
  <c r="AB34" i="8"/>
  <c r="AA34" i="8"/>
  <c r="AB27" i="8"/>
  <c r="AA27" i="8"/>
  <c r="AB43" i="8"/>
  <c r="AA43" i="8"/>
  <c r="AB26" i="8"/>
  <c r="AA26" i="8"/>
  <c r="C23" i="8"/>
  <c r="AA20" i="8"/>
  <c r="AB20" i="8"/>
  <c r="AA11" i="8"/>
  <c r="AB11" i="8"/>
  <c r="AA19" i="8"/>
  <c r="AB19" i="8"/>
  <c r="AB5" i="8"/>
  <c r="AA5" i="8"/>
  <c r="AA31" i="8"/>
  <c r="AB31" i="8"/>
  <c r="AB24" i="8"/>
  <c r="AA24" i="8"/>
  <c r="AB7" i="8"/>
  <c r="AA7" i="8"/>
  <c r="AB35" i="8"/>
  <c r="AA35" i="8"/>
  <c r="AA39" i="8"/>
  <c r="AB39" i="8"/>
  <c r="AA23" i="8"/>
  <c r="AB23" i="8"/>
  <c r="AB29" i="8"/>
  <c r="AA29" i="8"/>
  <c r="AB22" i="8"/>
  <c r="AA22" i="8"/>
  <c r="AB42" i="8"/>
  <c r="AA42" i="8"/>
  <c r="AB33" i="8"/>
  <c r="AA33" i="8"/>
  <c r="AB41" i="8"/>
  <c r="AA41" i="8"/>
  <c r="AB25" i="8"/>
  <c r="AA25" i="8"/>
  <c r="AA38" i="8"/>
  <c r="AB38" i="8"/>
  <c r="AB21" i="8"/>
  <c r="AA21" i="8"/>
  <c r="Z22" i="7"/>
  <c r="AC41" i="7"/>
  <c r="Z41" i="7"/>
  <c r="AC25" i="7"/>
  <c r="Z25" i="7"/>
  <c r="AC30" i="7"/>
  <c r="Z30" i="7"/>
  <c r="AC8" i="7"/>
  <c r="Z8" i="7"/>
  <c r="AC10" i="7"/>
  <c r="Z10" i="7"/>
  <c r="AC39" i="7"/>
  <c r="Z39" i="7"/>
  <c r="AC23" i="7"/>
  <c r="Z23" i="7"/>
  <c r="AC28" i="7"/>
  <c r="Z28" i="7"/>
  <c r="AC19" i="7"/>
  <c r="Z19" i="7"/>
  <c r="AC6" i="7"/>
  <c r="Z6" i="7"/>
  <c r="AC27" i="7"/>
  <c r="Z27" i="7"/>
  <c r="AC17" i="7"/>
  <c r="Z17" i="7"/>
  <c r="AC35" i="7"/>
  <c r="Z35" i="7"/>
  <c r="AC40" i="7"/>
  <c r="Z40" i="7"/>
  <c r="AC24" i="7"/>
  <c r="Z24" i="7"/>
  <c r="AC11" i="7"/>
  <c r="Z11" i="7"/>
  <c r="AC9" i="7"/>
  <c r="Z9" i="7"/>
  <c r="AC32" i="7"/>
  <c r="Z32" i="7"/>
  <c r="AC42" i="7"/>
  <c r="Z42" i="7"/>
  <c r="AC33" i="7"/>
  <c r="Z33" i="7"/>
  <c r="AC38" i="7"/>
  <c r="Z38" i="7"/>
  <c r="AC7" i="7"/>
  <c r="Z7" i="7"/>
  <c r="AC21" i="7"/>
  <c r="Z21" i="7"/>
  <c r="AC12" i="7"/>
  <c r="Z12" i="7"/>
  <c r="AC26" i="7"/>
  <c r="Z26" i="7"/>
  <c r="AC31" i="7"/>
  <c r="Z31" i="7"/>
  <c r="AC36" i="7"/>
  <c r="Z36" i="7"/>
  <c r="AC20" i="7"/>
  <c r="Z20" i="7"/>
  <c r="AC13" i="7"/>
  <c r="Z13" i="7"/>
  <c r="AC43" i="7"/>
  <c r="Z43" i="7"/>
  <c r="AC14" i="7"/>
  <c r="Z14" i="7"/>
  <c r="AC37" i="7"/>
  <c r="Z37" i="7"/>
  <c r="AC15" i="7"/>
  <c r="Z15" i="7"/>
  <c r="AC29" i="7"/>
  <c r="Z29" i="7"/>
  <c r="AC34" i="7"/>
  <c r="Z34" i="7"/>
  <c r="AC16" i="7"/>
  <c r="Z16" i="7"/>
  <c r="AC18" i="7"/>
  <c r="Z18" i="7"/>
  <c r="AC5" i="7"/>
  <c r="Z5" i="7"/>
  <c r="U43" i="3"/>
  <c r="V43" i="3" s="1"/>
  <c r="U42" i="3"/>
  <c r="V42" i="3" s="1"/>
  <c r="U41" i="3"/>
  <c r="V41" i="3" s="1"/>
  <c r="U40" i="3"/>
  <c r="V40" i="3" s="1"/>
  <c r="U39" i="3"/>
  <c r="V39" i="3" s="1"/>
  <c r="U38" i="3"/>
  <c r="V38" i="3" s="1"/>
  <c r="U37" i="3"/>
  <c r="V37" i="3" s="1"/>
  <c r="U36" i="3"/>
  <c r="V36" i="3" s="1"/>
  <c r="U35" i="3"/>
  <c r="V35" i="3" s="1"/>
  <c r="U34" i="3"/>
  <c r="V34" i="3" s="1"/>
  <c r="U33" i="3"/>
  <c r="V33" i="3" s="1"/>
  <c r="U32" i="3"/>
  <c r="V32" i="3" s="1"/>
  <c r="U31" i="3"/>
  <c r="V31" i="3" s="1"/>
  <c r="U30" i="3"/>
  <c r="V30" i="3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K23" i="3"/>
  <c r="Y22" i="3" s="1"/>
  <c r="Z22" i="3" s="1"/>
  <c r="I23" i="3"/>
  <c r="U22" i="3"/>
  <c r="V22" i="3" s="1"/>
  <c r="Y21" i="3"/>
  <c r="Z21" i="3" s="1"/>
  <c r="U21" i="3"/>
  <c r="V21" i="3" s="1"/>
  <c r="Y20" i="3"/>
  <c r="Z20" i="3" s="1"/>
  <c r="U20" i="3"/>
  <c r="V20" i="3" s="1"/>
  <c r="Y19" i="3"/>
  <c r="Z19" i="3" s="1"/>
  <c r="U19" i="3"/>
  <c r="V19" i="3" s="1"/>
  <c r="U18" i="3"/>
  <c r="V18" i="3" s="1"/>
  <c r="Y17" i="3"/>
  <c r="Z17" i="3" s="1"/>
  <c r="U17" i="3"/>
  <c r="V17" i="3" s="1"/>
  <c r="Y16" i="3"/>
  <c r="Z16" i="3" s="1"/>
  <c r="U16" i="3"/>
  <c r="V16" i="3" s="1"/>
  <c r="Y15" i="3"/>
  <c r="Z15" i="3" s="1"/>
  <c r="U15" i="3"/>
  <c r="V15" i="3" s="1"/>
  <c r="U14" i="3"/>
  <c r="V14" i="3" s="1"/>
  <c r="Y13" i="3"/>
  <c r="Z13" i="3" s="1"/>
  <c r="U13" i="3"/>
  <c r="V13" i="3" s="1"/>
  <c r="Y12" i="3"/>
  <c r="Z12" i="3" s="1"/>
  <c r="U12" i="3"/>
  <c r="V12" i="3" s="1"/>
  <c r="Y11" i="3"/>
  <c r="Z11" i="3" s="1"/>
  <c r="U11" i="3"/>
  <c r="V11" i="3" s="1"/>
  <c r="U10" i="3"/>
  <c r="V10" i="3" s="1"/>
  <c r="Y9" i="3"/>
  <c r="Z9" i="3" s="1"/>
  <c r="U9" i="3"/>
  <c r="V9" i="3" s="1"/>
  <c r="Y8" i="3"/>
  <c r="Z8" i="3" s="1"/>
  <c r="U8" i="3"/>
  <c r="V8" i="3" s="1"/>
  <c r="Y7" i="3"/>
  <c r="Z7" i="3" s="1"/>
  <c r="U7" i="3"/>
  <c r="V7" i="3" s="1"/>
  <c r="U6" i="3"/>
  <c r="V6" i="3" s="1"/>
  <c r="Y5" i="3"/>
  <c r="Z5" i="3" s="1"/>
  <c r="U5" i="3"/>
  <c r="V5" i="3" s="1"/>
  <c r="Y6" i="3" l="1"/>
  <c r="Z6" i="3" s="1"/>
  <c r="Y10" i="3"/>
  <c r="Z10" i="3" s="1"/>
  <c r="Y14" i="3"/>
  <c r="Z14" i="3" s="1"/>
  <c r="Y18" i="3"/>
  <c r="Z18" i="3" s="1"/>
  <c r="Y45" i="3"/>
  <c r="AA18" i="7"/>
  <c r="AB18" i="7"/>
  <c r="AA15" i="7"/>
  <c r="AB15" i="7"/>
  <c r="AA13" i="7"/>
  <c r="AB13" i="7"/>
  <c r="AA26" i="7"/>
  <c r="AB26" i="7"/>
  <c r="AA38" i="7"/>
  <c r="AB38" i="7"/>
  <c r="AA9" i="7"/>
  <c r="AB9" i="7"/>
  <c r="AA35" i="7"/>
  <c r="AB35" i="7"/>
  <c r="AA19" i="7"/>
  <c r="AB19" i="7"/>
  <c r="AA10" i="7"/>
  <c r="AB10" i="7"/>
  <c r="AA41" i="7"/>
  <c r="AB41" i="7"/>
  <c r="AA16" i="7"/>
  <c r="AB16" i="7"/>
  <c r="AA37" i="7"/>
  <c r="AB37" i="7"/>
  <c r="AA20" i="7"/>
  <c r="AB20" i="7"/>
  <c r="AA12" i="7"/>
  <c r="AB12" i="7"/>
  <c r="AA33" i="7"/>
  <c r="AB33" i="7"/>
  <c r="AA11" i="7"/>
  <c r="AB11" i="7"/>
  <c r="AA17" i="7"/>
  <c r="AB17" i="7"/>
  <c r="AA28" i="7"/>
  <c r="AB28" i="7"/>
  <c r="AA8" i="7"/>
  <c r="AB8" i="7"/>
  <c r="AA22" i="7"/>
  <c r="AB22" i="7"/>
  <c r="AA34" i="7"/>
  <c r="AB34" i="7"/>
  <c r="AA14" i="7"/>
  <c r="AB14" i="7"/>
  <c r="AA36" i="7"/>
  <c r="AB36" i="7"/>
  <c r="AA21" i="7"/>
  <c r="AB21" i="7"/>
  <c r="AA42" i="7"/>
  <c r="AB42" i="7"/>
  <c r="AA24" i="7"/>
  <c r="AB24" i="7"/>
  <c r="AA27" i="7"/>
  <c r="AB27" i="7"/>
  <c r="AA23" i="7"/>
  <c r="AB23" i="7"/>
  <c r="AA30" i="7"/>
  <c r="AB30" i="7"/>
  <c r="AB5" i="7"/>
  <c r="AA5" i="7"/>
  <c r="AA29" i="7"/>
  <c r="AB29" i="7"/>
  <c r="AA43" i="7"/>
  <c r="AB43" i="7"/>
  <c r="AA31" i="7"/>
  <c r="AB31" i="7"/>
  <c r="AA7" i="7"/>
  <c r="AB7" i="7"/>
  <c r="AA32" i="7"/>
  <c r="AB32" i="7"/>
  <c r="AA40" i="7"/>
  <c r="AB40" i="7"/>
  <c r="AA6" i="7"/>
  <c r="AB6" i="7"/>
  <c r="AA39" i="7"/>
  <c r="AB39" i="7"/>
  <c r="AA25" i="7"/>
  <c r="AB25" i="7"/>
  <c r="C23" i="7"/>
  <c r="AH3" i="7" s="1"/>
  <c r="Y24" i="3"/>
  <c r="Z24" i="3" s="1"/>
  <c r="Y26" i="3"/>
  <c r="Z26" i="3" s="1"/>
  <c r="Y28" i="3"/>
  <c r="Z28" i="3" s="1"/>
  <c r="Y30" i="3"/>
  <c r="Z30" i="3" s="1"/>
  <c r="Y32" i="3"/>
  <c r="Z32" i="3" s="1"/>
  <c r="Y34" i="3"/>
  <c r="Z34" i="3" s="1"/>
  <c r="Y36" i="3"/>
  <c r="Z36" i="3" s="1"/>
  <c r="Y38" i="3"/>
  <c r="Z38" i="3" s="1"/>
  <c r="Y40" i="3"/>
  <c r="Z40" i="3" s="1"/>
  <c r="Y42" i="3"/>
  <c r="Z42" i="3" s="1"/>
  <c r="Y23" i="3"/>
  <c r="Z23" i="3" s="1"/>
  <c r="Y25" i="3"/>
  <c r="Z25" i="3" s="1"/>
  <c r="Y27" i="3"/>
  <c r="Z27" i="3" s="1"/>
  <c r="Y29" i="3"/>
  <c r="Z29" i="3" s="1"/>
  <c r="Y31" i="3"/>
  <c r="Z31" i="3" s="1"/>
  <c r="Y33" i="3"/>
  <c r="Z33" i="3" s="1"/>
  <c r="Y35" i="3"/>
  <c r="Z35" i="3" s="1"/>
  <c r="Y37" i="3"/>
  <c r="Z37" i="3" s="1"/>
  <c r="Y39" i="3"/>
  <c r="Z39" i="3" s="1"/>
  <c r="Y41" i="3"/>
  <c r="Z41" i="3" s="1"/>
  <c r="Y43" i="3"/>
  <c r="Z43" i="3" s="1"/>
  <c r="Y44" i="3"/>
  <c r="C23" i="3" l="1"/>
</calcChain>
</file>

<file path=xl/sharedStrings.xml><?xml version="1.0" encoding="utf-8"?>
<sst xmlns="http://schemas.openxmlformats.org/spreadsheetml/2006/main" count="69" uniqueCount="32">
  <si>
    <t>Known X</t>
  </si>
  <si>
    <t>Known Y</t>
  </si>
  <si>
    <t xml:space="preserve">A = </t>
  </si>
  <si>
    <t>K =</t>
  </si>
  <si>
    <t xml:space="preserve">SD = </t>
  </si>
  <si>
    <t xml:space="preserve">Fitted Intercept = </t>
  </si>
  <si>
    <t>my fit</t>
  </si>
  <si>
    <t>Fitted Gradient =</t>
  </si>
  <si>
    <t>Error</t>
  </si>
  <si>
    <t>Generator</t>
  </si>
  <si>
    <t>Y</t>
  </si>
  <si>
    <t>X</t>
  </si>
  <si>
    <t>Truth</t>
  </si>
  <si>
    <t>Measurement</t>
  </si>
  <si>
    <t>y</t>
  </si>
  <si>
    <t xml:space="preserve">k = </t>
  </si>
  <si>
    <t>m =</t>
  </si>
  <si>
    <t>SD</t>
  </si>
  <si>
    <t>y-error</t>
  </si>
  <si>
    <t xml:space="preserve">N = </t>
  </si>
  <si>
    <t>Frozen</t>
  </si>
  <si>
    <t>Linear Model</t>
  </si>
  <si>
    <t>Cubic Model</t>
  </si>
  <si>
    <t>Error^2</t>
  </si>
  <si>
    <t>+ve Error</t>
  </si>
  <si>
    <t>-ve Error</t>
  </si>
  <si>
    <t>Fitted Gradient (A) =</t>
  </si>
  <si>
    <t xml:space="preserve">Fitted constant (k) = </t>
  </si>
  <si>
    <t>row</t>
  </si>
  <si>
    <t>col</t>
  </si>
  <si>
    <t>Gradient (A) --&gt;</t>
  </si>
  <si>
    <t>Constant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</si>
</sst>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_ ;\-#,##0\ 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6" fillId="0" borderId="0" xfId="0" applyFont="1"/>
    <xf numFmtId="0" fontId="0" fillId="0" borderId="0" xfId="0" quotePrefix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7" fillId="0" borderId="0" xfId="1" applyNumberFormat="1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64" fontId="0" fillId="6" borderId="17" xfId="0" applyNumberFormat="1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1" fontId="7" fillId="0" borderId="1" xfId="0" applyNumberFormat="1" applyFont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center" vertical="center" textRotation="90" wrapText="1"/>
    </xf>
    <xf numFmtId="0" fontId="7" fillId="6" borderId="22" xfId="0" applyFont="1" applyFill="1" applyBorder="1" applyAlignment="1">
      <alignment horizontal="center" vertical="center" textRotation="90" wrapText="1"/>
    </xf>
    <xf numFmtId="0" fontId="7" fillId="6" borderId="23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Fitting'!$C$6</c:f>
              <c:strCache>
                <c:ptCount val="1"/>
                <c:pt idx="0">
                  <c:v>Truth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B050"/>
                </a:solidFill>
              </a:ln>
            </c:spPr>
            <c:trendlineType val="poly"/>
            <c:order val="2"/>
            <c:forward val="5"/>
            <c:backward val="2"/>
            <c:dispRSqr val="0"/>
            <c:dispEq val="0"/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Fitting'!$C$7:$C$16</c:f>
              <c:numCache>
                <c:formatCode>0.0</c:formatCode>
                <c:ptCount val="10"/>
                <c:pt idx="0">
                  <c:v>1</c:v>
                </c:pt>
                <c:pt idx="1">
                  <c:v>1.4</c:v>
                </c:pt>
                <c:pt idx="2">
                  <c:v>1.7</c:v>
                </c:pt>
                <c:pt idx="3">
                  <c:v>2</c:v>
                </c:pt>
                <c:pt idx="4">
                  <c:v>2.2000000000000002</c:v>
                </c:pt>
                <c:pt idx="5">
                  <c:v>2.4</c:v>
                </c:pt>
                <c:pt idx="6">
                  <c:v>2.6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88448"/>
        <c:axId val="259789568"/>
      </c:scatterChart>
      <c:valAx>
        <c:axId val="224488448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59789568"/>
        <c:crosses val="autoZero"/>
        <c:crossBetween val="midCat"/>
      </c:valAx>
      <c:valAx>
        <c:axId val="259789568"/>
        <c:scaling>
          <c:orientation val="minMax"/>
          <c:max val="4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488448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Fitting'!$C$6</c:f>
              <c:strCache>
                <c:ptCount val="1"/>
                <c:pt idx="0">
                  <c:v>Truth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B050"/>
                </a:solidFill>
              </a:ln>
            </c:spPr>
            <c:trendlineType val="poly"/>
            <c:order val="2"/>
            <c:forward val="5"/>
            <c:backward val="2"/>
            <c:dispRSqr val="0"/>
            <c:dispEq val="0"/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Fitting'!$C$7:$C$16</c:f>
              <c:numCache>
                <c:formatCode>0.0</c:formatCode>
                <c:ptCount val="10"/>
                <c:pt idx="0">
                  <c:v>1</c:v>
                </c:pt>
                <c:pt idx="1">
                  <c:v>1.4</c:v>
                </c:pt>
                <c:pt idx="2">
                  <c:v>1.7</c:v>
                </c:pt>
                <c:pt idx="3">
                  <c:v>2</c:v>
                </c:pt>
                <c:pt idx="4">
                  <c:v>2.2000000000000002</c:v>
                </c:pt>
                <c:pt idx="5">
                  <c:v>2.4</c:v>
                </c:pt>
                <c:pt idx="6">
                  <c:v>2.6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'Over Fitting'!$D$6</c:f>
              <c:strCache>
                <c:ptCount val="1"/>
                <c:pt idx="0">
                  <c:v>Measurement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Fitting'!$D$7:$D$16</c:f>
              <c:numCache>
                <c:formatCode>General</c:formatCode>
                <c:ptCount val="10"/>
                <c:pt idx="0">
                  <c:v>2</c:v>
                </c:pt>
                <c:pt idx="1">
                  <c:v>1.9</c:v>
                </c:pt>
                <c:pt idx="2">
                  <c:v>2.1</c:v>
                </c:pt>
                <c:pt idx="3">
                  <c:v>1.9</c:v>
                </c:pt>
                <c:pt idx="4">
                  <c:v>2</c:v>
                </c:pt>
                <c:pt idx="5">
                  <c:v>2.6</c:v>
                </c:pt>
                <c:pt idx="6">
                  <c:v>2.5</c:v>
                </c:pt>
                <c:pt idx="7">
                  <c:v>3</c:v>
                </c:pt>
                <c:pt idx="8">
                  <c:v>2.8</c:v>
                </c:pt>
                <c:pt idx="9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4912"/>
        <c:axId val="259816448"/>
      </c:scatterChart>
      <c:valAx>
        <c:axId val="259814912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59816448"/>
        <c:crosses val="autoZero"/>
        <c:crossBetween val="midCat"/>
      </c:valAx>
      <c:valAx>
        <c:axId val="259816448"/>
        <c:scaling>
          <c:orientation val="minMax"/>
          <c:max val="4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59814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Fitting'!$C$6</c:f>
              <c:strCache>
                <c:ptCount val="1"/>
                <c:pt idx="0">
                  <c:v>Truth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B050"/>
                </a:solidFill>
              </a:ln>
            </c:spPr>
            <c:trendlineType val="poly"/>
            <c:order val="2"/>
            <c:forward val="5"/>
            <c:backward val="2"/>
            <c:dispRSqr val="0"/>
            <c:dispEq val="0"/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Fitting'!$C$7:$C$16</c:f>
              <c:numCache>
                <c:formatCode>0.0</c:formatCode>
                <c:ptCount val="10"/>
                <c:pt idx="0">
                  <c:v>1</c:v>
                </c:pt>
                <c:pt idx="1">
                  <c:v>1.4</c:v>
                </c:pt>
                <c:pt idx="2">
                  <c:v>1.7</c:v>
                </c:pt>
                <c:pt idx="3">
                  <c:v>2</c:v>
                </c:pt>
                <c:pt idx="4">
                  <c:v>2.2000000000000002</c:v>
                </c:pt>
                <c:pt idx="5">
                  <c:v>2.4</c:v>
                </c:pt>
                <c:pt idx="6">
                  <c:v>2.6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'Over Fitting'!$D$6</c:f>
              <c:strCache>
                <c:ptCount val="1"/>
                <c:pt idx="0">
                  <c:v>Measurement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  <a:prstDash val="dash"/>
              </a:ln>
            </c:spPr>
            <c:trendlineType val="linear"/>
            <c:forward val="7"/>
            <c:backward val="5"/>
            <c:dispRSqr val="1"/>
            <c:dispEq val="0"/>
            <c:trendlineLbl>
              <c:layout>
                <c:manualLayout>
                  <c:x val="0.14584974961788544"/>
                  <c:y val="0.28656240886555845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  <c:txPr>
                <a:bodyPr/>
                <a:lstStyle/>
                <a:p>
                  <a:pPr>
                    <a:defRPr sz="2400"/>
                  </a:pPr>
                  <a:endParaRPr lang="en-US"/>
                </a:p>
              </c:txPr>
            </c:trendlineLbl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Fitting'!$D$7:$D$16</c:f>
              <c:numCache>
                <c:formatCode>General</c:formatCode>
                <c:ptCount val="10"/>
                <c:pt idx="0">
                  <c:v>2</c:v>
                </c:pt>
                <c:pt idx="1">
                  <c:v>1.9</c:v>
                </c:pt>
                <c:pt idx="2">
                  <c:v>2.1</c:v>
                </c:pt>
                <c:pt idx="3">
                  <c:v>1.9</c:v>
                </c:pt>
                <c:pt idx="4">
                  <c:v>2</c:v>
                </c:pt>
                <c:pt idx="5">
                  <c:v>2.6</c:v>
                </c:pt>
                <c:pt idx="6">
                  <c:v>2.5</c:v>
                </c:pt>
                <c:pt idx="7">
                  <c:v>3</c:v>
                </c:pt>
                <c:pt idx="8">
                  <c:v>2.8</c:v>
                </c:pt>
                <c:pt idx="9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42816"/>
        <c:axId val="259844352"/>
      </c:scatterChart>
      <c:valAx>
        <c:axId val="259842816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59844352"/>
        <c:crosses val="autoZero"/>
        <c:crossBetween val="midCat"/>
      </c:valAx>
      <c:valAx>
        <c:axId val="259844352"/>
        <c:scaling>
          <c:orientation val="minMax"/>
          <c:max val="4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59842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Fitting'!$C$6</c:f>
              <c:strCache>
                <c:ptCount val="1"/>
                <c:pt idx="0">
                  <c:v>Truth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B050"/>
                </a:solidFill>
              </a:ln>
            </c:spPr>
            <c:trendlineType val="poly"/>
            <c:order val="2"/>
            <c:forward val="5"/>
            <c:backward val="2"/>
            <c:dispRSqr val="0"/>
            <c:dispEq val="0"/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Fitting'!$C$7:$C$16</c:f>
              <c:numCache>
                <c:formatCode>0.0</c:formatCode>
                <c:ptCount val="10"/>
                <c:pt idx="0">
                  <c:v>1</c:v>
                </c:pt>
                <c:pt idx="1">
                  <c:v>1.4</c:v>
                </c:pt>
                <c:pt idx="2">
                  <c:v>1.7</c:v>
                </c:pt>
                <c:pt idx="3">
                  <c:v>2</c:v>
                </c:pt>
                <c:pt idx="4">
                  <c:v>2.2000000000000002</c:v>
                </c:pt>
                <c:pt idx="5">
                  <c:v>2.4</c:v>
                </c:pt>
                <c:pt idx="6">
                  <c:v>2.6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'Over Fitting'!$D$6</c:f>
              <c:strCache>
                <c:ptCount val="1"/>
                <c:pt idx="0">
                  <c:v>Measurement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  <a:prstDash val="dash"/>
              </a:ln>
            </c:spPr>
            <c:trendlineType val="poly"/>
            <c:order val="3"/>
            <c:forward val="7"/>
            <c:backward val="5"/>
            <c:dispRSqr val="1"/>
            <c:dispEq val="0"/>
            <c:trendlineLbl>
              <c:layout>
                <c:manualLayout>
                  <c:x val="0.14106153571215821"/>
                  <c:y val="-0.47061716243802859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  <c:txPr>
                <a:bodyPr/>
                <a:lstStyle/>
                <a:p>
                  <a:pPr>
                    <a:defRPr sz="2400"/>
                  </a:pPr>
                  <a:endParaRPr lang="en-US"/>
                </a:p>
              </c:txPr>
            </c:trendlineLbl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Fitting'!$D$7:$D$16</c:f>
              <c:numCache>
                <c:formatCode>General</c:formatCode>
                <c:ptCount val="10"/>
                <c:pt idx="0">
                  <c:v>2</c:v>
                </c:pt>
                <c:pt idx="1">
                  <c:v>1.9</c:v>
                </c:pt>
                <c:pt idx="2">
                  <c:v>2.1</c:v>
                </c:pt>
                <c:pt idx="3">
                  <c:v>1.9</c:v>
                </c:pt>
                <c:pt idx="4">
                  <c:v>2</c:v>
                </c:pt>
                <c:pt idx="5">
                  <c:v>2.6</c:v>
                </c:pt>
                <c:pt idx="6">
                  <c:v>2.5</c:v>
                </c:pt>
                <c:pt idx="7">
                  <c:v>3</c:v>
                </c:pt>
                <c:pt idx="8">
                  <c:v>2.8</c:v>
                </c:pt>
                <c:pt idx="9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03488"/>
        <c:axId val="259905024"/>
      </c:scatterChart>
      <c:valAx>
        <c:axId val="259903488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59905024"/>
        <c:crosses val="autoZero"/>
        <c:crossBetween val="midCat"/>
      </c:valAx>
      <c:valAx>
        <c:axId val="259905024"/>
        <c:scaling>
          <c:orientation val="minMax"/>
          <c:max val="4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59903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Fitting'!$C$6</c:f>
              <c:strCache>
                <c:ptCount val="1"/>
                <c:pt idx="0">
                  <c:v>Truth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B050"/>
                </a:solidFill>
              </a:ln>
            </c:spPr>
            <c:trendlineType val="poly"/>
            <c:order val="2"/>
            <c:forward val="5"/>
            <c:backward val="2"/>
            <c:dispRSqr val="0"/>
            <c:dispEq val="0"/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Fitting'!$C$7:$C$16</c:f>
              <c:numCache>
                <c:formatCode>0.0</c:formatCode>
                <c:ptCount val="10"/>
                <c:pt idx="0">
                  <c:v>1</c:v>
                </c:pt>
                <c:pt idx="1">
                  <c:v>1.4</c:v>
                </c:pt>
                <c:pt idx="2">
                  <c:v>1.7</c:v>
                </c:pt>
                <c:pt idx="3">
                  <c:v>2</c:v>
                </c:pt>
                <c:pt idx="4">
                  <c:v>2.2000000000000002</c:v>
                </c:pt>
                <c:pt idx="5">
                  <c:v>2.4</c:v>
                </c:pt>
                <c:pt idx="6">
                  <c:v>2.6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'Over Fitting'!$D$6</c:f>
              <c:strCache>
                <c:ptCount val="1"/>
                <c:pt idx="0">
                  <c:v>Measurement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  <a:prstDash val="dash"/>
              </a:ln>
            </c:spPr>
            <c:trendlineType val="poly"/>
            <c:order val="6"/>
            <c:forward val="7"/>
            <c:backward val="5"/>
            <c:dispRSqr val="1"/>
            <c:dispEq val="0"/>
            <c:trendlineLbl>
              <c:layout>
                <c:manualLayout>
                  <c:x val="-0.15982058901817486"/>
                  <c:y val="5.9710557013706617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  <c:txPr>
                <a:bodyPr/>
                <a:lstStyle/>
                <a:p>
                  <a:pPr>
                    <a:defRPr sz="2400"/>
                  </a:pPr>
                  <a:endParaRPr lang="en-US"/>
                </a:p>
              </c:txPr>
            </c:trendlineLbl>
          </c:trendline>
          <c:xVal>
            <c:numRef>
              <c:f>'Over Fitting'!$B$7:$B$16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'Over Fitting'!$D$7:$D$16</c:f>
              <c:numCache>
                <c:formatCode>General</c:formatCode>
                <c:ptCount val="10"/>
                <c:pt idx="0">
                  <c:v>2</c:v>
                </c:pt>
                <c:pt idx="1">
                  <c:v>1.9</c:v>
                </c:pt>
                <c:pt idx="2">
                  <c:v>2.1</c:v>
                </c:pt>
                <c:pt idx="3">
                  <c:v>1.9</c:v>
                </c:pt>
                <c:pt idx="4">
                  <c:v>2</c:v>
                </c:pt>
                <c:pt idx="5">
                  <c:v>2.6</c:v>
                </c:pt>
                <c:pt idx="6">
                  <c:v>2.5</c:v>
                </c:pt>
                <c:pt idx="7">
                  <c:v>3</c:v>
                </c:pt>
                <c:pt idx="8">
                  <c:v>2.8</c:v>
                </c:pt>
                <c:pt idx="9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08960"/>
        <c:axId val="260023040"/>
      </c:scatterChart>
      <c:valAx>
        <c:axId val="260008960"/>
        <c:scaling>
          <c:orientation val="minMax"/>
          <c:max val="3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60023040"/>
        <c:crosses val="autoZero"/>
        <c:crossBetween val="midCat"/>
      </c:valAx>
      <c:valAx>
        <c:axId val="260023040"/>
        <c:scaling>
          <c:orientation val="minMax"/>
          <c:max val="20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60008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 2'!$C$5</c:f>
              <c:strCache>
                <c:ptCount val="1"/>
                <c:pt idx="0">
                  <c:v>y</c:v>
                </c:pt>
              </c:strCache>
            </c:strRef>
          </c:tx>
          <c:spPr>
            <a:ln w="4445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'Over fitting 2'!$B$6:$B$28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'Over fitting 2'!$C$6:$C$28</c:f>
              <c:numCache>
                <c:formatCode>General</c:formatCode>
                <c:ptCount val="23"/>
                <c:pt idx="0">
                  <c:v>9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29</c:v>
                </c:pt>
                <c:pt idx="6">
                  <c:v>33</c:v>
                </c:pt>
                <c:pt idx="7">
                  <c:v>37</c:v>
                </c:pt>
                <c:pt idx="8">
                  <c:v>41</c:v>
                </c:pt>
                <c:pt idx="9">
                  <c:v>45</c:v>
                </c:pt>
                <c:pt idx="10">
                  <c:v>49</c:v>
                </c:pt>
                <c:pt idx="11">
                  <c:v>53</c:v>
                </c:pt>
                <c:pt idx="12">
                  <c:v>57</c:v>
                </c:pt>
                <c:pt idx="13">
                  <c:v>61</c:v>
                </c:pt>
                <c:pt idx="14">
                  <c:v>65</c:v>
                </c:pt>
                <c:pt idx="15">
                  <c:v>69</c:v>
                </c:pt>
                <c:pt idx="16">
                  <c:v>73</c:v>
                </c:pt>
                <c:pt idx="17">
                  <c:v>77</c:v>
                </c:pt>
                <c:pt idx="18">
                  <c:v>81</c:v>
                </c:pt>
                <c:pt idx="19">
                  <c:v>85</c:v>
                </c:pt>
                <c:pt idx="20">
                  <c:v>89</c:v>
                </c:pt>
                <c:pt idx="21">
                  <c:v>93</c:v>
                </c:pt>
                <c:pt idx="22">
                  <c:v>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'Over fitting 2'!$F$5</c:f>
              <c:strCache>
                <c:ptCount val="1"/>
                <c:pt idx="0">
                  <c:v>y-error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1750">
                <a:solidFill>
                  <a:srgbClr val="FF0000"/>
                </a:solidFill>
              </a:ln>
            </c:spPr>
            <c:trendlineType val="poly"/>
            <c:order val="2"/>
            <c:forward val="7"/>
            <c:backward val="4"/>
            <c:dispRSqr val="0"/>
            <c:dispEq val="0"/>
          </c:trendline>
          <c:xVal>
            <c:numRef>
              <c:f>'Over fitting 2'!$B$6:$B$20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'Over fitting 2'!$F$6:$F$20</c:f>
              <c:numCache>
                <c:formatCode>0.00</c:formatCode>
                <c:ptCount val="15"/>
                <c:pt idx="5">
                  <c:v>29.520345590869493</c:v>
                </c:pt>
                <c:pt idx="6">
                  <c:v>25.193749439934535</c:v>
                </c:pt>
                <c:pt idx="7">
                  <c:v>37.962799275235781</c:v>
                </c:pt>
                <c:pt idx="8">
                  <c:v>46.467490404973795</c:v>
                </c:pt>
                <c:pt idx="9">
                  <c:v>45.206893574013179</c:v>
                </c:pt>
                <c:pt idx="10">
                  <c:v>31.14377848419506</c:v>
                </c:pt>
                <c:pt idx="11">
                  <c:v>41.946058241474603</c:v>
                </c:pt>
                <c:pt idx="12">
                  <c:v>56.730467425684452</c:v>
                </c:pt>
                <c:pt idx="13">
                  <c:v>64.504942200708868</c:v>
                </c:pt>
                <c:pt idx="14">
                  <c:v>55.926625018339124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94592"/>
        <c:axId val="260096384"/>
      </c:scatterChart>
      <c:valAx>
        <c:axId val="26009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0096384"/>
        <c:crosses val="autoZero"/>
        <c:crossBetween val="midCat"/>
      </c:valAx>
      <c:valAx>
        <c:axId val="26009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09459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'Curve Fit - with Bars'!$AA$5:$AA$43</c:f>
                <c:numCache>
                  <c:formatCode>General</c:formatCode>
                  <c:ptCount val="39"/>
                  <c:pt idx="0">
                    <c:v>-14.252320037149502</c:v>
                  </c:pt>
                  <c:pt idx="1">
                    <c:v>0</c:v>
                  </c:pt>
                  <c:pt idx="2">
                    <c:v>-4.2799472993588523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-24.691038532947914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-38.60654432554449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-2.055828705811706</c:v>
                  </c:pt>
                  <c:pt idx="37">
                    <c:v>0</c:v>
                  </c:pt>
                  <c:pt idx="38">
                    <c:v>0</c:v>
                  </c:pt>
                </c:numCache>
              </c:numRef>
            </c:plus>
            <c:minus>
              <c:numRef>
                <c:f>'Curve Fit - with Bars'!$AB$5:$AB$43</c:f>
                <c:numCache>
                  <c:formatCode>General</c:formatCode>
                  <c:ptCount val="39"/>
                  <c:pt idx="0">
                    <c:v>0</c:v>
                  </c:pt>
                  <c:pt idx="1">
                    <c:v>-48.755102351397483</c:v>
                  </c:pt>
                  <c:pt idx="2">
                    <c:v>0</c:v>
                  </c:pt>
                  <c:pt idx="3">
                    <c:v>-0.86569061401030467</c:v>
                  </c:pt>
                  <c:pt idx="4">
                    <c:v>-49.824154429908504</c:v>
                  </c:pt>
                  <c:pt idx="5">
                    <c:v>-44.209494881252738</c:v>
                  </c:pt>
                  <c:pt idx="6">
                    <c:v>-17.81059582177383</c:v>
                  </c:pt>
                  <c:pt idx="7">
                    <c:v>-19.185469601794523</c:v>
                  </c:pt>
                  <c:pt idx="8">
                    <c:v>0</c:v>
                  </c:pt>
                  <c:pt idx="9">
                    <c:v>-60.103164953348085</c:v>
                  </c:pt>
                  <c:pt idx="10">
                    <c:v>-93.94408822154881</c:v>
                  </c:pt>
                  <c:pt idx="11">
                    <c:v>-28.022288938130743</c:v>
                  </c:pt>
                  <c:pt idx="12">
                    <c:v>-81.247710710149448</c:v>
                  </c:pt>
                  <c:pt idx="13">
                    <c:v>-74.180461923350492</c:v>
                  </c:pt>
                  <c:pt idx="14">
                    <c:v>-42.799023072254784</c:v>
                  </c:pt>
                  <c:pt idx="15">
                    <c:v>-11.505232882642986</c:v>
                  </c:pt>
                  <c:pt idx="16">
                    <c:v>-13.841506181285752</c:v>
                  </c:pt>
                  <c:pt idx="17">
                    <c:v>-48.219331387449841</c:v>
                  </c:pt>
                  <c:pt idx="18">
                    <c:v>0</c:v>
                  </c:pt>
                  <c:pt idx="19">
                    <c:v>-51.757369158302311</c:v>
                  </c:pt>
                  <c:pt idx="20">
                    <c:v>-67.038324085493258</c:v>
                  </c:pt>
                  <c:pt idx="21">
                    <c:v>-23.749418291236623</c:v>
                  </c:pt>
                  <c:pt idx="22">
                    <c:v>-31.468496344217158</c:v>
                  </c:pt>
                  <c:pt idx="23">
                    <c:v>-110.00019045183609</c:v>
                  </c:pt>
                  <c:pt idx="24">
                    <c:v>-86.28035331271343</c:v>
                  </c:pt>
                  <c:pt idx="25">
                    <c:v>-72.599764455313107</c:v>
                  </c:pt>
                  <c:pt idx="26">
                    <c:v>-50.204687744871023</c:v>
                  </c:pt>
                  <c:pt idx="27">
                    <c:v>-44.437822285263287</c:v>
                  </c:pt>
                  <c:pt idx="28">
                    <c:v>-52.322240552097611</c:v>
                  </c:pt>
                  <c:pt idx="29">
                    <c:v>-88</c:v>
                  </c:pt>
                  <c:pt idx="30">
                    <c:v>-7.2272540249101738</c:v>
                  </c:pt>
                  <c:pt idx="31">
                    <c:v>-64.689197822995681</c:v>
                  </c:pt>
                  <c:pt idx="32">
                    <c:v>-81.319553781210288</c:v>
                  </c:pt>
                  <c:pt idx="33">
                    <c:v>-8.5262035257385378</c:v>
                  </c:pt>
                  <c:pt idx="34">
                    <c:v>-90.340593563095155</c:v>
                  </c:pt>
                  <c:pt idx="35">
                    <c:v>-71.369872599664575</c:v>
                  </c:pt>
                  <c:pt idx="36">
                    <c:v>0</c:v>
                  </c:pt>
                  <c:pt idx="37">
                    <c:v>-37.672505535229249</c:v>
                  </c:pt>
                  <c:pt idx="38">
                    <c:v>-45.039853156318543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'Curve Fit - with Bars'!$W$5:$W$43</c:f>
              <c:numCache>
                <c:formatCode>0</c:formatCode>
                <c:ptCount val="39"/>
                <c:pt idx="0">
                  <c:v>9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49</c:v>
                </c:pt>
                <c:pt idx="5">
                  <c:v>32</c:v>
                </c:pt>
                <c:pt idx="6">
                  <c:v>22</c:v>
                </c:pt>
                <c:pt idx="7">
                  <c:v>45</c:v>
                </c:pt>
                <c:pt idx="8">
                  <c:v>13</c:v>
                </c:pt>
                <c:pt idx="9">
                  <c:v>32</c:v>
                </c:pt>
                <c:pt idx="10">
                  <c:v>47</c:v>
                </c:pt>
                <c:pt idx="11">
                  <c:v>20</c:v>
                </c:pt>
                <c:pt idx="12">
                  <c:v>33</c:v>
                </c:pt>
                <c:pt idx="13">
                  <c:v>50</c:v>
                </c:pt>
                <c:pt idx="14">
                  <c:v>2</c:v>
                </c:pt>
                <c:pt idx="15">
                  <c:v>45</c:v>
                </c:pt>
                <c:pt idx="16">
                  <c:v>35</c:v>
                </c:pt>
                <c:pt idx="17">
                  <c:v>35</c:v>
                </c:pt>
                <c:pt idx="18">
                  <c:v>3</c:v>
                </c:pt>
                <c:pt idx="19">
                  <c:v>12</c:v>
                </c:pt>
                <c:pt idx="20">
                  <c:v>17</c:v>
                </c:pt>
                <c:pt idx="21">
                  <c:v>33</c:v>
                </c:pt>
                <c:pt idx="22">
                  <c:v>27</c:v>
                </c:pt>
                <c:pt idx="23">
                  <c:v>46</c:v>
                </c:pt>
                <c:pt idx="24">
                  <c:v>43</c:v>
                </c:pt>
                <c:pt idx="25">
                  <c:v>50</c:v>
                </c:pt>
                <c:pt idx="26">
                  <c:v>1</c:v>
                </c:pt>
                <c:pt idx="27">
                  <c:v>3</c:v>
                </c:pt>
                <c:pt idx="28">
                  <c:v>22</c:v>
                </c:pt>
                <c:pt idx="29">
                  <c:v>7</c:v>
                </c:pt>
                <c:pt idx="30">
                  <c:v>1</c:v>
                </c:pt>
                <c:pt idx="31">
                  <c:v>18</c:v>
                </c:pt>
                <c:pt idx="32">
                  <c:v>37</c:v>
                </c:pt>
                <c:pt idx="33">
                  <c:v>28</c:v>
                </c:pt>
                <c:pt idx="34">
                  <c:v>43</c:v>
                </c:pt>
                <c:pt idx="35">
                  <c:v>47</c:v>
                </c:pt>
                <c:pt idx="36">
                  <c:v>8</c:v>
                </c:pt>
                <c:pt idx="37">
                  <c:v>14</c:v>
                </c:pt>
                <c:pt idx="38">
                  <c:v>5</c:v>
                </c:pt>
              </c:numCache>
            </c:numRef>
          </c:xVal>
          <c:yVal>
            <c:numRef>
              <c:f>'Curve Fit - with Bars'!$X$5:$X$43</c:f>
              <c:numCache>
                <c:formatCode>0</c:formatCode>
                <c:ptCount val="39"/>
                <c:pt idx="0">
                  <c:v>128.2523200371495</c:v>
                </c:pt>
                <c:pt idx="1">
                  <c:v>101.24489764860252</c:v>
                </c:pt>
                <c:pt idx="2">
                  <c:v>124.27994729935885</c:v>
                </c:pt>
                <c:pt idx="3">
                  <c:v>89.134309385989695</c:v>
                </c:pt>
                <c:pt idx="4">
                  <c:v>304.1758455700915</c:v>
                </c:pt>
                <c:pt idx="5">
                  <c:v>207.79050511874726</c:v>
                </c:pt>
                <c:pt idx="6">
                  <c:v>174.18940417822617</c:v>
                </c:pt>
                <c:pt idx="7">
                  <c:v>310.81453039820548</c:v>
                </c:pt>
                <c:pt idx="8">
                  <c:v>162.69103853294791</c:v>
                </c:pt>
                <c:pt idx="9">
                  <c:v>191.89683504665192</c:v>
                </c:pt>
                <c:pt idx="10">
                  <c:v>248.05591177845119</c:v>
                </c:pt>
                <c:pt idx="11">
                  <c:v>151.97771106186926</c:v>
                </c:pt>
                <c:pt idx="12">
                  <c:v>176.75228928985055</c:v>
                </c:pt>
                <c:pt idx="13">
                  <c:v>285.81953807664951</c:v>
                </c:pt>
                <c:pt idx="14">
                  <c:v>29.200976927745216</c:v>
                </c:pt>
                <c:pt idx="15">
                  <c:v>318.49476711735701</c:v>
                </c:pt>
                <c:pt idx="16">
                  <c:v>256.15849381871425</c:v>
                </c:pt>
                <c:pt idx="17">
                  <c:v>221.78066861255016</c:v>
                </c:pt>
                <c:pt idx="18">
                  <c:v>116.60654432554449</c:v>
                </c:pt>
                <c:pt idx="19">
                  <c:v>80.242630841697689</c:v>
                </c:pt>
                <c:pt idx="20">
                  <c:v>94.961675914506742</c:v>
                </c:pt>
                <c:pt idx="21">
                  <c:v>234.25058170876338</c:v>
                </c:pt>
                <c:pt idx="22">
                  <c:v>190.53150365578284</c:v>
                </c:pt>
                <c:pt idx="23">
                  <c:v>225.99980954816391</c:v>
                </c:pt>
                <c:pt idx="24">
                  <c:v>231.71964668728657</c:v>
                </c:pt>
                <c:pt idx="25">
                  <c:v>287.40023554468689</c:v>
                </c:pt>
                <c:pt idx="26">
                  <c:v>15.795312255128977</c:v>
                </c:pt>
                <c:pt idx="27">
                  <c:v>33.562177714736713</c:v>
                </c:pt>
                <c:pt idx="28">
                  <c:v>139.67775944790239</c:v>
                </c:pt>
                <c:pt idx="29">
                  <c:v>14</c:v>
                </c:pt>
                <c:pt idx="30">
                  <c:v>58.772745975089826</c:v>
                </c:pt>
                <c:pt idx="31">
                  <c:v>103.31080217700432</c:v>
                </c:pt>
                <c:pt idx="32">
                  <c:v>200.68044621878971</c:v>
                </c:pt>
                <c:pt idx="33">
                  <c:v>219.47379647426146</c:v>
                </c:pt>
                <c:pt idx="34">
                  <c:v>227.65940643690485</c:v>
                </c:pt>
                <c:pt idx="35">
                  <c:v>270.63012740033543</c:v>
                </c:pt>
                <c:pt idx="36">
                  <c:v>110.05582870581171</c:v>
                </c:pt>
                <c:pt idx="37">
                  <c:v>106.32749446477075</c:v>
                </c:pt>
                <c:pt idx="38">
                  <c:v>44.960146843681457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dPt>
            <c:idx val="1"/>
            <c:marker>
              <c:symbol val="none"/>
            </c:marker>
            <c:bubble3D val="0"/>
            <c:spPr>
              <a:ln w="28575">
                <a:solidFill>
                  <a:srgbClr val="FF0000"/>
                </a:solidFill>
              </a:ln>
            </c:spPr>
          </c:dPt>
          <c:xVal>
            <c:numRef>
              <c:f>'Curve Fit - with Bars'!$U$44:$U$45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'Curve Fit - with Bars'!$Y$44:$Y$45</c:f>
              <c:numCache>
                <c:formatCode>General</c:formatCode>
                <c:ptCount val="2"/>
                <c:pt idx="0">
                  <c:v>60</c:v>
                </c:pt>
                <c:pt idx="1">
                  <c:v>420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34016"/>
        <c:axId val="260135552"/>
      </c:scatterChart>
      <c:valAx>
        <c:axId val="260134016"/>
        <c:scaling>
          <c:orientation val="minMax"/>
          <c:max val="55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crossAx val="260135552"/>
        <c:crosses val="autoZero"/>
        <c:crossBetween val="midCat"/>
      </c:valAx>
      <c:valAx>
        <c:axId val="260135552"/>
        <c:scaling>
          <c:orientation val="minMax"/>
          <c:max val="500"/>
          <c:min val="-5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013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'Curve Fit - with Bars'!$AI$4:$BG$4</c:f>
              <c:numCache>
                <c:formatCode>0</c:formatCode>
                <c:ptCount val="25"/>
                <c:pt idx="0">
                  <c:v>879.74378449442167</c:v>
                </c:pt>
                <c:pt idx="1">
                  <c:v>776.40038554280568</c:v>
                </c:pt>
                <c:pt idx="2">
                  <c:v>679.92178659118986</c:v>
                </c:pt>
                <c:pt idx="3">
                  <c:v>590.30798763957443</c:v>
                </c:pt>
                <c:pt idx="4">
                  <c:v>507.55898868795867</c:v>
                </c:pt>
                <c:pt idx="5">
                  <c:v>431.67478973634269</c:v>
                </c:pt>
                <c:pt idx="6">
                  <c:v>362.65539078472676</c:v>
                </c:pt>
                <c:pt idx="7">
                  <c:v>300.50079183311112</c:v>
                </c:pt>
                <c:pt idx="8">
                  <c:v>245.21099288149529</c:v>
                </c:pt>
                <c:pt idx="9">
                  <c:v>196.78599392987957</c:v>
                </c:pt>
                <c:pt idx="10">
                  <c:v>155.22579497826371</c:v>
                </c:pt>
                <c:pt idx="11">
                  <c:v>120.53039602664791</c:v>
                </c:pt>
                <c:pt idx="12">
                  <c:v>92.699797075032151</c:v>
                </c:pt>
                <c:pt idx="13">
                  <c:v>71.733998123416356</c:v>
                </c:pt>
                <c:pt idx="14">
                  <c:v>57.632999171800584</c:v>
                </c:pt>
                <c:pt idx="15">
                  <c:v>50.396800220184794</c:v>
                </c:pt>
                <c:pt idx="16">
                  <c:v>50.025401268568999</c:v>
                </c:pt>
                <c:pt idx="17">
                  <c:v>56.518802316953241</c:v>
                </c:pt>
                <c:pt idx="18">
                  <c:v>69.877003365337458</c:v>
                </c:pt>
                <c:pt idx="19">
                  <c:v>90.100004413721663</c:v>
                </c:pt>
                <c:pt idx="20">
                  <c:v>117.18780546210593</c:v>
                </c:pt>
                <c:pt idx="21">
                  <c:v>151.14040651049012</c:v>
                </c:pt>
                <c:pt idx="22">
                  <c:v>191.95780755887435</c:v>
                </c:pt>
                <c:pt idx="23">
                  <c:v>239.64000860725849</c:v>
                </c:pt>
                <c:pt idx="24">
                  <c:v>294.18700965564267</c:v>
                </c:pt>
              </c:numCache>
            </c:numRef>
          </c:val>
        </c:ser>
        <c:ser>
          <c:idx val="1"/>
          <c:order val="1"/>
          <c:val>
            <c:numRef>
              <c:f>'Curve Fit - with Bars'!$AI$5:$BG$5</c:f>
              <c:numCache>
                <c:formatCode>0</c:formatCode>
                <c:ptCount val="25"/>
                <c:pt idx="0">
                  <c:v>811.98109914338147</c:v>
                </c:pt>
                <c:pt idx="1">
                  <c:v>712.4937001917657</c:v>
                </c:pt>
                <c:pt idx="2">
                  <c:v>619.8711012401501</c:v>
                </c:pt>
                <c:pt idx="3">
                  <c:v>534.1133022885341</c:v>
                </c:pt>
                <c:pt idx="4">
                  <c:v>455.22030333691845</c:v>
                </c:pt>
                <c:pt idx="5">
                  <c:v>383.19210438530263</c:v>
                </c:pt>
                <c:pt idx="6">
                  <c:v>318.02870543368675</c:v>
                </c:pt>
                <c:pt idx="7">
                  <c:v>259.73010648207099</c:v>
                </c:pt>
                <c:pt idx="8">
                  <c:v>208.29630753045529</c:v>
                </c:pt>
                <c:pt idx="9">
                  <c:v>163.72730857883954</c:v>
                </c:pt>
                <c:pt idx="10">
                  <c:v>126.02310962722376</c:v>
                </c:pt>
                <c:pt idx="11">
                  <c:v>95.183710675607941</c:v>
                </c:pt>
                <c:pt idx="12">
                  <c:v>71.209111723992194</c:v>
                </c:pt>
                <c:pt idx="13">
                  <c:v>54.099312772376393</c:v>
                </c:pt>
                <c:pt idx="14">
                  <c:v>43.854313820760602</c:v>
                </c:pt>
                <c:pt idx="15">
                  <c:v>40.474114869144827</c:v>
                </c:pt>
                <c:pt idx="16">
                  <c:v>43.958715917529041</c:v>
                </c:pt>
                <c:pt idx="17">
                  <c:v>54.308116965913257</c:v>
                </c:pt>
                <c:pt idx="18">
                  <c:v>71.522318014297468</c:v>
                </c:pt>
                <c:pt idx="19">
                  <c:v>95.601319062681711</c:v>
                </c:pt>
                <c:pt idx="20">
                  <c:v>126.54512011106591</c:v>
                </c:pt>
                <c:pt idx="21">
                  <c:v>164.35372115945015</c:v>
                </c:pt>
                <c:pt idx="22">
                  <c:v>209.02712220783437</c:v>
                </c:pt>
                <c:pt idx="23">
                  <c:v>260.56532325621868</c:v>
                </c:pt>
                <c:pt idx="24">
                  <c:v>318.96832430460279</c:v>
                </c:pt>
              </c:numCache>
            </c:numRef>
          </c:val>
        </c:ser>
        <c:ser>
          <c:idx val="2"/>
          <c:order val="2"/>
          <c:val>
            <c:numRef>
              <c:f>'Curve Fit - with Bars'!$AI$6:$BG$6</c:f>
              <c:numCache>
                <c:formatCode>0</c:formatCode>
                <c:ptCount val="25"/>
                <c:pt idx="0">
                  <c:v>747.33841379234184</c:v>
                </c:pt>
                <c:pt idx="1">
                  <c:v>651.70701484072583</c:v>
                </c:pt>
                <c:pt idx="2">
                  <c:v>562.94041588911023</c:v>
                </c:pt>
                <c:pt idx="3">
                  <c:v>481.03861693749428</c:v>
                </c:pt>
                <c:pt idx="4">
                  <c:v>406.00161798587851</c:v>
                </c:pt>
                <c:pt idx="5">
                  <c:v>337.8294190342628</c:v>
                </c:pt>
                <c:pt idx="6">
                  <c:v>276.52202008264697</c:v>
                </c:pt>
                <c:pt idx="7">
                  <c:v>222.07942113103113</c:v>
                </c:pt>
                <c:pt idx="8">
                  <c:v>174.50162217941536</c:v>
                </c:pt>
                <c:pt idx="9">
                  <c:v>133.7886232277996</c:v>
                </c:pt>
                <c:pt idx="10">
                  <c:v>99.940424276183776</c:v>
                </c:pt>
                <c:pt idx="11">
                  <c:v>72.957025324567994</c:v>
                </c:pt>
                <c:pt idx="12">
                  <c:v>52.838426372952199</c:v>
                </c:pt>
                <c:pt idx="13">
                  <c:v>39.584627421336421</c:v>
                </c:pt>
                <c:pt idx="14">
                  <c:v>33.195628469720646</c:v>
                </c:pt>
                <c:pt idx="15">
                  <c:v>33.671429518104866</c:v>
                </c:pt>
                <c:pt idx="16">
                  <c:v>41.012030566489081</c:v>
                </c:pt>
                <c:pt idx="17">
                  <c:v>55.217431614873291</c:v>
                </c:pt>
                <c:pt idx="18">
                  <c:v>76.287632663257526</c:v>
                </c:pt>
                <c:pt idx="19">
                  <c:v>104.22263371164175</c:v>
                </c:pt>
                <c:pt idx="20">
                  <c:v>139.02243476002593</c:v>
                </c:pt>
                <c:pt idx="21">
                  <c:v>180.68703580841012</c:v>
                </c:pt>
                <c:pt idx="22">
                  <c:v>229.2164368567943</c:v>
                </c:pt>
                <c:pt idx="23">
                  <c:v>284.61063790517863</c:v>
                </c:pt>
                <c:pt idx="24">
                  <c:v>346.8696389535628</c:v>
                </c:pt>
              </c:numCache>
            </c:numRef>
          </c:val>
        </c:ser>
        <c:ser>
          <c:idx val="3"/>
          <c:order val="3"/>
          <c:val>
            <c:numRef>
              <c:f>'Curve Fit - with Bars'!$AI$7:$BG$7</c:f>
              <c:numCache>
                <c:formatCode>0</c:formatCode>
                <c:ptCount val="25"/>
                <c:pt idx="0">
                  <c:v>685.81572844130153</c:v>
                </c:pt>
                <c:pt idx="1">
                  <c:v>594.04032948968597</c:v>
                </c:pt>
                <c:pt idx="2">
                  <c:v>509.12973053807013</c:v>
                </c:pt>
                <c:pt idx="3">
                  <c:v>431.08393158645424</c:v>
                </c:pt>
                <c:pt idx="4">
                  <c:v>359.90293263483846</c:v>
                </c:pt>
                <c:pt idx="5">
                  <c:v>295.58673368322275</c:v>
                </c:pt>
                <c:pt idx="6">
                  <c:v>238.135334731607</c:v>
                </c:pt>
                <c:pt idx="7">
                  <c:v>187.54873577999118</c:v>
                </c:pt>
                <c:pt idx="8">
                  <c:v>143.82693682837541</c:v>
                </c:pt>
                <c:pt idx="9">
                  <c:v>106.96993787675959</c:v>
                </c:pt>
                <c:pt idx="10">
                  <c:v>76.977738925143811</c:v>
                </c:pt>
                <c:pt idx="11">
                  <c:v>53.850339973528023</c:v>
                </c:pt>
                <c:pt idx="12">
                  <c:v>37.587741021912237</c:v>
                </c:pt>
                <c:pt idx="13">
                  <c:v>28.18994207029646</c:v>
                </c:pt>
                <c:pt idx="14">
                  <c:v>25.656943118680683</c:v>
                </c:pt>
                <c:pt idx="15">
                  <c:v>29.988744167064898</c:v>
                </c:pt>
                <c:pt idx="16">
                  <c:v>41.185345215449104</c:v>
                </c:pt>
                <c:pt idx="17">
                  <c:v>59.24674626383333</c:v>
                </c:pt>
                <c:pt idx="18">
                  <c:v>84.172947312217573</c:v>
                </c:pt>
                <c:pt idx="19">
                  <c:v>115.96394836060175</c:v>
                </c:pt>
                <c:pt idx="20">
                  <c:v>154.61974940898602</c:v>
                </c:pt>
                <c:pt idx="21">
                  <c:v>200.14035045737023</c:v>
                </c:pt>
                <c:pt idx="22">
                  <c:v>252.52575150575441</c:v>
                </c:pt>
                <c:pt idx="23">
                  <c:v>311.77595255413877</c:v>
                </c:pt>
                <c:pt idx="24">
                  <c:v>377.8909536025227</c:v>
                </c:pt>
              </c:numCache>
            </c:numRef>
          </c:val>
        </c:ser>
        <c:ser>
          <c:idx val="4"/>
          <c:order val="4"/>
          <c:val>
            <c:numRef>
              <c:f>'Curve Fit - with Bars'!$AI$8:$BG$8</c:f>
              <c:numCache>
                <c:formatCode>0</c:formatCode>
                <c:ptCount val="25"/>
                <c:pt idx="0">
                  <c:v>627.41304309026157</c:v>
                </c:pt>
                <c:pt idx="1">
                  <c:v>539.493644138646</c:v>
                </c:pt>
                <c:pt idx="2">
                  <c:v>458.43904518703016</c:v>
                </c:pt>
                <c:pt idx="3">
                  <c:v>384.24924623541426</c:v>
                </c:pt>
                <c:pt idx="4">
                  <c:v>316.92424728379842</c:v>
                </c:pt>
                <c:pt idx="5">
                  <c:v>256.46404833218281</c:v>
                </c:pt>
                <c:pt idx="6">
                  <c:v>202.86864938056695</c:v>
                </c:pt>
                <c:pt idx="7">
                  <c:v>156.13805042895115</c:v>
                </c:pt>
                <c:pt idx="8">
                  <c:v>116.27225147733537</c:v>
                </c:pt>
                <c:pt idx="9">
                  <c:v>83.271252525719632</c:v>
                </c:pt>
                <c:pt idx="10">
                  <c:v>57.135053574103829</c:v>
                </c:pt>
                <c:pt idx="11">
                  <c:v>37.86365462248807</c:v>
                </c:pt>
                <c:pt idx="12">
                  <c:v>25.457055670872272</c:v>
                </c:pt>
                <c:pt idx="13">
                  <c:v>19.915256719256483</c:v>
                </c:pt>
                <c:pt idx="14">
                  <c:v>21.238257767640707</c:v>
                </c:pt>
                <c:pt idx="15">
                  <c:v>29.426058816024923</c:v>
                </c:pt>
                <c:pt idx="16">
                  <c:v>44.478659864409153</c:v>
                </c:pt>
                <c:pt idx="17">
                  <c:v>66.396060912793374</c:v>
                </c:pt>
                <c:pt idx="18">
                  <c:v>95.178261961177569</c:v>
                </c:pt>
                <c:pt idx="19">
                  <c:v>130.82526300956178</c:v>
                </c:pt>
                <c:pt idx="20">
                  <c:v>173.33706405794601</c:v>
                </c:pt>
                <c:pt idx="21">
                  <c:v>222.71366510633021</c:v>
                </c:pt>
                <c:pt idx="22">
                  <c:v>278.95506615471442</c:v>
                </c:pt>
                <c:pt idx="23">
                  <c:v>342.06126720309868</c:v>
                </c:pt>
                <c:pt idx="24">
                  <c:v>412.03226825148289</c:v>
                </c:pt>
              </c:numCache>
            </c:numRef>
          </c:val>
        </c:ser>
        <c:ser>
          <c:idx val="5"/>
          <c:order val="5"/>
          <c:val>
            <c:numRef>
              <c:f>'Curve Fit - with Bars'!$AI$9:$BG$9</c:f>
              <c:numCache>
                <c:formatCode>0</c:formatCode>
                <c:ptCount val="25"/>
                <c:pt idx="0">
                  <c:v>572.13035773922149</c:v>
                </c:pt>
                <c:pt idx="1">
                  <c:v>488.0669587876057</c:v>
                </c:pt>
                <c:pt idx="2">
                  <c:v>410.86835983599008</c:v>
                </c:pt>
                <c:pt idx="3">
                  <c:v>340.53456088437434</c:v>
                </c:pt>
                <c:pt idx="4">
                  <c:v>277.0655619327585</c:v>
                </c:pt>
                <c:pt idx="5">
                  <c:v>220.46136298114271</c:v>
                </c:pt>
                <c:pt idx="6">
                  <c:v>170.72196402952699</c:v>
                </c:pt>
                <c:pt idx="7">
                  <c:v>127.84736507791125</c:v>
                </c:pt>
                <c:pt idx="8">
                  <c:v>91.837566126295442</c:v>
                </c:pt>
                <c:pt idx="9">
                  <c:v>62.692567174679667</c:v>
                </c:pt>
                <c:pt idx="10">
                  <c:v>40.412368223063865</c:v>
                </c:pt>
                <c:pt idx="11">
                  <c:v>24.996969271448084</c:v>
                </c:pt>
                <c:pt idx="12">
                  <c:v>16.446370319832301</c:v>
                </c:pt>
                <c:pt idx="13">
                  <c:v>14.760571368216523</c:v>
                </c:pt>
                <c:pt idx="14">
                  <c:v>19.939572416600743</c:v>
                </c:pt>
                <c:pt idx="15">
                  <c:v>31.983373464984954</c:v>
                </c:pt>
                <c:pt idx="16">
                  <c:v>50.891974513369178</c:v>
                </c:pt>
                <c:pt idx="17">
                  <c:v>76.665375561753422</c:v>
                </c:pt>
                <c:pt idx="18">
                  <c:v>109.3035766101376</c:v>
                </c:pt>
                <c:pt idx="19">
                  <c:v>148.80657765852183</c:v>
                </c:pt>
                <c:pt idx="20">
                  <c:v>195.17437870690605</c:v>
                </c:pt>
                <c:pt idx="21">
                  <c:v>248.40697975529028</c:v>
                </c:pt>
                <c:pt idx="22">
                  <c:v>308.50438080367445</c:v>
                </c:pt>
                <c:pt idx="23">
                  <c:v>375.46658185205877</c:v>
                </c:pt>
                <c:pt idx="24">
                  <c:v>449.29358290044291</c:v>
                </c:pt>
              </c:numCache>
            </c:numRef>
          </c:val>
        </c:ser>
        <c:ser>
          <c:idx val="6"/>
          <c:order val="6"/>
          <c:val>
            <c:numRef>
              <c:f>'Curve Fit - with Bars'!$AI$10:$BG$10</c:f>
              <c:numCache>
                <c:formatCode>0</c:formatCode>
                <c:ptCount val="25"/>
                <c:pt idx="0">
                  <c:v>519.96767238818188</c:v>
                </c:pt>
                <c:pt idx="1">
                  <c:v>439.76027343656591</c:v>
                </c:pt>
                <c:pt idx="2">
                  <c:v>366.41767448495017</c:v>
                </c:pt>
                <c:pt idx="3">
                  <c:v>299.93987553333443</c:v>
                </c:pt>
                <c:pt idx="4">
                  <c:v>240.32687658171869</c:v>
                </c:pt>
                <c:pt idx="5">
                  <c:v>187.57867763010287</c:v>
                </c:pt>
                <c:pt idx="6">
                  <c:v>141.69527867848703</c:v>
                </c:pt>
                <c:pt idx="7">
                  <c:v>102.67667972687124</c:v>
                </c:pt>
                <c:pt idx="8">
                  <c:v>70.522880775255459</c:v>
                </c:pt>
                <c:pt idx="9">
                  <c:v>45.233881823639678</c:v>
                </c:pt>
                <c:pt idx="10">
                  <c:v>26.809682872023899</c:v>
                </c:pt>
                <c:pt idx="11">
                  <c:v>15.250283920408119</c:v>
                </c:pt>
                <c:pt idx="12">
                  <c:v>10.555684968792336</c:v>
                </c:pt>
                <c:pt idx="13">
                  <c:v>12.725886017176556</c:v>
                </c:pt>
                <c:pt idx="14">
                  <c:v>21.760887065560773</c:v>
                </c:pt>
                <c:pt idx="15">
                  <c:v>37.660688113945</c:v>
                </c:pt>
                <c:pt idx="16">
                  <c:v>60.425289162329214</c:v>
                </c:pt>
                <c:pt idx="17">
                  <c:v>90.054690210713417</c:v>
                </c:pt>
                <c:pt idx="18">
                  <c:v>126.54889125909769</c:v>
                </c:pt>
                <c:pt idx="19">
                  <c:v>169.90789230748189</c:v>
                </c:pt>
                <c:pt idx="20">
                  <c:v>220.13169335586616</c:v>
                </c:pt>
                <c:pt idx="21">
                  <c:v>277.2202944042503</c:v>
                </c:pt>
                <c:pt idx="22">
                  <c:v>341.17369545263455</c:v>
                </c:pt>
                <c:pt idx="23">
                  <c:v>411.99189650101869</c:v>
                </c:pt>
                <c:pt idx="24">
                  <c:v>489.67489754940289</c:v>
                </c:pt>
              </c:numCache>
            </c:numRef>
          </c:val>
        </c:ser>
        <c:ser>
          <c:idx val="7"/>
          <c:order val="7"/>
          <c:val>
            <c:numRef>
              <c:f>'Curve Fit - with Bars'!$AI$11:$BG$11</c:f>
              <c:numCache>
                <c:formatCode>0</c:formatCode>
                <c:ptCount val="25"/>
                <c:pt idx="0">
                  <c:v>470.92498703714188</c:v>
                </c:pt>
                <c:pt idx="1">
                  <c:v>394.57358808552596</c:v>
                </c:pt>
                <c:pt idx="2">
                  <c:v>325.08698913391021</c:v>
                </c:pt>
                <c:pt idx="3">
                  <c:v>262.46519018229435</c:v>
                </c:pt>
                <c:pt idx="4">
                  <c:v>206.70819123067864</c:v>
                </c:pt>
                <c:pt idx="5">
                  <c:v>157.81599227906284</c:v>
                </c:pt>
                <c:pt idx="6">
                  <c:v>115.78859332744705</c:v>
                </c:pt>
                <c:pt idx="7">
                  <c:v>80.625994375831269</c:v>
                </c:pt>
                <c:pt idx="8">
                  <c:v>52.328195424215508</c:v>
                </c:pt>
                <c:pt idx="9">
                  <c:v>30.895196472599711</c:v>
                </c:pt>
                <c:pt idx="10">
                  <c:v>16.326997520983934</c:v>
                </c:pt>
                <c:pt idx="11">
                  <c:v>8.6235985693681521</c:v>
                </c:pt>
                <c:pt idx="12">
                  <c:v>7.7849996177523684</c:v>
                </c:pt>
                <c:pt idx="13">
                  <c:v>13.811200666136589</c:v>
                </c:pt>
                <c:pt idx="14">
                  <c:v>26.702201714520804</c:v>
                </c:pt>
                <c:pt idx="15">
                  <c:v>46.458002762905004</c:v>
                </c:pt>
                <c:pt idx="16">
                  <c:v>73.078603811289213</c:v>
                </c:pt>
                <c:pt idx="17">
                  <c:v>106.56400485967346</c:v>
                </c:pt>
                <c:pt idx="18">
                  <c:v>146.91420590805768</c:v>
                </c:pt>
                <c:pt idx="19">
                  <c:v>194.12920695644189</c:v>
                </c:pt>
                <c:pt idx="20">
                  <c:v>248.20900800482613</c:v>
                </c:pt>
                <c:pt idx="21">
                  <c:v>309.15360905321023</c:v>
                </c:pt>
                <c:pt idx="22">
                  <c:v>376.96301010159465</c:v>
                </c:pt>
                <c:pt idx="23">
                  <c:v>451.63721114997873</c:v>
                </c:pt>
                <c:pt idx="24">
                  <c:v>533.17621219836292</c:v>
                </c:pt>
              </c:numCache>
            </c:numRef>
          </c:val>
        </c:ser>
        <c:ser>
          <c:idx val="8"/>
          <c:order val="8"/>
          <c:val>
            <c:numRef>
              <c:f>'Curve Fit - with Bars'!$AI$12:$BG$12</c:f>
              <c:numCache>
                <c:formatCode>0</c:formatCode>
                <c:ptCount val="25"/>
                <c:pt idx="0">
                  <c:v>425.00230168610187</c:v>
                </c:pt>
                <c:pt idx="1">
                  <c:v>352.50690273448595</c:v>
                </c:pt>
                <c:pt idx="2">
                  <c:v>286.87630378287031</c:v>
                </c:pt>
                <c:pt idx="3">
                  <c:v>228.11050483125439</c:v>
                </c:pt>
                <c:pt idx="4">
                  <c:v>176.20950587963864</c:v>
                </c:pt>
                <c:pt idx="5">
                  <c:v>131.17330692802284</c:v>
                </c:pt>
                <c:pt idx="6">
                  <c:v>93.001907976407097</c:v>
                </c:pt>
                <c:pt idx="7">
                  <c:v>61.695309024791328</c:v>
                </c:pt>
                <c:pt idx="8">
                  <c:v>37.253510073175541</c:v>
                </c:pt>
                <c:pt idx="9">
                  <c:v>19.676511121559756</c:v>
                </c:pt>
                <c:pt idx="10">
                  <c:v>8.9643121699439678</c:v>
                </c:pt>
                <c:pt idx="11">
                  <c:v>5.1169132183281842</c:v>
                </c:pt>
                <c:pt idx="12">
                  <c:v>8.1343142667123995</c:v>
                </c:pt>
                <c:pt idx="13">
                  <c:v>18.016515315096616</c:v>
                </c:pt>
                <c:pt idx="14">
                  <c:v>34.763516363480832</c:v>
                </c:pt>
                <c:pt idx="15">
                  <c:v>58.375317411865041</c:v>
                </c:pt>
                <c:pt idx="16">
                  <c:v>88.851918460249294</c:v>
                </c:pt>
                <c:pt idx="17">
                  <c:v>126.19331950863351</c:v>
                </c:pt>
                <c:pt idx="18">
                  <c:v>170.39952055701767</c:v>
                </c:pt>
                <c:pt idx="19">
                  <c:v>221.4705216054019</c:v>
                </c:pt>
                <c:pt idx="20">
                  <c:v>279.40632265378622</c:v>
                </c:pt>
                <c:pt idx="21">
                  <c:v>344.20692370217034</c:v>
                </c:pt>
                <c:pt idx="22">
                  <c:v>415.87232475055453</c:v>
                </c:pt>
                <c:pt idx="23">
                  <c:v>494.40252579893877</c:v>
                </c:pt>
                <c:pt idx="24">
                  <c:v>579.79752684732307</c:v>
                </c:pt>
              </c:numCache>
            </c:numRef>
          </c:val>
        </c:ser>
        <c:ser>
          <c:idx val="9"/>
          <c:order val="9"/>
          <c:val>
            <c:numRef>
              <c:f>'Curve Fit - with Bars'!$AI$13:$BG$13</c:f>
              <c:numCache>
                <c:formatCode>0</c:formatCode>
                <c:ptCount val="25"/>
                <c:pt idx="0">
                  <c:v>382.19961633506182</c:v>
                </c:pt>
                <c:pt idx="1">
                  <c:v>313.56021738344606</c:v>
                </c:pt>
                <c:pt idx="2">
                  <c:v>251.7856184318303</c:v>
                </c:pt>
                <c:pt idx="3">
                  <c:v>196.87581948021449</c:v>
                </c:pt>
                <c:pt idx="4">
                  <c:v>148.83082052859868</c:v>
                </c:pt>
                <c:pt idx="5">
                  <c:v>107.6506215769829</c:v>
                </c:pt>
                <c:pt idx="6">
                  <c:v>73.335222625367138</c:v>
                </c:pt>
                <c:pt idx="7">
                  <c:v>45.884623673751342</c:v>
                </c:pt>
                <c:pt idx="8">
                  <c:v>25.29882472213556</c:v>
                </c:pt>
                <c:pt idx="9">
                  <c:v>11.57782577051978</c:v>
                </c:pt>
                <c:pt idx="10">
                  <c:v>4.7216268189039985</c:v>
                </c:pt>
                <c:pt idx="11">
                  <c:v>4.7302278672882139</c:v>
                </c:pt>
                <c:pt idx="12">
                  <c:v>11.603628915672431</c:v>
                </c:pt>
                <c:pt idx="13">
                  <c:v>25.341829964056647</c:v>
                </c:pt>
                <c:pt idx="14">
                  <c:v>45.944831012440872</c:v>
                </c:pt>
                <c:pt idx="15">
                  <c:v>73.412632060825075</c:v>
                </c:pt>
                <c:pt idx="16">
                  <c:v>107.74523310920931</c:v>
                </c:pt>
                <c:pt idx="17">
                  <c:v>148.94263415759349</c:v>
                </c:pt>
                <c:pt idx="18">
                  <c:v>197.00483520597768</c:v>
                </c:pt>
                <c:pt idx="19">
                  <c:v>251.93183625436203</c:v>
                </c:pt>
                <c:pt idx="20">
                  <c:v>313.723637302746</c:v>
                </c:pt>
                <c:pt idx="21">
                  <c:v>382.38023835113034</c:v>
                </c:pt>
                <c:pt idx="22">
                  <c:v>457.90163939951452</c:v>
                </c:pt>
                <c:pt idx="23">
                  <c:v>540.28784044789882</c:v>
                </c:pt>
                <c:pt idx="24">
                  <c:v>629.538841496283</c:v>
                </c:pt>
              </c:numCache>
            </c:numRef>
          </c:val>
        </c:ser>
        <c:ser>
          <c:idx val="10"/>
          <c:order val="10"/>
          <c:val>
            <c:numRef>
              <c:f>'Curve Fit - with Bars'!$AI$14:$BG$14</c:f>
              <c:numCache>
                <c:formatCode>0</c:formatCode>
                <c:ptCount val="25"/>
                <c:pt idx="0">
                  <c:v>342.51693098402183</c:v>
                </c:pt>
                <c:pt idx="1">
                  <c:v>277.73353203240617</c:v>
                </c:pt>
                <c:pt idx="2">
                  <c:v>219.81493308079033</c:v>
                </c:pt>
                <c:pt idx="3">
                  <c:v>168.76113412917451</c:v>
                </c:pt>
                <c:pt idx="4">
                  <c:v>124.57213517755871</c:v>
                </c:pt>
                <c:pt idx="5">
                  <c:v>87.247936225942937</c:v>
                </c:pt>
                <c:pt idx="6">
                  <c:v>56.788537274327155</c:v>
                </c:pt>
                <c:pt idx="7">
                  <c:v>33.193938322711389</c:v>
                </c:pt>
                <c:pt idx="8">
                  <c:v>16.464139371095595</c:v>
                </c:pt>
                <c:pt idx="9">
                  <c:v>6.5991404194798147</c:v>
                </c:pt>
                <c:pt idx="10">
                  <c:v>3.5989414678640306</c:v>
                </c:pt>
                <c:pt idx="11">
                  <c:v>7.463542516248248</c:v>
                </c:pt>
                <c:pt idx="12">
                  <c:v>18.192943564632458</c:v>
                </c:pt>
                <c:pt idx="13">
                  <c:v>35.787144613016679</c:v>
                </c:pt>
                <c:pt idx="14">
                  <c:v>60.246145661400888</c:v>
                </c:pt>
                <c:pt idx="15">
                  <c:v>91.569946709785114</c:v>
                </c:pt>
                <c:pt idx="16">
                  <c:v>129.7585477581693</c:v>
                </c:pt>
                <c:pt idx="17">
                  <c:v>174.81194880655352</c:v>
                </c:pt>
                <c:pt idx="18">
                  <c:v>226.73014985493779</c:v>
                </c:pt>
                <c:pt idx="19">
                  <c:v>285.51315090332201</c:v>
                </c:pt>
                <c:pt idx="20">
                  <c:v>351.16095195170629</c:v>
                </c:pt>
                <c:pt idx="21">
                  <c:v>423.67355300009046</c:v>
                </c:pt>
                <c:pt idx="22">
                  <c:v>503.05095404847452</c:v>
                </c:pt>
                <c:pt idx="23">
                  <c:v>589.29315509685898</c:v>
                </c:pt>
                <c:pt idx="24">
                  <c:v>682.40015614524293</c:v>
                </c:pt>
              </c:numCache>
            </c:numRef>
          </c:val>
        </c:ser>
        <c:ser>
          <c:idx val="11"/>
          <c:order val="11"/>
          <c:val>
            <c:numRef>
              <c:f>'Curve Fit - with Bars'!$AI$15:$BG$15</c:f>
              <c:numCache>
                <c:formatCode>0</c:formatCode>
                <c:ptCount val="25"/>
                <c:pt idx="0">
                  <c:v>305.95424563298184</c:v>
                </c:pt>
                <c:pt idx="1">
                  <c:v>245.02684668136612</c:v>
                </c:pt>
                <c:pt idx="2">
                  <c:v>190.96424772975033</c:v>
                </c:pt>
                <c:pt idx="3">
                  <c:v>143.76644877813453</c:v>
                </c:pt>
                <c:pt idx="4">
                  <c:v>103.43344982651877</c:v>
                </c:pt>
                <c:pt idx="5">
                  <c:v>69.965250874902978</c:v>
                </c:pt>
                <c:pt idx="6">
                  <c:v>43.36185192328719</c:v>
                </c:pt>
                <c:pt idx="7">
                  <c:v>23.623252971671409</c:v>
                </c:pt>
                <c:pt idx="8">
                  <c:v>10.74945402005563</c:v>
                </c:pt>
                <c:pt idx="9">
                  <c:v>4.7404550684398465</c:v>
                </c:pt>
                <c:pt idx="10">
                  <c:v>5.5962561168240619</c:v>
                </c:pt>
                <c:pt idx="11">
                  <c:v>13.316857165208278</c:v>
                </c:pt>
                <c:pt idx="12">
                  <c:v>27.902258213592496</c:v>
                </c:pt>
                <c:pt idx="13">
                  <c:v>49.352459261976719</c:v>
                </c:pt>
                <c:pt idx="14">
                  <c:v>77.667460310360951</c:v>
                </c:pt>
                <c:pt idx="15">
                  <c:v>112.84726135874516</c:v>
                </c:pt>
                <c:pt idx="16">
                  <c:v>154.89186240712934</c:v>
                </c:pt>
                <c:pt idx="17">
                  <c:v>203.80126345551355</c:v>
                </c:pt>
                <c:pt idx="18">
                  <c:v>259.57546450389776</c:v>
                </c:pt>
                <c:pt idx="19">
                  <c:v>322.21446555228204</c:v>
                </c:pt>
                <c:pt idx="20">
                  <c:v>391.7182666006662</c:v>
                </c:pt>
                <c:pt idx="21">
                  <c:v>468.08686764905053</c:v>
                </c:pt>
                <c:pt idx="22">
                  <c:v>551.32026869743447</c:v>
                </c:pt>
                <c:pt idx="23">
                  <c:v>641.41846974581904</c:v>
                </c:pt>
                <c:pt idx="24">
                  <c:v>738.38147079420321</c:v>
                </c:pt>
              </c:numCache>
            </c:numRef>
          </c:val>
        </c:ser>
        <c:ser>
          <c:idx val="12"/>
          <c:order val="12"/>
          <c:val>
            <c:numRef>
              <c:f>'Curve Fit - with Bars'!$AI$16:$BG$16</c:f>
              <c:numCache>
                <c:formatCode>0</c:formatCode>
                <c:ptCount val="25"/>
                <c:pt idx="0">
                  <c:v>272.51156028194197</c:v>
                </c:pt>
                <c:pt idx="1">
                  <c:v>215.44016133032608</c:v>
                </c:pt>
                <c:pt idx="2">
                  <c:v>165.23356237871036</c:v>
                </c:pt>
                <c:pt idx="3">
                  <c:v>121.8917634270946</c:v>
                </c:pt>
                <c:pt idx="4">
                  <c:v>85.414764475478819</c:v>
                </c:pt>
                <c:pt idx="5">
                  <c:v>55.802565523863016</c:v>
                </c:pt>
                <c:pt idx="6">
                  <c:v>33.055166572247224</c:v>
                </c:pt>
                <c:pt idx="7">
                  <c:v>17.17256762063144</c:v>
                </c:pt>
                <c:pt idx="8">
                  <c:v>8.1547686690156596</c:v>
                </c:pt>
                <c:pt idx="9">
                  <c:v>6.0017697173998776</c:v>
                </c:pt>
                <c:pt idx="10">
                  <c:v>10.713570765784091</c:v>
                </c:pt>
                <c:pt idx="11">
                  <c:v>22.290171814168314</c:v>
                </c:pt>
                <c:pt idx="12">
                  <c:v>40.731572862552532</c:v>
                </c:pt>
                <c:pt idx="13">
                  <c:v>66.03777391093675</c:v>
                </c:pt>
                <c:pt idx="14">
                  <c:v>98.20877495932092</c:v>
                </c:pt>
                <c:pt idx="15">
                  <c:v>137.24457600770515</c:v>
                </c:pt>
                <c:pt idx="16">
                  <c:v>183.14517705608938</c:v>
                </c:pt>
                <c:pt idx="17">
                  <c:v>235.91057810447364</c:v>
                </c:pt>
                <c:pt idx="18">
                  <c:v>295.54077915285779</c:v>
                </c:pt>
                <c:pt idx="19">
                  <c:v>362.03578020124212</c:v>
                </c:pt>
                <c:pt idx="20">
                  <c:v>435.39558124962616</c:v>
                </c:pt>
                <c:pt idx="21">
                  <c:v>515.6201822980106</c:v>
                </c:pt>
                <c:pt idx="22">
                  <c:v>602.70958334639477</c:v>
                </c:pt>
                <c:pt idx="23">
                  <c:v>696.66378439477899</c:v>
                </c:pt>
                <c:pt idx="24">
                  <c:v>797.48278544316315</c:v>
                </c:pt>
              </c:numCache>
            </c:numRef>
          </c:val>
        </c:ser>
        <c:ser>
          <c:idx val="13"/>
          <c:order val="13"/>
          <c:val>
            <c:numRef>
              <c:f>'Curve Fit - with Bars'!$AI$17:$BG$17</c:f>
              <c:numCache>
                <c:formatCode>0</c:formatCode>
                <c:ptCount val="25"/>
                <c:pt idx="0">
                  <c:v>242.18887493090196</c:v>
                </c:pt>
                <c:pt idx="1">
                  <c:v>188.97347597928618</c:v>
                </c:pt>
                <c:pt idx="2">
                  <c:v>142.62287702767037</c:v>
                </c:pt>
                <c:pt idx="3">
                  <c:v>103.13707807605459</c:v>
                </c:pt>
                <c:pt idx="4">
                  <c:v>70.516079124438832</c:v>
                </c:pt>
                <c:pt idx="5">
                  <c:v>44.759880172823053</c:v>
                </c:pt>
                <c:pt idx="6">
                  <c:v>25.868481221207265</c:v>
                </c:pt>
                <c:pt idx="7">
                  <c:v>13.841882269591474</c:v>
                </c:pt>
                <c:pt idx="8">
                  <c:v>8.6800833179756953</c:v>
                </c:pt>
                <c:pt idx="9">
                  <c:v>10.38308436635991</c:v>
                </c:pt>
                <c:pt idx="10">
                  <c:v>18.950885414744125</c:v>
                </c:pt>
                <c:pt idx="11">
                  <c:v>34.383486463128357</c:v>
                </c:pt>
                <c:pt idx="12">
                  <c:v>56.68088751151258</c:v>
                </c:pt>
                <c:pt idx="13">
                  <c:v>85.843088559896813</c:v>
                </c:pt>
                <c:pt idx="14">
                  <c:v>121.87008960828103</c:v>
                </c:pt>
                <c:pt idx="15">
                  <c:v>164.76189065666523</c:v>
                </c:pt>
                <c:pt idx="16">
                  <c:v>214.51849170504943</c:v>
                </c:pt>
                <c:pt idx="17">
                  <c:v>271.13989275343374</c:v>
                </c:pt>
                <c:pt idx="18">
                  <c:v>334.62609380181783</c:v>
                </c:pt>
                <c:pt idx="19">
                  <c:v>404.97709485020209</c:v>
                </c:pt>
                <c:pt idx="20">
                  <c:v>482.19289589858641</c:v>
                </c:pt>
                <c:pt idx="21">
                  <c:v>566.27349694697045</c:v>
                </c:pt>
                <c:pt idx="22">
                  <c:v>657.21889799535472</c:v>
                </c:pt>
                <c:pt idx="23">
                  <c:v>755.02909904373871</c:v>
                </c:pt>
                <c:pt idx="24">
                  <c:v>859.7041000921231</c:v>
                </c:pt>
              </c:numCache>
            </c:numRef>
          </c:val>
        </c:ser>
        <c:ser>
          <c:idx val="14"/>
          <c:order val="14"/>
          <c:val>
            <c:numRef>
              <c:f>'Curve Fit - with Bars'!$AI$18:$BG$18</c:f>
              <c:numCache>
                <c:formatCode>0</c:formatCode>
                <c:ptCount val="25"/>
                <c:pt idx="0">
                  <c:v>214.98618957986199</c:v>
                </c:pt>
                <c:pt idx="1">
                  <c:v>165.62679062824614</c:v>
                </c:pt>
                <c:pt idx="2">
                  <c:v>123.13219167663043</c:v>
                </c:pt>
                <c:pt idx="3">
                  <c:v>87.502392725014616</c:v>
                </c:pt>
                <c:pt idx="4">
                  <c:v>58.737393773398864</c:v>
                </c:pt>
                <c:pt idx="5">
                  <c:v>36.837194821783072</c:v>
                </c:pt>
                <c:pt idx="6">
                  <c:v>21.80179587016729</c:v>
                </c:pt>
                <c:pt idx="7">
                  <c:v>13.631196918551508</c:v>
                </c:pt>
                <c:pt idx="8">
                  <c:v>12.325397966935727</c:v>
                </c:pt>
                <c:pt idx="9">
                  <c:v>17.884399015319939</c:v>
                </c:pt>
                <c:pt idx="10">
                  <c:v>30.30820006370416</c:v>
                </c:pt>
                <c:pt idx="11">
                  <c:v>49.596801112088393</c:v>
                </c:pt>
                <c:pt idx="12">
                  <c:v>75.750202160472597</c:v>
                </c:pt>
                <c:pt idx="13">
                  <c:v>108.7684032088568</c:v>
                </c:pt>
                <c:pt idx="14">
                  <c:v>148.65140425724104</c:v>
                </c:pt>
                <c:pt idx="15">
                  <c:v>195.39920530562526</c:v>
                </c:pt>
                <c:pt idx="16">
                  <c:v>249.01180635400939</c:v>
                </c:pt>
                <c:pt idx="17">
                  <c:v>309.48920740239362</c:v>
                </c:pt>
                <c:pt idx="18">
                  <c:v>376.83140845077787</c:v>
                </c:pt>
                <c:pt idx="19">
                  <c:v>451.03840949916207</c:v>
                </c:pt>
                <c:pt idx="20">
                  <c:v>532.11021054754644</c:v>
                </c:pt>
                <c:pt idx="21">
                  <c:v>620.04681159593042</c:v>
                </c:pt>
                <c:pt idx="22">
                  <c:v>714.8482126443148</c:v>
                </c:pt>
                <c:pt idx="23">
                  <c:v>816.51441369269901</c:v>
                </c:pt>
                <c:pt idx="24">
                  <c:v>925.04541474108339</c:v>
                </c:pt>
              </c:numCache>
            </c:numRef>
          </c:val>
        </c:ser>
        <c:ser>
          <c:idx val="15"/>
          <c:order val="15"/>
          <c:val>
            <c:numRef>
              <c:f>'Curve Fit - with Bars'!$AI$19:$BG$19</c:f>
              <c:numCache>
                <c:formatCode>0</c:formatCode>
                <c:ptCount val="25"/>
                <c:pt idx="0">
                  <c:v>190.90350422882202</c:v>
                </c:pt>
                <c:pt idx="1">
                  <c:v>145.40010527720625</c:v>
                </c:pt>
                <c:pt idx="2">
                  <c:v>106.76150632559042</c:v>
                </c:pt>
                <c:pt idx="3">
                  <c:v>74.987707373974658</c:v>
                </c:pt>
                <c:pt idx="4">
                  <c:v>50.078708422358879</c:v>
                </c:pt>
                <c:pt idx="5">
                  <c:v>32.034509470743103</c:v>
                </c:pt>
                <c:pt idx="6">
                  <c:v>20.855110519127322</c:v>
                </c:pt>
                <c:pt idx="7">
                  <c:v>16.54051156751154</c:v>
                </c:pt>
                <c:pt idx="8">
                  <c:v>19.090712615895754</c:v>
                </c:pt>
                <c:pt idx="9">
                  <c:v>28.50571366427997</c:v>
                </c:pt>
                <c:pt idx="10">
                  <c:v>44.785514712664202</c:v>
                </c:pt>
                <c:pt idx="11">
                  <c:v>67.930115761048427</c:v>
                </c:pt>
                <c:pt idx="12">
                  <c:v>97.939516809432632</c:v>
                </c:pt>
                <c:pt idx="13">
                  <c:v>134.81371785781687</c:v>
                </c:pt>
                <c:pt idx="14">
                  <c:v>178.55271890620105</c:v>
                </c:pt>
                <c:pt idx="15">
                  <c:v>229.15651995458529</c:v>
                </c:pt>
                <c:pt idx="16">
                  <c:v>286.62512100296948</c:v>
                </c:pt>
                <c:pt idx="17">
                  <c:v>350.95852205135367</c:v>
                </c:pt>
                <c:pt idx="18">
                  <c:v>422.15672309973792</c:v>
                </c:pt>
                <c:pt idx="19">
                  <c:v>500.21972414812211</c:v>
                </c:pt>
                <c:pt idx="20">
                  <c:v>585.14752519650619</c:v>
                </c:pt>
                <c:pt idx="21">
                  <c:v>676.94012624489073</c:v>
                </c:pt>
                <c:pt idx="22">
                  <c:v>775.59752729327477</c:v>
                </c:pt>
                <c:pt idx="23">
                  <c:v>881.11972834165897</c:v>
                </c:pt>
                <c:pt idx="24">
                  <c:v>993.50672939004335</c:v>
                </c:pt>
              </c:numCache>
            </c:numRef>
          </c:val>
        </c:ser>
        <c:ser>
          <c:idx val="16"/>
          <c:order val="16"/>
          <c:val>
            <c:numRef>
              <c:f>'Curve Fit - with Bars'!$AI$20:$BG$20</c:f>
              <c:numCache>
                <c:formatCode>0</c:formatCode>
                <c:ptCount val="25"/>
                <c:pt idx="0">
                  <c:v>169.94081887778202</c:v>
                </c:pt>
                <c:pt idx="1">
                  <c:v>128.29341992616625</c:v>
                </c:pt>
                <c:pt idx="2">
                  <c:v>93.510820974550484</c:v>
                </c:pt>
                <c:pt idx="3">
                  <c:v>65.59302202293469</c:v>
                </c:pt>
                <c:pt idx="4">
                  <c:v>44.54002307131892</c:v>
                </c:pt>
                <c:pt idx="5">
                  <c:v>30.351824119703135</c:v>
                </c:pt>
                <c:pt idx="6">
                  <c:v>23.028425168087356</c:v>
                </c:pt>
                <c:pt idx="7">
                  <c:v>22.569826216471572</c:v>
                </c:pt>
                <c:pt idx="8">
                  <c:v>28.976027264855791</c:v>
                </c:pt>
                <c:pt idx="9">
                  <c:v>42.247028313239994</c:v>
                </c:pt>
                <c:pt idx="10">
                  <c:v>62.382829361624204</c:v>
                </c:pt>
                <c:pt idx="11">
                  <c:v>89.383430410008472</c:v>
                </c:pt>
                <c:pt idx="12">
                  <c:v>123.24883145839263</c:v>
                </c:pt>
                <c:pt idx="13">
                  <c:v>163.97903250677686</c:v>
                </c:pt>
                <c:pt idx="14">
                  <c:v>211.57403355516107</c:v>
                </c:pt>
                <c:pt idx="15">
                  <c:v>266.0338346035453</c:v>
                </c:pt>
                <c:pt idx="16">
                  <c:v>327.35843565192954</c:v>
                </c:pt>
                <c:pt idx="17">
                  <c:v>395.54783670031384</c:v>
                </c:pt>
                <c:pt idx="18">
                  <c:v>470.60203774869797</c:v>
                </c:pt>
                <c:pt idx="19">
                  <c:v>552.52103879708227</c:v>
                </c:pt>
                <c:pt idx="20">
                  <c:v>641.30483984546652</c:v>
                </c:pt>
                <c:pt idx="21">
                  <c:v>736.95344089385048</c:v>
                </c:pt>
                <c:pt idx="22">
                  <c:v>839.46684194223485</c:v>
                </c:pt>
                <c:pt idx="23">
                  <c:v>948.84504299061859</c:v>
                </c:pt>
                <c:pt idx="24">
                  <c:v>1065.0880440390031</c:v>
                </c:pt>
              </c:numCache>
            </c:numRef>
          </c:val>
        </c:ser>
        <c:ser>
          <c:idx val="17"/>
          <c:order val="17"/>
          <c:val>
            <c:numRef>
              <c:f>'Curve Fit - with Bars'!$AI$21:$BG$21</c:f>
              <c:numCache>
                <c:formatCode>0</c:formatCode>
                <c:ptCount val="25"/>
                <c:pt idx="0">
                  <c:v>152.09813352674206</c:v>
                </c:pt>
                <c:pt idx="1">
                  <c:v>114.3067345751263</c:v>
                </c:pt>
                <c:pt idx="2">
                  <c:v>83.380135623510526</c:v>
                </c:pt>
                <c:pt idx="3">
                  <c:v>59.318336671894741</c:v>
                </c:pt>
                <c:pt idx="4">
                  <c:v>42.121337720278973</c:v>
                </c:pt>
                <c:pt idx="5">
                  <c:v>31.789138768663175</c:v>
                </c:pt>
                <c:pt idx="6">
                  <c:v>28.321739817047387</c:v>
                </c:pt>
                <c:pt idx="7">
                  <c:v>31.719140865431605</c:v>
                </c:pt>
                <c:pt idx="8">
                  <c:v>41.981341913815825</c:v>
                </c:pt>
                <c:pt idx="9">
                  <c:v>59.10834296220002</c:v>
                </c:pt>
                <c:pt idx="10">
                  <c:v>83.100144010584259</c:v>
                </c:pt>
                <c:pt idx="11">
                  <c:v>113.95674505896848</c:v>
                </c:pt>
                <c:pt idx="12">
                  <c:v>151.67814610735269</c:v>
                </c:pt>
                <c:pt idx="13">
                  <c:v>196.26434715573691</c:v>
                </c:pt>
                <c:pt idx="14">
                  <c:v>247.71534820412114</c:v>
                </c:pt>
                <c:pt idx="15">
                  <c:v>306.03114925250526</c:v>
                </c:pt>
                <c:pt idx="16">
                  <c:v>371.21175030088955</c:v>
                </c:pt>
                <c:pt idx="17">
                  <c:v>443.25715134927367</c:v>
                </c:pt>
                <c:pt idx="18">
                  <c:v>522.16735239765808</c:v>
                </c:pt>
                <c:pt idx="19">
                  <c:v>607.94235344604226</c:v>
                </c:pt>
                <c:pt idx="20">
                  <c:v>700.58215449442673</c:v>
                </c:pt>
                <c:pt idx="21">
                  <c:v>800.08675554281069</c:v>
                </c:pt>
                <c:pt idx="22">
                  <c:v>906.45615659119471</c:v>
                </c:pt>
                <c:pt idx="23">
                  <c:v>1019.6903576395791</c:v>
                </c:pt>
                <c:pt idx="24">
                  <c:v>1139.7893586879632</c:v>
                </c:pt>
              </c:numCache>
            </c:numRef>
          </c:val>
        </c:ser>
        <c:ser>
          <c:idx val="18"/>
          <c:order val="18"/>
          <c:val>
            <c:numRef>
              <c:f>'Curve Fit - with Bars'!$AI$22:$BG$22</c:f>
              <c:numCache>
                <c:formatCode>0</c:formatCode>
                <c:ptCount val="25"/>
                <c:pt idx="0">
                  <c:v>137.37544817570208</c:v>
                </c:pt>
                <c:pt idx="1">
                  <c:v>103.44004922408632</c:v>
                </c:pt>
                <c:pt idx="2">
                  <c:v>76.369450272470559</c:v>
                </c:pt>
                <c:pt idx="3">
                  <c:v>56.163651320854761</c:v>
                </c:pt>
                <c:pt idx="4">
                  <c:v>42.82265236923898</c:v>
                </c:pt>
                <c:pt idx="5">
                  <c:v>36.346453417623195</c:v>
                </c:pt>
                <c:pt idx="6">
                  <c:v>36.735054466007419</c:v>
                </c:pt>
                <c:pt idx="7">
                  <c:v>43.988455514391632</c:v>
                </c:pt>
                <c:pt idx="8">
                  <c:v>58.106656562775839</c:v>
                </c:pt>
                <c:pt idx="9">
                  <c:v>79.08965761116005</c:v>
                </c:pt>
                <c:pt idx="10">
                  <c:v>106.93745865954429</c:v>
                </c:pt>
                <c:pt idx="11">
                  <c:v>141.65005970792851</c:v>
                </c:pt>
                <c:pt idx="12">
                  <c:v>183.22746075631269</c:v>
                </c:pt>
                <c:pt idx="13">
                  <c:v>231.669661804697</c:v>
                </c:pt>
                <c:pt idx="14">
                  <c:v>286.97666285308117</c:v>
                </c:pt>
                <c:pt idx="15">
                  <c:v>349.14846390146539</c:v>
                </c:pt>
                <c:pt idx="16">
                  <c:v>418.18506494984962</c:v>
                </c:pt>
                <c:pt idx="17">
                  <c:v>494.08646599823385</c:v>
                </c:pt>
                <c:pt idx="18">
                  <c:v>576.85266704661797</c:v>
                </c:pt>
                <c:pt idx="19">
                  <c:v>666.48366809500237</c:v>
                </c:pt>
                <c:pt idx="20">
                  <c:v>762.97946914338638</c:v>
                </c:pt>
                <c:pt idx="21">
                  <c:v>866.34007019177056</c:v>
                </c:pt>
                <c:pt idx="22">
                  <c:v>976.56547124015447</c:v>
                </c:pt>
                <c:pt idx="23">
                  <c:v>1093.6556722885393</c:v>
                </c:pt>
                <c:pt idx="24">
                  <c:v>1217.6106733369236</c:v>
                </c:pt>
              </c:numCache>
            </c:numRef>
          </c:val>
        </c:ser>
        <c:ser>
          <c:idx val="19"/>
          <c:order val="19"/>
          <c:val>
            <c:numRef>
              <c:f>'Curve Fit - with Bars'!$AI$23:$BG$23</c:f>
              <c:numCache>
                <c:formatCode>0</c:formatCode>
                <c:ptCount val="25"/>
                <c:pt idx="0">
                  <c:v>125.77276282466217</c:v>
                </c:pt>
                <c:pt idx="1">
                  <c:v>95.693363873046351</c:v>
                </c:pt>
                <c:pt idx="2">
                  <c:v>72.478764921430596</c:v>
                </c:pt>
                <c:pt idx="3">
                  <c:v>56.128965969814779</c:v>
                </c:pt>
                <c:pt idx="4">
                  <c:v>46.643967018199</c:v>
                </c:pt>
                <c:pt idx="5">
                  <c:v>44.023768066583237</c:v>
                </c:pt>
                <c:pt idx="6">
                  <c:v>48.268369114967456</c:v>
                </c:pt>
                <c:pt idx="7">
                  <c:v>59.377770163351684</c:v>
                </c:pt>
                <c:pt idx="8">
                  <c:v>77.351971211735886</c:v>
                </c:pt>
                <c:pt idx="9">
                  <c:v>102.19097226012012</c:v>
                </c:pt>
                <c:pt idx="10">
                  <c:v>133.89477330850431</c:v>
                </c:pt>
                <c:pt idx="11">
                  <c:v>172.46337435688847</c:v>
                </c:pt>
                <c:pt idx="12">
                  <c:v>217.89677540527271</c:v>
                </c:pt>
                <c:pt idx="13">
                  <c:v>270.19497645365686</c:v>
                </c:pt>
                <c:pt idx="14">
                  <c:v>329.35797750204114</c:v>
                </c:pt>
                <c:pt idx="15">
                  <c:v>395.3857785504253</c:v>
                </c:pt>
                <c:pt idx="16">
                  <c:v>468.27837959880952</c:v>
                </c:pt>
                <c:pt idx="17">
                  <c:v>548.03578064719386</c:v>
                </c:pt>
                <c:pt idx="18">
                  <c:v>634.65798169557786</c:v>
                </c:pt>
                <c:pt idx="19">
                  <c:v>728.14498274396215</c:v>
                </c:pt>
                <c:pt idx="20">
                  <c:v>828.49678379234649</c:v>
                </c:pt>
                <c:pt idx="21">
                  <c:v>935.71338484073055</c:v>
                </c:pt>
                <c:pt idx="22">
                  <c:v>1049.7947858891148</c:v>
                </c:pt>
                <c:pt idx="23">
                  <c:v>1170.740986937499</c:v>
                </c:pt>
                <c:pt idx="24">
                  <c:v>1298.5519879858832</c:v>
                </c:pt>
              </c:numCache>
            </c:numRef>
          </c:val>
        </c:ser>
        <c:ser>
          <c:idx val="20"/>
          <c:order val="20"/>
          <c:val>
            <c:numRef>
              <c:f>'Curve Fit - with Bars'!$AI$24:$BG$24</c:f>
              <c:numCache>
                <c:formatCode>0</c:formatCode>
                <c:ptCount val="25"/>
                <c:pt idx="0">
                  <c:v>117.29007747362216</c:v>
                </c:pt>
                <c:pt idx="1">
                  <c:v>91.066678522006427</c:v>
                </c:pt>
                <c:pt idx="2">
                  <c:v>71.708079570390595</c:v>
                </c:pt>
                <c:pt idx="3">
                  <c:v>59.214280618774829</c:v>
                </c:pt>
                <c:pt idx="4">
                  <c:v>53.585281667159059</c:v>
                </c:pt>
                <c:pt idx="5">
                  <c:v>54.821082715543255</c:v>
                </c:pt>
                <c:pt idx="6">
                  <c:v>62.921683763927469</c:v>
                </c:pt>
                <c:pt idx="7">
                  <c:v>77.887084812311699</c:v>
                </c:pt>
                <c:pt idx="8">
                  <c:v>99.717285860695924</c:v>
                </c:pt>
                <c:pt idx="9">
                  <c:v>128.41228690908017</c:v>
                </c:pt>
                <c:pt idx="10">
                  <c:v>163.97208795746431</c:v>
                </c:pt>
                <c:pt idx="11">
                  <c:v>206.39668900584854</c:v>
                </c:pt>
                <c:pt idx="12">
                  <c:v>255.68609005423286</c:v>
                </c:pt>
                <c:pt idx="13">
                  <c:v>311.84029110261702</c:v>
                </c:pt>
                <c:pt idx="14">
                  <c:v>374.85929215100128</c:v>
                </c:pt>
                <c:pt idx="15">
                  <c:v>444.7430931993855</c:v>
                </c:pt>
                <c:pt idx="16">
                  <c:v>521.49169424776971</c:v>
                </c:pt>
                <c:pt idx="17">
                  <c:v>605.10509529615399</c:v>
                </c:pt>
                <c:pt idx="18">
                  <c:v>695.58329634453798</c:v>
                </c:pt>
                <c:pt idx="19">
                  <c:v>792.92629739292215</c:v>
                </c:pt>
                <c:pt idx="20">
                  <c:v>897.13409844130615</c:v>
                </c:pt>
                <c:pt idx="21">
                  <c:v>1008.2066994896908</c:v>
                </c:pt>
                <c:pt idx="22">
                  <c:v>1126.1441005380748</c:v>
                </c:pt>
                <c:pt idx="23">
                  <c:v>1250.9463015864594</c:v>
                </c:pt>
                <c:pt idx="24">
                  <c:v>1382.6133026348436</c:v>
                </c:pt>
              </c:numCache>
            </c:numRef>
          </c:val>
        </c:ser>
        <c:bandFmts/>
        <c:axId val="260373120"/>
        <c:axId val="224141696"/>
        <c:axId val="260361728"/>
      </c:surface3DChart>
      <c:catAx>
        <c:axId val="26037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224141696"/>
        <c:crosses val="autoZero"/>
        <c:auto val="1"/>
        <c:lblAlgn val="ctr"/>
        <c:lblOffset val="100"/>
        <c:noMultiLvlLbl val="0"/>
      </c:catAx>
      <c:valAx>
        <c:axId val="224141696"/>
        <c:scaling>
          <c:orientation val="minMax"/>
        </c:scaling>
        <c:delete val="1"/>
        <c:axPos val="l"/>
        <c:majorGridlines/>
        <c:numFmt formatCode="0" sourceLinked="1"/>
        <c:majorTickMark val="out"/>
        <c:minorTickMark val="none"/>
        <c:tickLblPos val="nextTo"/>
        <c:crossAx val="260373120"/>
        <c:crosses val="autoZero"/>
        <c:crossBetween val="midCat"/>
        <c:majorUnit val="50"/>
      </c:valAx>
      <c:serAx>
        <c:axId val="2603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224141696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9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'Curve Fit - with Bars'!$AI$4:$BG$4</c:f>
              <c:numCache>
                <c:formatCode>0</c:formatCode>
                <c:ptCount val="25"/>
                <c:pt idx="0">
                  <c:v>879.74378449442167</c:v>
                </c:pt>
                <c:pt idx="1">
                  <c:v>776.40038554280568</c:v>
                </c:pt>
                <c:pt idx="2">
                  <c:v>679.92178659118986</c:v>
                </c:pt>
                <c:pt idx="3">
                  <c:v>590.30798763957443</c:v>
                </c:pt>
                <c:pt idx="4">
                  <c:v>507.55898868795867</c:v>
                </c:pt>
                <c:pt idx="5">
                  <c:v>431.67478973634269</c:v>
                </c:pt>
                <c:pt idx="6">
                  <c:v>362.65539078472676</c:v>
                </c:pt>
                <c:pt idx="7">
                  <c:v>300.50079183311112</c:v>
                </c:pt>
                <c:pt idx="8">
                  <c:v>245.21099288149529</c:v>
                </c:pt>
                <c:pt idx="9">
                  <c:v>196.78599392987957</c:v>
                </c:pt>
                <c:pt idx="10">
                  <c:v>155.22579497826371</c:v>
                </c:pt>
                <c:pt idx="11">
                  <c:v>120.53039602664791</c:v>
                </c:pt>
                <c:pt idx="12">
                  <c:v>92.699797075032151</c:v>
                </c:pt>
                <c:pt idx="13">
                  <c:v>71.733998123416356</c:v>
                </c:pt>
                <c:pt idx="14">
                  <c:v>57.632999171800584</c:v>
                </c:pt>
                <c:pt idx="15">
                  <c:v>50.396800220184794</c:v>
                </c:pt>
                <c:pt idx="16">
                  <c:v>50.025401268568999</c:v>
                </c:pt>
                <c:pt idx="17">
                  <c:v>56.518802316953241</c:v>
                </c:pt>
                <c:pt idx="18">
                  <c:v>69.877003365337458</c:v>
                </c:pt>
                <c:pt idx="19">
                  <c:v>90.100004413721663</c:v>
                </c:pt>
                <c:pt idx="20">
                  <c:v>117.18780546210593</c:v>
                </c:pt>
                <c:pt idx="21">
                  <c:v>151.14040651049012</c:v>
                </c:pt>
                <c:pt idx="22">
                  <c:v>191.95780755887435</c:v>
                </c:pt>
                <c:pt idx="23">
                  <c:v>239.64000860725849</c:v>
                </c:pt>
                <c:pt idx="24">
                  <c:v>294.18700965564267</c:v>
                </c:pt>
              </c:numCache>
            </c:numRef>
          </c:val>
        </c:ser>
        <c:ser>
          <c:idx val="1"/>
          <c:order val="1"/>
          <c:val>
            <c:numRef>
              <c:f>'Curve Fit - with Bars'!$AI$5:$BG$5</c:f>
              <c:numCache>
                <c:formatCode>0</c:formatCode>
                <c:ptCount val="25"/>
                <c:pt idx="0">
                  <c:v>811.98109914338147</c:v>
                </c:pt>
                <c:pt idx="1">
                  <c:v>712.4937001917657</c:v>
                </c:pt>
                <c:pt idx="2">
                  <c:v>619.8711012401501</c:v>
                </c:pt>
                <c:pt idx="3">
                  <c:v>534.1133022885341</c:v>
                </c:pt>
                <c:pt idx="4">
                  <c:v>455.22030333691845</c:v>
                </c:pt>
                <c:pt idx="5">
                  <c:v>383.19210438530263</c:v>
                </c:pt>
                <c:pt idx="6">
                  <c:v>318.02870543368675</c:v>
                </c:pt>
                <c:pt idx="7">
                  <c:v>259.73010648207099</c:v>
                </c:pt>
                <c:pt idx="8">
                  <c:v>208.29630753045529</c:v>
                </c:pt>
                <c:pt idx="9">
                  <c:v>163.72730857883954</c:v>
                </c:pt>
                <c:pt idx="10">
                  <c:v>126.02310962722376</c:v>
                </c:pt>
                <c:pt idx="11">
                  <c:v>95.183710675607941</c:v>
                </c:pt>
                <c:pt idx="12">
                  <c:v>71.209111723992194</c:v>
                </c:pt>
                <c:pt idx="13">
                  <c:v>54.099312772376393</c:v>
                </c:pt>
                <c:pt idx="14">
                  <c:v>43.854313820760602</c:v>
                </c:pt>
                <c:pt idx="15">
                  <c:v>40.474114869144827</c:v>
                </c:pt>
                <c:pt idx="16">
                  <c:v>43.958715917529041</c:v>
                </c:pt>
                <c:pt idx="17">
                  <c:v>54.308116965913257</c:v>
                </c:pt>
                <c:pt idx="18">
                  <c:v>71.522318014297468</c:v>
                </c:pt>
                <c:pt idx="19">
                  <c:v>95.601319062681711</c:v>
                </c:pt>
                <c:pt idx="20">
                  <c:v>126.54512011106591</c:v>
                </c:pt>
                <c:pt idx="21">
                  <c:v>164.35372115945015</c:v>
                </c:pt>
                <c:pt idx="22">
                  <c:v>209.02712220783437</c:v>
                </c:pt>
                <c:pt idx="23">
                  <c:v>260.56532325621868</c:v>
                </c:pt>
                <c:pt idx="24">
                  <c:v>318.96832430460279</c:v>
                </c:pt>
              </c:numCache>
            </c:numRef>
          </c:val>
        </c:ser>
        <c:ser>
          <c:idx val="2"/>
          <c:order val="2"/>
          <c:val>
            <c:numRef>
              <c:f>'Curve Fit - with Bars'!$AI$6:$BG$6</c:f>
              <c:numCache>
                <c:formatCode>0</c:formatCode>
                <c:ptCount val="25"/>
                <c:pt idx="0">
                  <c:v>747.33841379234184</c:v>
                </c:pt>
                <c:pt idx="1">
                  <c:v>651.70701484072583</c:v>
                </c:pt>
                <c:pt idx="2">
                  <c:v>562.94041588911023</c:v>
                </c:pt>
                <c:pt idx="3">
                  <c:v>481.03861693749428</c:v>
                </c:pt>
                <c:pt idx="4">
                  <c:v>406.00161798587851</c:v>
                </c:pt>
                <c:pt idx="5">
                  <c:v>337.8294190342628</c:v>
                </c:pt>
                <c:pt idx="6">
                  <c:v>276.52202008264697</c:v>
                </c:pt>
                <c:pt idx="7">
                  <c:v>222.07942113103113</c:v>
                </c:pt>
                <c:pt idx="8">
                  <c:v>174.50162217941536</c:v>
                </c:pt>
                <c:pt idx="9">
                  <c:v>133.7886232277996</c:v>
                </c:pt>
                <c:pt idx="10">
                  <c:v>99.940424276183776</c:v>
                </c:pt>
                <c:pt idx="11">
                  <c:v>72.957025324567994</c:v>
                </c:pt>
                <c:pt idx="12">
                  <c:v>52.838426372952199</c:v>
                </c:pt>
                <c:pt idx="13">
                  <c:v>39.584627421336421</c:v>
                </c:pt>
                <c:pt idx="14">
                  <c:v>33.195628469720646</c:v>
                </c:pt>
                <c:pt idx="15">
                  <c:v>33.671429518104866</c:v>
                </c:pt>
                <c:pt idx="16">
                  <c:v>41.012030566489081</c:v>
                </c:pt>
                <c:pt idx="17">
                  <c:v>55.217431614873291</c:v>
                </c:pt>
                <c:pt idx="18">
                  <c:v>76.287632663257526</c:v>
                </c:pt>
                <c:pt idx="19">
                  <c:v>104.22263371164175</c:v>
                </c:pt>
                <c:pt idx="20">
                  <c:v>139.02243476002593</c:v>
                </c:pt>
                <c:pt idx="21">
                  <c:v>180.68703580841012</c:v>
                </c:pt>
                <c:pt idx="22">
                  <c:v>229.2164368567943</c:v>
                </c:pt>
                <c:pt idx="23">
                  <c:v>284.61063790517863</c:v>
                </c:pt>
                <c:pt idx="24">
                  <c:v>346.8696389535628</c:v>
                </c:pt>
              </c:numCache>
            </c:numRef>
          </c:val>
        </c:ser>
        <c:ser>
          <c:idx val="3"/>
          <c:order val="3"/>
          <c:val>
            <c:numRef>
              <c:f>'Curve Fit - with Bars'!$AI$7:$BG$7</c:f>
              <c:numCache>
                <c:formatCode>0</c:formatCode>
                <c:ptCount val="25"/>
                <c:pt idx="0">
                  <c:v>685.81572844130153</c:v>
                </c:pt>
                <c:pt idx="1">
                  <c:v>594.04032948968597</c:v>
                </c:pt>
                <c:pt idx="2">
                  <c:v>509.12973053807013</c:v>
                </c:pt>
                <c:pt idx="3">
                  <c:v>431.08393158645424</c:v>
                </c:pt>
                <c:pt idx="4">
                  <c:v>359.90293263483846</c:v>
                </c:pt>
                <c:pt idx="5">
                  <c:v>295.58673368322275</c:v>
                </c:pt>
                <c:pt idx="6">
                  <c:v>238.135334731607</c:v>
                </c:pt>
                <c:pt idx="7">
                  <c:v>187.54873577999118</c:v>
                </c:pt>
                <c:pt idx="8">
                  <c:v>143.82693682837541</c:v>
                </c:pt>
                <c:pt idx="9">
                  <c:v>106.96993787675959</c:v>
                </c:pt>
                <c:pt idx="10">
                  <c:v>76.977738925143811</c:v>
                </c:pt>
                <c:pt idx="11">
                  <c:v>53.850339973528023</c:v>
                </c:pt>
                <c:pt idx="12">
                  <c:v>37.587741021912237</c:v>
                </c:pt>
                <c:pt idx="13">
                  <c:v>28.18994207029646</c:v>
                </c:pt>
                <c:pt idx="14">
                  <c:v>25.656943118680683</c:v>
                </c:pt>
                <c:pt idx="15">
                  <c:v>29.988744167064898</c:v>
                </c:pt>
                <c:pt idx="16">
                  <c:v>41.185345215449104</c:v>
                </c:pt>
                <c:pt idx="17">
                  <c:v>59.24674626383333</c:v>
                </c:pt>
                <c:pt idx="18">
                  <c:v>84.172947312217573</c:v>
                </c:pt>
                <c:pt idx="19">
                  <c:v>115.96394836060175</c:v>
                </c:pt>
                <c:pt idx="20">
                  <c:v>154.61974940898602</c:v>
                </c:pt>
                <c:pt idx="21">
                  <c:v>200.14035045737023</c:v>
                </c:pt>
                <c:pt idx="22">
                  <c:v>252.52575150575441</c:v>
                </c:pt>
                <c:pt idx="23">
                  <c:v>311.77595255413877</c:v>
                </c:pt>
                <c:pt idx="24">
                  <c:v>377.8909536025227</c:v>
                </c:pt>
              </c:numCache>
            </c:numRef>
          </c:val>
        </c:ser>
        <c:ser>
          <c:idx val="4"/>
          <c:order val="4"/>
          <c:val>
            <c:numRef>
              <c:f>'Curve Fit - with Bars'!$AI$8:$BG$8</c:f>
              <c:numCache>
                <c:formatCode>0</c:formatCode>
                <c:ptCount val="25"/>
                <c:pt idx="0">
                  <c:v>627.41304309026157</c:v>
                </c:pt>
                <c:pt idx="1">
                  <c:v>539.493644138646</c:v>
                </c:pt>
                <c:pt idx="2">
                  <c:v>458.43904518703016</c:v>
                </c:pt>
                <c:pt idx="3">
                  <c:v>384.24924623541426</c:v>
                </c:pt>
                <c:pt idx="4">
                  <c:v>316.92424728379842</c:v>
                </c:pt>
                <c:pt idx="5">
                  <c:v>256.46404833218281</c:v>
                </c:pt>
                <c:pt idx="6">
                  <c:v>202.86864938056695</c:v>
                </c:pt>
                <c:pt idx="7">
                  <c:v>156.13805042895115</c:v>
                </c:pt>
                <c:pt idx="8">
                  <c:v>116.27225147733537</c:v>
                </c:pt>
                <c:pt idx="9">
                  <c:v>83.271252525719632</c:v>
                </c:pt>
                <c:pt idx="10">
                  <c:v>57.135053574103829</c:v>
                </c:pt>
                <c:pt idx="11">
                  <c:v>37.86365462248807</c:v>
                </c:pt>
                <c:pt idx="12">
                  <c:v>25.457055670872272</c:v>
                </c:pt>
                <c:pt idx="13">
                  <c:v>19.915256719256483</c:v>
                </c:pt>
                <c:pt idx="14">
                  <c:v>21.238257767640707</c:v>
                </c:pt>
                <c:pt idx="15">
                  <c:v>29.426058816024923</c:v>
                </c:pt>
                <c:pt idx="16">
                  <c:v>44.478659864409153</c:v>
                </c:pt>
                <c:pt idx="17">
                  <c:v>66.396060912793374</c:v>
                </c:pt>
                <c:pt idx="18">
                  <c:v>95.178261961177569</c:v>
                </c:pt>
                <c:pt idx="19">
                  <c:v>130.82526300956178</c:v>
                </c:pt>
                <c:pt idx="20">
                  <c:v>173.33706405794601</c:v>
                </c:pt>
                <c:pt idx="21">
                  <c:v>222.71366510633021</c:v>
                </c:pt>
                <c:pt idx="22">
                  <c:v>278.95506615471442</c:v>
                </c:pt>
                <c:pt idx="23">
                  <c:v>342.06126720309868</c:v>
                </c:pt>
                <c:pt idx="24">
                  <c:v>412.03226825148289</c:v>
                </c:pt>
              </c:numCache>
            </c:numRef>
          </c:val>
        </c:ser>
        <c:ser>
          <c:idx val="5"/>
          <c:order val="5"/>
          <c:val>
            <c:numRef>
              <c:f>'Curve Fit - with Bars'!$AI$9:$BG$9</c:f>
              <c:numCache>
                <c:formatCode>0</c:formatCode>
                <c:ptCount val="25"/>
                <c:pt idx="0">
                  <c:v>572.13035773922149</c:v>
                </c:pt>
                <c:pt idx="1">
                  <c:v>488.0669587876057</c:v>
                </c:pt>
                <c:pt idx="2">
                  <c:v>410.86835983599008</c:v>
                </c:pt>
                <c:pt idx="3">
                  <c:v>340.53456088437434</c:v>
                </c:pt>
                <c:pt idx="4">
                  <c:v>277.0655619327585</c:v>
                </c:pt>
                <c:pt idx="5">
                  <c:v>220.46136298114271</c:v>
                </c:pt>
                <c:pt idx="6">
                  <c:v>170.72196402952699</c:v>
                </c:pt>
                <c:pt idx="7">
                  <c:v>127.84736507791125</c:v>
                </c:pt>
                <c:pt idx="8">
                  <c:v>91.837566126295442</c:v>
                </c:pt>
                <c:pt idx="9">
                  <c:v>62.692567174679667</c:v>
                </c:pt>
                <c:pt idx="10">
                  <c:v>40.412368223063865</c:v>
                </c:pt>
                <c:pt idx="11">
                  <c:v>24.996969271448084</c:v>
                </c:pt>
                <c:pt idx="12">
                  <c:v>16.446370319832301</c:v>
                </c:pt>
                <c:pt idx="13">
                  <c:v>14.760571368216523</c:v>
                </c:pt>
                <c:pt idx="14">
                  <c:v>19.939572416600743</c:v>
                </c:pt>
                <c:pt idx="15">
                  <c:v>31.983373464984954</c:v>
                </c:pt>
                <c:pt idx="16">
                  <c:v>50.891974513369178</c:v>
                </c:pt>
                <c:pt idx="17">
                  <c:v>76.665375561753422</c:v>
                </c:pt>
                <c:pt idx="18">
                  <c:v>109.3035766101376</c:v>
                </c:pt>
                <c:pt idx="19">
                  <c:v>148.80657765852183</c:v>
                </c:pt>
                <c:pt idx="20">
                  <c:v>195.17437870690605</c:v>
                </c:pt>
                <c:pt idx="21">
                  <c:v>248.40697975529028</c:v>
                </c:pt>
                <c:pt idx="22">
                  <c:v>308.50438080367445</c:v>
                </c:pt>
                <c:pt idx="23">
                  <c:v>375.46658185205877</c:v>
                </c:pt>
                <c:pt idx="24">
                  <c:v>449.29358290044291</c:v>
                </c:pt>
              </c:numCache>
            </c:numRef>
          </c:val>
        </c:ser>
        <c:ser>
          <c:idx val="6"/>
          <c:order val="6"/>
          <c:val>
            <c:numRef>
              <c:f>'Curve Fit - with Bars'!$AI$10:$BG$10</c:f>
              <c:numCache>
                <c:formatCode>0</c:formatCode>
                <c:ptCount val="25"/>
                <c:pt idx="0">
                  <c:v>519.96767238818188</c:v>
                </c:pt>
                <c:pt idx="1">
                  <c:v>439.76027343656591</c:v>
                </c:pt>
                <c:pt idx="2">
                  <c:v>366.41767448495017</c:v>
                </c:pt>
                <c:pt idx="3">
                  <c:v>299.93987553333443</c:v>
                </c:pt>
                <c:pt idx="4">
                  <c:v>240.32687658171869</c:v>
                </c:pt>
                <c:pt idx="5">
                  <c:v>187.57867763010287</c:v>
                </c:pt>
                <c:pt idx="6">
                  <c:v>141.69527867848703</c:v>
                </c:pt>
                <c:pt idx="7">
                  <c:v>102.67667972687124</c:v>
                </c:pt>
                <c:pt idx="8">
                  <c:v>70.522880775255459</c:v>
                </c:pt>
                <c:pt idx="9">
                  <c:v>45.233881823639678</c:v>
                </c:pt>
                <c:pt idx="10">
                  <c:v>26.809682872023899</c:v>
                </c:pt>
                <c:pt idx="11">
                  <c:v>15.250283920408119</c:v>
                </c:pt>
                <c:pt idx="12">
                  <c:v>10.555684968792336</c:v>
                </c:pt>
                <c:pt idx="13">
                  <c:v>12.725886017176556</c:v>
                </c:pt>
                <c:pt idx="14">
                  <c:v>21.760887065560773</c:v>
                </c:pt>
                <c:pt idx="15">
                  <c:v>37.660688113945</c:v>
                </c:pt>
                <c:pt idx="16">
                  <c:v>60.425289162329214</c:v>
                </c:pt>
                <c:pt idx="17">
                  <c:v>90.054690210713417</c:v>
                </c:pt>
                <c:pt idx="18">
                  <c:v>126.54889125909769</c:v>
                </c:pt>
                <c:pt idx="19">
                  <c:v>169.90789230748189</c:v>
                </c:pt>
                <c:pt idx="20">
                  <c:v>220.13169335586616</c:v>
                </c:pt>
                <c:pt idx="21">
                  <c:v>277.2202944042503</c:v>
                </c:pt>
                <c:pt idx="22">
                  <c:v>341.17369545263455</c:v>
                </c:pt>
                <c:pt idx="23">
                  <c:v>411.99189650101869</c:v>
                </c:pt>
                <c:pt idx="24">
                  <c:v>489.67489754940289</c:v>
                </c:pt>
              </c:numCache>
            </c:numRef>
          </c:val>
        </c:ser>
        <c:ser>
          <c:idx val="7"/>
          <c:order val="7"/>
          <c:val>
            <c:numRef>
              <c:f>'Curve Fit - with Bars'!$AI$11:$BG$11</c:f>
              <c:numCache>
                <c:formatCode>0</c:formatCode>
                <c:ptCount val="25"/>
                <c:pt idx="0">
                  <c:v>470.92498703714188</c:v>
                </c:pt>
                <c:pt idx="1">
                  <c:v>394.57358808552596</c:v>
                </c:pt>
                <c:pt idx="2">
                  <c:v>325.08698913391021</c:v>
                </c:pt>
                <c:pt idx="3">
                  <c:v>262.46519018229435</c:v>
                </c:pt>
                <c:pt idx="4">
                  <c:v>206.70819123067864</c:v>
                </c:pt>
                <c:pt idx="5">
                  <c:v>157.81599227906284</c:v>
                </c:pt>
                <c:pt idx="6">
                  <c:v>115.78859332744705</c:v>
                </c:pt>
                <c:pt idx="7">
                  <c:v>80.625994375831269</c:v>
                </c:pt>
                <c:pt idx="8">
                  <c:v>52.328195424215508</c:v>
                </c:pt>
                <c:pt idx="9">
                  <c:v>30.895196472599711</c:v>
                </c:pt>
                <c:pt idx="10">
                  <c:v>16.326997520983934</c:v>
                </c:pt>
                <c:pt idx="11">
                  <c:v>8.6235985693681521</c:v>
                </c:pt>
                <c:pt idx="12">
                  <c:v>7.7849996177523684</c:v>
                </c:pt>
                <c:pt idx="13">
                  <c:v>13.811200666136589</c:v>
                </c:pt>
                <c:pt idx="14">
                  <c:v>26.702201714520804</c:v>
                </c:pt>
                <c:pt idx="15">
                  <c:v>46.458002762905004</c:v>
                </c:pt>
                <c:pt idx="16">
                  <c:v>73.078603811289213</c:v>
                </c:pt>
                <c:pt idx="17">
                  <c:v>106.56400485967346</c:v>
                </c:pt>
                <c:pt idx="18">
                  <c:v>146.91420590805768</c:v>
                </c:pt>
                <c:pt idx="19">
                  <c:v>194.12920695644189</c:v>
                </c:pt>
                <c:pt idx="20">
                  <c:v>248.20900800482613</c:v>
                </c:pt>
                <c:pt idx="21">
                  <c:v>309.15360905321023</c:v>
                </c:pt>
                <c:pt idx="22">
                  <c:v>376.96301010159465</c:v>
                </c:pt>
                <c:pt idx="23">
                  <c:v>451.63721114997873</c:v>
                </c:pt>
                <c:pt idx="24">
                  <c:v>533.17621219836292</c:v>
                </c:pt>
              </c:numCache>
            </c:numRef>
          </c:val>
        </c:ser>
        <c:ser>
          <c:idx val="8"/>
          <c:order val="8"/>
          <c:val>
            <c:numRef>
              <c:f>'Curve Fit - with Bars'!$AI$12:$BG$12</c:f>
              <c:numCache>
                <c:formatCode>0</c:formatCode>
                <c:ptCount val="25"/>
                <c:pt idx="0">
                  <c:v>425.00230168610187</c:v>
                </c:pt>
                <c:pt idx="1">
                  <c:v>352.50690273448595</c:v>
                </c:pt>
                <c:pt idx="2">
                  <c:v>286.87630378287031</c:v>
                </c:pt>
                <c:pt idx="3">
                  <c:v>228.11050483125439</c:v>
                </c:pt>
                <c:pt idx="4">
                  <c:v>176.20950587963864</c:v>
                </c:pt>
                <c:pt idx="5">
                  <c:v>131.17330692802284</c:v>
                </c:pt>
                <c:pt idx="6">
                  <c:v>93.001907976407097</c:v>
                </c:pt>
                <c:pt idx="7">
                  <c:v>61.695309024791328</c:v>
                </c:pt>
                <c:pt idx="8">
                  <c:v>37.253510073175541</c:v>
                </c:pt>
                <c:pt idx="9">
                  <c:v>19.676511121559756</c:v>
                </c:pt>
                <c:pt idx="10">
                  <c:v>8.9643121699439678</c:v>
                </c:pt>
                <c:pt idx="11">
                  <c:v>5.1169132183281842</c:v>
                </c:pt>
                <c:pt idx="12">
                  <c:v>8.1343142667123995</c:v>
                </c:pt>
                <c:pt idx="13">
                  <c:v>18.016515315096616</c:v>
                </c:pt>
                <c:pt idx="14">
                  <c:v>34.763516363480832</c:v>
                </c:pt>
                <c:pt idx="15">
                  <c:v>58.375317411865041</c:v>
                </c:pt>
                <c:pt idx="16">
                  <c:v>88.851918460249294</c:v>
                </c:pt>
                <c:pt idx="17">
                  <c:v>126.19331950863351</c:v>
                </c:pt>
                <c:pt idx="18">
                  <c:v>170.39952055701767</c:v>
                </c:pt>
                <c:pt idx="19">
                  <c:v>221.4705216054019</c:v>
                </c:pt>
                <c:pt idx="20">
                  <c:v>279.40632265378622</c:v>
                </c:pt>
                <c:pt idx="21">
                  <c:v>344.20692370217034</c:v>
                </c:pt>
                <c:pt idx="22">
                  <c:v>415.87232475055453</c:v>
                </c:pt>
                <c:pt idx="23">
                  <c:v>494.40252579893877</c:v>
                </c:pt>
                <c:pt idx="24">
                  <c:v>579.79752684732307</c:v>
                </c:pt>
              </c:numCache>
            </c:numRef>
          </c:val>
        </c:ser>
        <c:ser>
          <c:idx val="9"/>
          <c:order val="9"/>
          <c:val>
            <c:numRef>
              <c:f>'Curve Fit - with Bars'!$AI$13:$BG$13</c:f>
              <c:numCache>
                <c:formatCode>0</c:formatCode>
                <c:ptCount val="25"/>
                <c:pt idx="0">
                  <c:v>382.19961633506182</c:v>
                </c:pt>
                <c:pt idx="1">
                  <c:v>313.56021738344606</c:v>
                </c:pt>
                <c:pt idx="2">
                  <c:v>251.7856184318303</c:v>
                </c:pt>
                <c:pt idx="3">
                  <c:v>196.87581948021449</c:v>
                </c:pt>
                <c:pt idx="4">
                  <c:v>148.83082052859868</c:v>
                </c:pt>
                <c:pt idx="5">
                  <c:v>107.6506215769829</c:v>
                </c:pt>
                <c:pt idx="6">
                  <c:v>73.335222625367138</c:v>
                </c:pt>
                <c:pt idx="7">
                  <c:v>45.884623673751342</c:v>
                </c:pt>
                <c:pt idx="8">
                  <c:v>25.29882472213556</c:v>
                </c:pt>
                <c:pt idx="9">
                  <c:v>11.57782577051978</c:v>
                </c:pt>
                <c:pt idx="10">
                  <c:v>4.7216268189039985</c:v>
                </c:pt>
                <c:pt idx="11">
                  <c:v>4.7302278672882139</c:v>
                </c:pt>
                <c:pt idx="12">
                  <c:v>11.603628915672431</c:v>
                </c:pt>
                <c:pt idx="13">
                  <c:v>25.341829964056647</c:v>
                </c:pt>
                <c:pt idx="14">
                  <c:v>45.944831012440872</c:v>
                </c:pt>
                <c:pt idx="15">
                  <c:v>73.412632060825075</c:v>
                </c:pt>
                <c:pt idx="16">
                  <c:v>107.74523310920931</c:v>
                </c:pt>
                <c:pt idx="17">
                  <c:v>148.94263415759349</c:v>
                </c:pt>
                <c:pt idx="18">
                  <c:v>197.00483520597768</c:v>
                </c:pt>
                <c:pt idx="19">
                  <c:v>251.93183625436203</c:v>
                </c:pt>
                <c:pt idx="20">
                  <c:v>313.723637302746</c:v>
                </c:pt>
                <c:pt idx="21">
                  <c:v>382.38023835113034</c:v>
                </c:pt>
                <c:pt idx="22">
                  <c:v>457.90163939951452</c:v>
                </c:pt>
                <c:pt idx="23">
                  <c:v>540.28784044789882</c:v>
                </c:pt>
                <c:pt idx="24">
                  <c:v>629.538841496283</c:v>
                </c:pt>
              </c:numCache>
            </c:numRef>
          </c:val>
        </c:ser>
        <c:ser>
          <c:idx val="10"/>
          <c:order val="10"/>
          <c:val>
            <c:numRef>
              <c:f>'Curve Fit - with Bars'!$AI$14:$BG$14</c:f>
              <c:numCache>
                <c:formatCode>0</c:formatCode>
                <c:ptCount val="25"/>
                <c:pt idx="0">
                  <c:v>342.51693098402183</c:v>
                </c:pt>
                <c:pt idx="1">
                  <c:v>277.73353203240617</c:v>
                </c:pt>
                <c:pt idx="2">
                  <c:v>219.81493308079033</c:v>
                </c:pt>
                <c:pt idx="3">
                  <c:v>168.76113412917451</c:v>
                </c:pt>
                <c:pt idx="4">
                  <c:v>124.57213517755871</c:v>
                </c:pt>
                <c:pt idx="5">
                  <c:v>87.247936225942937</c:v>
                </c:pt>
                <c:pt idx="6">
                  <c:v>56.788537274327155</c:v>
                </c:pt>
                <c:pt idx="7">
                  <c:v>33.193938322711389</c:v>
                </c:pt>
                <c:pt idx="8">
                  <c:v>16.464139371095595</c:v>
                </c:pt>
                <c:pt idx="9">
                  <c:v>6.5991404194798147</c:v>
                </c:pt>
                <c:pt idx="10">
                  <c:v>3.5989414678640306</c:v>
                </c:pt>
                <c:pt idx="11">
                  <c:v>7.463542516248248</c:v>
                </c:pt>
                <c:pt idx="12">
                  <c:v>18.192943564632458</c:v>
                </c:pt>
                <c:pt idx="13">
                  <c:v>35.787144613016679</c:v>
                </c:pt>
                <c:pt idx="14">
                  <c:v>60.246145661400888</c:v>
                </c:pt>
                <c:pt idx="15">
                  <c:v>91.569946709785114</c:v>
                </c:pt>
                <c:pt idx="16">
                  <c:v>129.7585477581693</c:v>
                </c:pt>
                <c:pt idx="17">
                  <c:v>174.81194880655352</c:v>
                </c:pt>
                <c:pt idx="18">
                  <c:v>226.73014985493779</c:v>
                </c:pt>
                <c:pt idx="19">
                  <c:v>285.51315090332201</c:v>
                </c:pt>
                <c:pt idx="20">
                  <c:v>351.16095195170629</c:v>
                </c:pt>
                <c:pt idx="21">
                  <c:v>423.67355300009046</c:v>
                </c:pt>
                <c:pt idx="22">
                  <c:v>503.05095404847452</c:v>
                </c:pt>
                <c:pt idx="23">
                  <c:v>589.29315509685898</c:v>
                </c:pt>
                <c:pt idx="24">
                  <c:v>682.40015614524293</c:v>
                </c:pt>
              </c:numCache>
            </c:numRef>
          </c:val>
        </c:ser>
        <c:ser>
          <c:idx val="11"/>
          <c:order val="11"/>
          <c:val>
            <c:numRef>
              <c:f>'Curve Fit - with Bars'!$AI$15:$BG$15</c:f>
              <c:numCache>
                <c:formatCode>0</c:formatCode>
                <c:ptCount val="25"/>
                <c:pt idx="0">
                  <c:v>305.95424563298184</c:v>
                </c:pt>
                <c:pt idx="1">
                  <c:v>245.02684668136612</c:v>
                </c:pt>
                <c:pt idx="2">
                  <c:v>190.96424772975033</c:v>
                </c:pt>
                <c:pt idx="3">
                  <c:v>143.76644877813453</c:v>
                </c:pt>
                <c:pt idx="4">
                  <c:v>103.43344982651877</c:v>
                </c:pt>
                <c:pt idx="5">
                  <c:v>69.965250874902978</c:v>
                </c:pt>
                <c:pt idx="6">
                  <c:v>43.36185192328719</c:v>
                </c:pt>
                <c:pt idx="7">
                  <c:v>23.623252971671409</c:v>
                </c:pt>
                <c:pt idx="8">
                  <c:v>10.74945402005563</c:v>
                </c:pt>
                <c:pt idx="9">
                  <c:v>4.7404550684398465</c:v>
                </c:pt>
                <c:pt idx="10">
                  <c:v>5.5962561168240619</c:v>
                </c:pt>
                <c:pt idx="11">
                  <c:v>13.316857165208278</c:v>
                </c:pt>
                <c:pt idx="12">
                  <c:v>27.902258213592496</c:v>
                </c:pt>
                <c:pt idx="13">
                  <c:v>49.352459261976719</c:v>
                </c:pt>
                <c:pt idx="14">
                  <c:v>77.667460310360951</c:v>
                </c:pt>
                <c:pt idx="15">
                  <c:v>112.84726135874516</c:v>
                </c:pt>
                <c:pt idx="16">
                  <c:v>154.89186240712934</c:v>
                </c:pt>
                <c:pt idx="17">
                  <c:v>203.80126345551355</c:v>
                </c:pt>
                <c:pt idx="18">
                  <c:v>259.57546450389776</c:v>
                </c:pt>
                <c:pt idx="19">
                  <c:v>322.21446555228204</c:v>
                </c:pt>
                <c:pt idx="20">
                  <c:v>391.7182666006662</c:v>
                </c:pt>
                <c:pt idx="21">
                  <c:v>468.08686764905053</c:v>
                </c:pt>
                <c:pt idx="22">
                  <c:v>551.32026869743447</c:v>
                </c:pt>
                <c:pt idx="23">
                  <c:v>641.41846974581904</c:v>
                </c:pt>
                <c:pt idx="24">
                  <c:v>738.38147079420321</c:v>
                </c:pt>
              </c:numCache>
            </c:numRef>
          </c:val>
        </c:ser>
        <c:ser>
          <c:idx val="12"/>
          <c:order val="12"/>
          <c:val>
            <c:numRef>
              <c:f>'Curve Fit - with Bars'!$AI$16:$BG$16</c:f>
              <c:numCache>
                <c:formatCode>0</c:formatCode>
                <c:ptCount val="25"/>
                <c:pt idx="0">
                  <c:v>272.51156028194197</c:v>
                </c:pt>
                <c:pt idx="1">
                  <c:v>215.44016133032608</c:v>
                </c:pt>
                <c:pt idx="2">
                  <c:v>165.23356237871036</c:v>
                </c:pt>
                <c:pt idx="3">
                  <c:v>121.8917634270946</c:v>
                </c:pt>
                <c:pt idx="4">
                  <c:v>85.414764475478819</c:v>
                </c:pt>
                <c:pt idx="5">
                  <c:v>55.802565523863016</c:v>
                </c:pt>
                <c:pt idx="6">
                  <c:v>33.055166572247224</c:v>
                </c:pt>
                <c:pt idx="7">
                  <c:v>17.17256762063144</c:v>
                </c:pt>
                <c:pt idx="8">
                  <c:v>8.1547686690156596</c:v>
                </c:pt>
                <c:pt idx="9">
                  <c:v>6.0017697173998776</c:v>
                </c:pt>
                <c:pt idx="10">
                  <c:v>10.713570765784091</c:v>
                </c:pt>
                <c:pt idx="11">
                  <c:v>22.290171814168314</c:v>
                </c:pt>
                <c:pt idx="12">
                  <c:v>40.731572862552532</c:v>
                </c:pt>
                <c:pt idx="13">
                  <c:v>66.03777391093675</c:v>
                </c:pt>
                <c:pt idx="14">
                  <c:v>98.20877495932092</c:v>
                </c:pt>
                <c:pt idx="15">
                  <c:v>137.24457600770515</c:v>
                </c:pt>
                <c:pt idx="16">
                  <c:v>183.14517705608938</c:v>
                </c:pt>
                <c:pt idx="17">
                  <c:v>235.91057810447364</c:v>
                </c:pt>
                <c:pt idx="18">
                  <c:v>295.54077915285779</c:v>
                </c:pt>
                <c:pt idx="19">
                  <c:v>362.03578020124212</c:v>
                </c:pt>
                <c:pt idx="20">
                  <c:v>435.39558124962616</c:v>
                </c:pt>
                <c:pt idx="21">
                  <c:v>515.6201822980106</c:v>
                </c:pt>
                <c:pt idx="22">
                  <c:v>602.70958334639477</c:v>
                </c:pt>
                <c:pt idx="23">
                  <c:v>696.66378439477899</c:v>
                </c:pt>
                <c:pt idx="24">
                  <c:v>797.48278544316315</c:v>
                </c:pt>
              </c:numCache>
            </c:numRef>
          </c:val>
        </c:ser>
        <c:ser>
          <c:idx val="13"/>
          <c:order val="13"/>
          <c:val>
            <c:numRef>
              <c:f>'Curve Fit - with Bars'!$AI$17:$BG$17</c:f>
              <c:numCache>
                <c:formatCode>0</c:formatCode>
                <c:ptCount val="25"/>
                <c:pt idx="0">
                  <c:v>242.18887493090196</c:v>
                </c:pt>
                <c:pt idx="1">
                  <c:v>188.97347597928618</c:v>
                </c:pt>
                <c:pt idx="2">
                  <c:v>142.62287702767037</c:v>
                </c:pt>
                <c:pt idx="3">
                  <c:v>103.13707807605459</c:v>
                </c:pt>
                <c:pt idx="4">
                  <c:v>70.516079124438832</c:v>
                </c:pt>
                <c:pt idx="5">
                  <c:v>44.759880172823053</c:v>
                </c:pt>
                <c:pt idx="6">
                  <c:v>25.868481221207265</c:v>
                </c:pt>
                <c:pt idx="7">
                  <c:v>13.841882269591474</c:v>
                </c:pt>
                <c:pt idx="8">
                  <c:v>8.6800833179756953</c:v>
                </c:pt>
                <c:pt idx="9">
                  <c:v>10.38308436635991</c:v>
                </c:pt>
                <c:pt idx="10">
                  <c:v>18.950885414744125</c:v>
                </c:pt>
                <c:pt idx="11">
                  <c:v>34.383486463128357</c:v>
                </c:pt>
                <c:pt idx="12">
                  <c:v>56.68088751151258</c:v>
                </c:pt>
                <c:pt idx="13">
                  <c:v>85.843088559896813</c:v>
                </c:pt>
                <c:pt idx="14">
                  <c:v>121.87008960828103</c:v>
                </c:pt>
                <c:pt idx="15">
                  <c:v>164.76189065666523</c:v>
                </c:pt>
                <c:pt idx="16">
                  <c:v>214.51849170504943</c:v>
                </c:pt>
                <c:pt idx="17">
                  <c:v>271.13989275343374</c:v>
                </c:pt>
                <c:pt idx="18">
                  <c:v>334.62609380181783</c:v>
                </c:pt>
                <c:pt idx="19">
                  <c:v>404.97709485020209</c:v>
                </c:pt>
                <c:pt idx="20">
                  <c:v>482.19289589858641</c:v>
                </c:pt>
                <c:pt idx="21">
                  <c:v>566.27349694697045</c:v>
                </c:pt>
                <c:pt idx="22">
                  <c:v>657.21889799535472</c:v>
                </c:pt>
                <c:pt idx="23">
                  <c:v>755.02909904373871</c:v>
                </c:pt>
                <c:pt idx="24">
                  <c:v>859.7041000921231</c:v>
                </c:pt>
              </c:numCache>
            </c:numRef>
          </c:val>
        </c:ser>
        <c:ser>
          <c:idx val="14"/>
          <c:order val="14"/>
          <c:val>
            <c:numRef>
              <c:f>'Curve Fit - with Bars'!$AI$18:$BG$18</c:f>
              <c:numCache>
                <c:formatCode>0</c:formatCode>
                <c:ptCount val="25"/>
                <c:pt idx="0">
                  <c:v>214.98618957986199</c:v>
                </c:pt>
                <c:pt idx="1">
                  <c:v>165.62679062824614</c:v>
                </c:pt>
                <c:pt idx="2">
                  <c:v>123.13219167663043</c:v>
                </c:pt>
                <c:pt idx="3">
                  <c:v>87.502392725014616</c:v>
                </c:pt>
                <c:pt idx="4">
                  <c:v>58.737393773398864</c:v>
                </c:pt>
                <c:pt idx="5">
                  <c:v>36.837194821783072</c:v>
                </c:pt>
                <c:pt idx="6">
                  <c:v>21.80179587016729</c:v>
                </c:pt>
                <c:pt idx="7">
                  <c:v>13.631196918551508</c:v>
                </c:pt>
                <c:pt idx="8">
                  <c:v>12.325397966935727</c:v>
                </c:pt>
                <c:pt idx="9">
                  <c:v>17.884399015319939</c:v>
                </c:pt>
                <c:pt idx="10">
                  <c:v>30.30820006370416</c:v>
                </c:pt>
                <c:pt idx="11">
                  <c:v>49.596801112088393</c:v>
                </c:pt>
                <c:pt idx="12">
                  <c:v>75.750202160472597</c:v>
                </c:pt>
                <c:pt idx="13">
                  <c:v>108.7684032088568</c:v>
                </c:pt>
                <c:pt idx="14">
                  <c:v>148.65140425724104</c:v>
                </c:pt>
                <c:pt idx="15">
                  <c:v>195.39920530562526</c:v>
                </c:pt>
                <c:pt idx="16">
                  <c:v>249.01180635400939</c:v>
                </c:pt>
                <c:pt idx="17">
                  <c:v>309.48920740239362</c:v>
                </c:pt>
                <c:pt idx="18">
                  <c:v>376.83140845077787</c:v>
                </c:pt>
                <c:pt idx="19">
                  <c:v>451.03840949916207</c:v>
                </c:pt>
                <c:pt idx="20">
                  <c:v>532.11021054754644</c:v>
                </c:pt>
                <c:pt idx="21">
                  <c:v>620.04681159593042</c:v>
                </c:pt>
                <c:pt idx="22">
                  <c:v>714.8482126443148</c:v>
                </c:pt>
                <c:pt idx="23">
                  <c:v>816.51441369269901</c:v>
                </c:pt>
                <c:pt idx="24">
                  <c:v>925.04541474108339</c:v>
                </c:pt>
              </c:numCache>
            </c:numRef>
          </c:val>
        </c:ser>
        <c:ser>
          <c:idx val="15"/>
          <c:order val="15"/>
          <c:val>
            <c:numRef>
              <c:f>'Curve Fit - with Bars'!$AI$19:$BG$19</c:f>
              <c:numCache>
                <c:formatCode>0</c:formatCode>
                <c:ptCount val="25"/>
                <c:pt idx="0">
                  <c:v>190.90350422882202</c:v>
                </c:pt>
                <c:pt idx="1">
                  <c:v>145.40010527720625</c:v>
                </c:pt>
                <c:pt idx="2">
                  <c:v>106.76150632559042</c:v>
                </c:pt>
                <c:pt idx="3">
                  <c:v>74.987707373974658</c:v>
                </c:pt>
                <c:pt idx="4">
                  <c:v>50.078708422358879</c:v>
                </c:pt>
                <c:pt idx="5">
                  <c:v>32.034509470743103</c:v>
                </c:pt>
                <c:pt idx="6">
                  <c:v>20.855110519127322</c:v>
                </c:pt>
                <c:pt idx="7">
                  <c:v>16.54051156751154</c:v>
                </c:pt>
                <c:pt idx="8">
                  <c:v>19.090712615895754</c:v>
                </c:pt>
                <c:pt idx="9">
                  <c:v>28.50571366427997</c:v>
                </c:pt>
                <c:pt idx="10">
                  <c:v>44.785514712664202</c:v>
                </c:pt>
                <c:pt idx="11">
                  <c:v>67.930115761048427</c:v>
                </c:pt>
                <c:pt idx="12">
                  <c:v>97.939516809432632</c:v>
                </c:pt>
                <c:pt idx="13">
                  <c:v>134.81371785781687</c:v>
                </c:pt>
                <c:pt idx="14">
                  <c:v>178.55271890620105</c:v>
                </c:pt>
                <c:pt idx="15">
                  <c:v>229.15651995458529</c:v>
                </c:pt>
                <c:pt idx="16">
                  <c:v>286.62512100296948</c:v>
                </c:pt>
                <c:pt idx="17">
                  <c:v>350.95852205135367</c:v>
                </c:pt>
                <c:pt idx="18">
                  <c:v>422.15672309973792</c:v>
                </c:pt>
                <c:pt idx="19">
                  <c:v>500.21972414812211</c:v>
                </c:pt>
                <c:pt idx="20">
                  <c:v>585.14752519650619</c:v>
                </c:pt>
                <c:pt idx="21">
                  <c:v>676.94012624489073</c:v>
                </c:pt>
                <c:pt idx="22">
                  <c:v>775.59752729327477</c:v>
                </c:pt>
                <c:pt idx="23">
                  <c:v>881.11972834165897</c:v>
                </c:pt>
                <c:pt idx="24">
                  <c:v>993.50672939004335</c:v>
                </c:pt>
              </c:numCache>
            </c:numRef>
          </c:val>
        </c:ser>
        <c:ser>
          <c:idx val="16"/>
          <c:order val="16"/>
          <c:val>
            <c:numRef>
              <c:f>'Curve Fit - with Bars'!$AI$20:$BG$20</c:f>
              <c:numCache>
                <c:formatCode>0</c:formatCode>
                <c:ptCount val="25"/>
                <c:pt idx="0">
                  <c:v>169.94081887778202</c:v>
                </c:pt>
                <c:pt idx="1">
                  <c:v>128.29341992616625</c:v>
                </c:pt>
                <c:pt idx="2">
                  <c:v>93.510820974550484</c:v>
                </c:pt>
                <c:pt idx="3">
                  <c:v>65.59302202293469</c:v>
                </c:pt>
                <c:pt idx="4">
                  <c:v>44.54002307131892</c:v>
                </c:pt>
                <c:pt idx="5">
                  <c:v>30.351824119703135</c:v>
                </c:pt>
                <c:pt idx="6">
                  <c:v>23.028425168087356</c:v>
                </c:pt>
                <c:pt idx="7">
                  <c:v>22.569826216471572</c:v>
                </c:pt>
                <c:pt idx="8">
                  <c:v>28.976027264855791</c:v>
                </c:pt>
                <c:pt idx="9">
                  <c:v>42.247028313239994</c:v>
                </c:pt>
                <c:pt idx="10">
                  <c:v>62.382829361624204</c:v>
                </c:pt>
                <c:pt idx="11">
                  <c:v>89.383430410008472</c:v>
                </c:pt>
                <c:pt idx="12">
                  <c:v>123.24883145839263</c:v>
                </c:pt>
                <c:pt idx="13">
                  <c:v>163.97903250677686</c:v>
                </c:pt>
                <c:pt idx="14">
                  <c:v>211.57403355516107</c:v>
                </c:pt>
                <c:pt idx="15">
                  <c:v>266.0338346035453</c:v>
                </c:pt>
                <c:pt idx="16">
                  <c:v>327.35843565192954</c:v>
                </c:pt>
                <c:pt idx="17">
                  <c:v>395.54783670031384</c:v>
                </c:pt>
                <c:pt idx="18">
                  <c:v>470.60203774869797</c:v>
                </c:pt>
                <c:pt idx="19">
                  <c:v>552.52103879708227</c:v>
                </c:pt>
                <c:pt idx="20">
                  <c:v>641.30483984546652</c:v>
                </c:pt>
                <c:pt idx="21">
                  <c:v>736.95344089385048</c:v>
                </c:pt>
                <c:pt idx="22">
                  <c:v>839.46684194223485</c:v>
                </c:pt>
                <c:pt idx="23">
                  <c:v>948.84504299061859</c:v>
                </c:pt>
                <c:pt idx="24">
                  <c:v>1065.0880440390031</c:v>
                </c:pt>
              </c:numCache>
            </c:numRef>
          </c:val>
        </c:ser>
        <c:ser>
          <c:idx val="17"/>
          <c:order val="17"/>
          <c:val>
            <c:numRef>
              <c:f>'Curve Fit - with Bars'!$AI$21:$BG$21</c:f>
              <c:numCache>
                <c:formatCode>0</c:formatCode>
                <c:ptCount val="25"/>
                <c:pt idx="0">
                  <c:v>152.09813352674206</c:v>
                </c:pt>
                <c:pt idx="1">
                  <c:v>114.3067345751263</c:v>
                </c:pt>
                <c:pt idx="2">
                  <c:v>83.380135623510526</c:v>
                </c:pt>
                <c:pt idx="3">
                  <c:v>59.318336671894741</c:v>
                </c:pt>
                <c:pt idx="4">
                  <c:v>42.121337720278973</c:v>
                </c:pt>
                <c:pt idx="5">
                  <c:v>31.789138768663175</c:v>
                </c:pt>
                <c:pt idx="6">
                  <c:v>28.321739817047387</c:v>
                </c:pt>
                <c:pt idx="7">
                  <c:v>31.719140865431605</c:v>
                </c:pt>
                <c:pt idx="8">
                  <c:v>41.981341913815825</c:v>
                </c:pt>
                <c:pt idx="9">
                  <c:v>59.10834296220002</c:v>
                </c:pt>
                <c:pt idx="10">
                  <c:v>83.100144010584259</c:v>
                </c:pt>
                <c:pt idx="11">
                  <c:v>113.95674505896848</c:v>
                </c:pt>
                <c:pt idx="12">
                  <c:v>151.67814610735269</c:v>
                </c:pt>
                <c:pt idx="13">
                  <c:v>196.26434715573691</c:v>
                </c:pt>
                <c:pt idx="14">
                  <c:v>247.71534820412114</c:v>
                </c:pt>
                <c:pt idx="15">
                  <c:v>306.03114925250526</c:v>
                </c:pt>
                <c:pt idx="16">
                  <c:v>371.21175030088955</c:v>
                </c:pt>
                <c:pt idx="17">
                  <c:v>443.25715134927367</c:v>
                </c:pt>
                <c:pt idx="18">
                  <c:v>522.16735239765808</c:v>
                </c:pt>
                <c:pt idx="19">
                  <c:v>607.94235344604226</c:v>
                </c:pt>
                <c:pt idx="20">
                  <c:v>700.58215449442673</c:v>
                </c:pt>
                <c:pt idx="21">
                  <c:v>800.08675554281069</c:v>
                </c:pt>
                <c:pt idx="22">
                  <c:v>906.45615659119471</c:v>
                </c:pt>
                <c:pt idx="23">
                  <c:v>1019.6903576395791</c:v>
                </c:pt>
                <c:pt idx="24">
                  <c:v>1139.7893586879632</c:v>
                </c:pt>
              </c:numCache>
            </c:numRef>
          </c:val>
        </c:ser>
        <c:ser>
          <c:idx val="18"/>
          <c:order val="18"/>
          <c:val>
            <c:numRef>
              <c:f>'Curve Fit - with Bars'!$AI$22:$BG$22</c:f>
              <c:numCache>
                <c:formatCode>0</c:formatCode>
                <c:ptCount val="25"/>
                <c:pt idx="0">
                  <c:v>137.37544817570208</c:v>
                </c:pt>
                <c:pt idx="1">
                  <c:v>103.44004922408632</c:v>
                </c:pt>
                <c:pt idx="2">
                  <c:v>76.369450272470559</c:v>
                </c:pt>
                <c:pt idx="3">
                  <c:v>56.163651320854761</c:v>
                </c:pt>
                <c:pt idx="4">
                  <c:v>42.82265236923898</c:v>
                </c:pt>
                <c:pt idx="5">
                  <c:v>36.346453417623195</c:v>
                </c:pt>
                <c:pt idx="6">
                  <c:v>36.735054466007419</c:v>
                </c:pt>
                <c:pt idx="7">
                  <c:v>43.988455514391632</c:v>
                </c:pt>
                <c:pt idx="8">
                  <c:v>58.106656562775839</c:v>
                </c:pt>
                <c:pt idx="9">
                  <c:v>79.08965761116005</c:v>
                </c:pt>
                <c:pt idx="10">
                  <c:v>106.93745865954429</c:v>
                </c:pt>
                <c:pt idx="11">
                  <c:v>141.65005970792851</c:v>
                </c:pt>
                <c:pt idx="12">
                  <c:v>183.22746075631269</c:v>
                </c:pt>
                <c:pt idx="13">
                  <c:v>231.669661804697</c:v>
                </c:pt>
                <c:pt idx="14">
                  <c:v>286.97666285308117</c:v>
                </c:pt>
                <c:pt idx="15">
                  <c:v>349.14846390146539</c:v>
                </c:pt>
                <c:pt idx="16">
                  <c:v>418.18506494984962</c:v>
                </c:pt>
                <c:pt idx="17">
                  <c:v>494.08646599823385</c:v>
                </c:pt>
                <c:pt idx="18">
                  <c:v>576.85266704661797</c:v>
                </c:pt>
                <c:pt idx="19">
                  <c:v>666.48366809500237</c:v>
                </c:pt>
                <c:pt idx="20">
                  <c:v>762.97946914338638</c:v>
                </c:pt>
                <c:pt idx="21">
                  <c:v>866.34007019177056</c:v>
                </c:pt>
                <c:pt idx="22">
                  <c:v>976.56547124015447</c:v>
                </c:pt>
                <c:pt idx="23">
                  <c:v>1093.6556722885393</c:v>
                </c:pt>
                <c:pt idx="24">
                  <c:v>1217.6106733369236</c:v>
                </c:pt>
              </c:numCache>
            </c:numRef>
          </c:val>
        </c:ser>
        <c:ser>
          <c:idx val="19"/>
          <c:order val="19"/>
          <c:val>
            <c:numRef>
              <c:f>'Curve Fit - with Bars'!$AI$23:$BG$23</c:f>
              <c:numCache>
                <c:formatCode>0</c:formatCode>
                <c:ptCount val="25"/>
                <c:pt idx="0">
                  <c:v>125.77276282466217</c:v>
                </c:pt>
                <c:pt idx="1">
                  <c:v>95.693363873046351</c:v>
                </c:pt>
                <c:pt idx="2">
                  <c:v>72.478764921430596</c:v>
                </c:pt>
                <c:pt idx="3">
                  <c:v>56.128965969814779</c:v>
                </c:pt>
                <c:pt idx="4">
                  <c:v>46.643967018199</c:v>
                </c:pt>
                <c:pt idx="5">
                  <c:v>44.023768066583237</c:v>
                </c:pt>
                <c:pt idx="6">
                  <c:v>48.268369114967456</c:v>
                </c:pt>
                <c:pt idx="7">
                  <c:v>59.377770163351684</c:v>
                </c:pt>
                <c:pt idx="8">
                  <c:v>77.351971211735886</c:v>
                </c:pt>
                <c:pt idx="9">
                  <c:v>102.19097226012012</c:v>
                </c:pt>
                <c:pt idx="10">
                  <c:v>133.89477330850431</c:v>
                </c:pt>
                <c:pt idx="11">
                  <c:v>172.46337435688847</c:v>
                </c:pt>
                <c:pt idx="12">
                  <c:v>217.89677540527271</c:v>
                </c:pt>
                <c:pt idx="13">
                  <c:v>270.19497645365686</c:v>
                </c:pt>
                <c:pt idx="14">
                  <c:v>329.35797750204114</c:v>
                </c:pt>
                <c:pt idx="15">
                  <c:v>395.3857785504253</c:v>
                </c:pt>
                <c:pt idx="16">
                  <c:v>468.27837959880952</c:v>
                </c:pt>
                <c:pt idx="17">
                  <c:v>548.03578064719386</c:v>
                </c:pt>
                <c:pt idx="18">
                  <c:v>634.65798169557786</c:v>
                </c:pt>
                <c:pt idx="19">
                  <c:v>728.14498274396215</c:v>
                </c:pt>
                <c:pt idx="20">
                  <c:v>828.49678379234649</c:v>
                </c:pt>
                <c:pt idx="21">
                  <c:v>935.71338484073055</c:v>
                </c:pt>
                <c:pt idx="22">
                  <c:v>1049.7947858891148</c:v>
                </c:pt>
                <c:pt idx="23">
                  <c:v>1170.740986937499</c:v>
                </c:pt>
                <c:pt idx="24">
                  <c:v>1298.5519879858832</c:v>
                </c:pt>
              </c:numCache>
            </c:numRef>
          </c:val>
        </c:ser>
        <c:ser>
          <c:idx val="20"/>
          <c:order val="20"/>
          <c:val>
            <c:numRef>
              <c:f>'Curve Fit - with Bars'!$AI$24:$BG$24</c:f>
              <c:numCache>
                <c:formatCode>0</c:formatCode>
                <c:ptCount val="25"/>
                <c:pt idx="0">
                  <c:v>117.29007747362216</c:v>
                </c:pt>
                <c:pt idx="1">
                  <c:v>91.066678522006427</c:v>
                </c:pt>
                <c:pt idx="2">
                  <c:v>71.708079570390595</c:v>
                </c:pt>
                <c:pt idx="3">
                  <c:v>59.214280618774829</c:v>
                </c:pt>
                <c:pt idx="4">
                  <c:v>53.585281667159059</c:v>
                </c:pt>
                <c:pt idx="5">
                  <c:v>54.821082715543255</c:v>
                </c:pt>
                <c:pt idx="6">
                  <c:v>62.921683763927469</c:v>
                </c:pt>
                <c:pt idx="7">
                  <c:v>77.887084812311699</c:v>
                </c:pt>
                <c:pt idx="8">
                  <c:v>99.717285860695924</c:v>
                </c:pt>
                <c:pt idx="9">
                  <c:v>128.41228690908017</c:v>
                </c:pt>
                <c:pt idx="10">
                  <c:v>163.97208795746431</c:v>
                </c:pt>
                <c:pt idx="11">
                  <c:v>206.39668900584854</c:v>
                </c:pt>
                <c:pt idx="12">
                  <c:v>255.68609005423286</c:v>
                </c:pt>
                <c:pt idx="13">
                  <c:v>311.84029110261702</c:v>
                </c:pt>
                <c:pt idx="14">
                  <c:v>374.85929215100128</c:v>
                </c:pt>
                <c:pt idx="15">
                  <c:v>444.7430931993855</c:v>
                </c:pt>
                <c:pt idx="16">
                  <c:v>521.49169424776971</c:v>
                </c:pt>
                <c:pt idx="17">
                  <c:v>605.10509529615399</c:v>
                </c:pt>
                <c:pt idx="18">
                  <c:v>695.58329634453798</c:v>
                </c:pt>
                <c:pt idx="19">
                  <c:v>792.92629739292215</c:v>
                </c:pt>
                <c:pt idx="20">
                  <c:v>897.13409844130615</c:v>
                </c:pt>
                <c:pt idx="21">
                  <c:v>1008.2066994896908</c:v>
                </c:pt>
                <c:pt idx="22">
                  <c:v>1126.1441005380748</c:v>
                </c:pt>
                <c:pt idx="23">
                  <c:v>1250.9463015864594</c:v>
                </c:pt>
                <c:pt idx="24">
                  <c:v>1382.6133026348436</c:v>
                </c:pt>
              </c:numCache>
            </c:numRef>
          </c:val>
        </c:ser>
        <c:bandFmts/>
        <c:axId val="224285824"/>
        <c:axId val="224287360"/>
        <c:axId val="224278272"/>
      </c:surface3DChart>
      <c:catAx>
        <c:axId val="224285824"/>
        <c:scaling>
          <c:orientation val="minMax"/>
        </c:scaling>
        <c:delete val="1"/>
        <c:axPos val="b"/>
        <c:majorTickMark val="out"/>
        <c:minorTickMark val="none"/>
        <c:tickLblPos val="nextTo"/>
        <c:crossAx val="224287360"/>
        <c:crosses val="autoZero"/>
        <c:auto val="1"/>
        <c:lblAlgn val="ctr"/>
        <c:lblOffset val="100"/>
        <c:noMultiLvlLbl val="0"/>
      </c:catAx>
      <c:valAx>
        <c:axId val="224287360"/>
        <c:scaling>
          <c:orientation val="minMax"/>
        </c:scaling>
        <c:delete val="1"/>
        <c:axPos val="r"/>
        <c:majorGridlines/>
        <c:numFmt formatCode="0" sourceLinked="1"/>
        <c:majorTickMark val="out"/>
        <c:minorTickMark val="none"/>
        <c:tickLblPos val="nextTo"/>
        <c:crossAx val="224285824"/>
        <c:crosses val="autoZero"/>
        <c:crossBetween val="midCat"/>
        <c:majorUnit val="50"/>
      </c:valAx>
      <c:serAx>
        <c:axId val="224278272"/>
        <c:scaling>
          <c:orientation val="minMax"/>
        </c:scaling>
        <c:delete val="1"/>
        <c:axPos val="b"/>
        <c:majorTickMark val="out"/>
        <c:minorTickMark val="none"/>
        <c:tickLblPos val="nextTo"/>
        <c:crossAx val="224287360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 fitting 3'!$C$6</c:f>
              <c:strCache>
                <c:ptCount val="1"/>
                <c:pt idx="0">
                  <c:v>Truth</c:v>
                </c:pt>
              </c:strCache>
            </c:strRef>
          </c:tx>
          <c:spPr>
            <a:ln w="53975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'Over fitting 3'!$B$7:$B$29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'Over fitting 3'!$C$7:$C$29</c:f>
              <c:numCache>
                <c:formatCode>General</c:formatCode>
                <c:ptCount val="23"/>
                <c:pt idx="0">
                  <c:v>11</c:v>
                </c:pt>
                <c:pt idx="1">
                  <c:v>21</c:v>
                </c:pt>
                <c:pt idx="2">
                  <c:v>35</c:v>
                </c:pt>
                <c:pt idx="3">
                  <c:v>53</c:v>
                </c:pt>
                <c:pt idx="4">
                  <c:v>75</c:v>
                </c:pt>
                <c:pt idx="5">
                  <c:v>101</c:v>
                </c:pt>
                <c:pt idx="6">
                  <c:v>131</c:v>
                </c:pt>
                <c:pt idx="7">
                  <c:v>165</c:v>
                </c:pt>
                <c:pt idx="8">
                  <c:v>203</c:v>
                </c:pt>
                <c:pt idx="9">
                  <c:v>245</c:v>
                </c:pt>
                <c:pt idx="10">
                  <c:v>291</c:v>
                </c:pt>
                <c:pt idx="11">
                  <c:v>341</c:v>
                </c:pt>
                <c:pt idx="12">
                  <c:v>395</c:v>
                </c:pt>
                <c:pt idx="13">
                  <c:v>453</c:v>
                </c:pt>
                <c:pt idx="14">
                  <c:v>515</c:v>
                </c:pt>
                <c:pt idx="15">
                  <c:v>581</c:v>
                </c:pt>
                <c:pt idx="16">
                  <c:v>651</c:v>
                </c:pt>
                <c:pt idx="17">
                  <c:v>725</c:v>
                </c:pt>
                <c:pt idx="18">
                  <c:v>803</c:v>
                </c:pt>
                <c:pt idx="19">
                  <c:v>885</c:v>
                </c:pt>
                <c:pt idx="20">
                  <c:v>971</c:v>
                </c:pt>
                <c:pt idx="21">
                  <c:v>1061</c:v>
                </c:pt>
                <c:pt idx="22">
                  <c:v>1155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'Over fitting 3'!$F$6</c:f>
              <c:strCache>
                <c:ptCount val="1"/>
                <c:pt idx="0">
                  <c:v>Measurement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5"/>
          </c:marker>
          <c:trendline>
            <c:spPr>
              <a:ln w="31750">
                <a:solidFill>
                  <a:srgbClr val="FF0000"/>
                </a:solidFill>
                <a:prstDash val="sysDash"/>
              </a:ln>
            </c:spPr>
            <c:trendlineType val="linear"/>
            <c:forward val="7"/>
            <c:backward val="4"/>
            <c:dispRSqr val="1"/>
            <c:dispEq val="0"/>
            <c:trendlineLbl>
              <c:layout>
                <c:manualLayout>
                  <c:x val="-0.32944433872848389"/>
                  <c:y val="-0.1788811473859961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3600"/>
                  </a:pPr>
                  <a:endParaRPr lang="en-US"/>
                </a:p>
              </c:txPr>
            </c:trendlineLbl>
          </c:trendline>
          <c:xVal>
            <c:numRef>
              <c:f>'Over fitting 3'!$B$7:$B$21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'Over fitting 3'!$H$7:$H$21</c:f>
              <c:numCache>
                <c:formatCode>General</c:formatCode>
                <c:ptCount val="15"/>
                <c:pt idx="5">
                  <c:v>56.837676407872209</c:v>
                </c:pt>
                <c:pt idx="6">
                  <c:v>10.252539303350474</c:v>
                </c:pt>
                <c:pt idx="7">
                  <c:v>66.021389644538544</c:v>
                </c:pt>
                <c:pt idx="8">
                  <c:v>250.26633373888691</c:v>
                </c:pt>
                <c:pt idx="9">
                  <c:v>219.85596287939495</c:v>
                </c:pt>
                <c:pt idx="10">
                  <c:v>270.4711796240444</c:v>
                </c:pt>
                <c:pt idx="11">
                  <c:v>418.24561709248189</c:v>
                </c:pt>
                <c:pt idx="12">
                  <c:v>404.97068964593961</c:v>
                </c:pt>
                <c:pt idx="13">
                  <c:v>342.27625326523156</c:v>
                </c:pt>
                <c:pt idx="14">
                  <c:v>391.75282830557558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638592"/>
        <c:axId val="260640128"/>
      </c:scatterChart>
      <c:valAx>
        <c:axId val="26063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260640128"/>
        <c:crosses val="autoZero"/>
        <c:crossBetween val="midCat"/>
      </c:valAx>
      <c:valAx>
        <c:axId val="26064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6063859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2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'Curve Fit -No Bars'!$W$5:$W$43</c:f>
              <c:numCache>
                <c:formatCode>0</c:formatCode>
                <c:ptCount val="39"/>
                <c:pt idx="0">
                  <c:v>9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49</c:v>
                </c:pt>
                <c:pt idx="5">
                  <c:v>32</c:v>
                </c:pt>
                <c:pt idx="6">
                  <c:v>22</c:v>
                </c:pt>
                <c:pt idx="7">
                  <c:v>45</c:v>
                </c:pt>
                <c:pt idx="8">
                  <c:v>13</c:v>
                </c:pt>
                <c:pt idx="9">
                  <c:v>32</c:v>
                </c:pt>
                <c:pt idx="10">
                  <c:v>47</c:v>
                </c:pt>
                <c:pt idx="11">
                  <c:v>20</c:v>
                </c:pt>
                <c:pt idx="12">
                  <c:v>33</c:v>
                </c:pt>
                <c:pt idx="13">
                  <c:v>50</c:v>
                </c:pt>
                <c:pt idx="14">
                  <c:v>2</c:v>
                </c:pt>
                <c:pt idx="15">
                  <c:v>45</c:v>
                </c:pt>
                <c:pt idx="16">
                  <c:v>35</c:v>
                </c:pt>
                <c:pt idx="17">
                  <c:v>35</c:v>
                </c:pt>
                <c:pt idx="18">
                  <c:v>3</c:v>
                </c:pt>
                <c:pt idx="19">
                  <c:v>12</c:v>
                </c:pt>
                <c:pt idx="20">
                  <c:v>17</c:v>
                </c:pt>
                <c:pt idx="21">
                  <c:v>33</c:v>
                </c:pt>
                <c:pt idx="22">
                  <c:v>27</c:v>
                </c:pt>
                <c:pt idx="23">
                  <c:v>46</c:v>
                </c:pt>
                <c:pt idx="24">
                  <c:v>43</c:v>
                </c:pt>
                <c:pt idx="25">
                  <c:v>50</c:v>
                </c:pt>
                <c:pt idx="26">
                  <c:v>1</c:v>
                </c:pt>
                <c:pt idx="27">
                  <c:v>3</c:v>
                </c:pt>
                <c:pt idx="28">
                  <c:v>22</c:v>
                </c:pt>
                <c:pt idx="29">
                  <c:v>7</c:v>
                </c:pt>
                <c:pt idx="30">
                  <c:v>1</c:v>
                </c:pt>
                <c:pt idx="31">
                  <c:v>18</c:v>
                </c:pt>
                <c:pt idx="32">
                  <c:v>37</c:v>
                </c:pt>
                <c:pt idx="33">
                  <c:v>28</c:v>
                </c:pt>
                <c:pt idx="34">
                  <c:v>43</c:v>
                </c:pt>
                <c:pt idx="35">
                  <c:v>47</c:v>
                </c:pt>
                <c:pt idx="36">
                  <c:v>8</c:v>
                </c:pt>
                <c:pt idx="37">
                  <c:v>14</c:v>
                </c:pt>
                <c:pt idx="38">
                  <c:v>5</c:v>
                </c:pt>
              </c:numCache>
            </c:numRef>
          </c:xVal>
          <c:yVal>
            <c:numRef>
              <c:f>'Curve Fit -No Bars'!$X$5:$X$43</c:f>
              <c:numCache>
                <c:formatCode>0</c:formatCode>
                <c:ptCount val="39"/>
                <c:pt idx="0">
                  <c:v>128.2523200371495</c:v>
                </c:pt>
                <c:pt idx="1">
                  <c:v>101.24489764860252</c:v>
                </c:pt>
                <c:pt idx="2">
                  <c:v>124.27994729935885</c:v>
                </c:pt>
                <c:pt idx="3">
                  <c:v>89.134309385989695</c:v>
                </c:pt>
                <c:pt idx="4">
                  <c:v>304.1758455700915</c:v>
                </c:pt>
                <c:pt idx="5">
                  <c:v>207.79050511874726</c:v>
                </c:pt>
                <c:pt idx="6">
                  <c:v>174.18940417822617</c:v>
                </c:pt>
                <c:pt idx="7">
                  <c:v>310.81453039820548</c:v>
                </c:pt>
                <c:pt idx="8">
                  <c:v>162.69103853294791</c:v>
                </c:pt>
                <c:pt idx="9">
                  <c:v>191.89683504665192</c:v>
                </c:pt>
                <c:pt idx="10">
                  <c:v>248.05591177845119</c:v>
                </c:pt>
                <c:pt idx="11">
                  <c:v>151.97771106186926</c:v>
                </c:pt>
                <c:pt idx="12">
                  <c:v>176.75228928985055</c:v>
                </c:pt>
                <c:pt idx="13">
                  <c:v>285.81953807664951</c:v>
                </c:pt>
                <c:pt idx="14">
                  <c:v>29.200976927745216</c:v>
                </c:pt>
                <c:pt idx="15">
                  <c:v>318.49476711735701</c:v>
                </c:pt>
                <c:pt idx="16">
                  <c:v>256.15849381871425</c:v>
                </c:pt>
                <c:pt idx="17">
                  <c:v>221.78066861255016</c:v>
                </c:pt>
                <c:pt idx="18">
                  <c:v>116.60654432554449</c:v>
                </c:pt>
                <c:pt idx="19">
                  <c:v>80.242630841697689</c:v>
                </c:pt>
                <c:pt idx="20">
                  <c:v>94.961675914506742</c:v>
                </c:pt>
                <c:pt idx="21">
                  <c:v>234.25058170876338</c:v>
                </c:pt>
                <c:pt idx="22">
                  <c:v>190.53150365578284</c:v>
                </c:pt>
                <c:pt idx="23">
                  <c:v>225.99980954816391</c:v>
                </c:pt>
                <c:pt idx="24">
                  <c:v>231.71964668728657</c:v>
                </c:pt>
                <c:pt idx="25">
                  <c:v>287.40023554468689</c:v>
                </c:pt>
                <c:pt idx="26">
                  <c:v>15.795312255128977</c:v>
                </c:pt>
                <c:pt idx="27">
                  <c:v>33.562177714736713</c:v>
                </c:pt>
                <c:pt idx="28">
                  <c:v>139.67775944790239</c:v>
                </c:pt>
                <c:pt idx="29">
                  <c:v>14</c:v>
                </c:pt>
                <c:pt idx="30">
                  <c:v>58.772745975089826</c:v>
                </c:pt>
                <c:pt idx="31">
                  <c:v>103.31080217700432</c:v>
                </c:pt>
                <c:pt idx="32">
                  <c:v>200.68044621878971</c:v>
                </c:pt>
                <c:pt idx="33">
                  <c:v>219.47379647426146</c:v>
                </c:pt>
                <c:pt idx="34">
                  <c:v>227.65940643690485</c:v>
                </c:pt>
                <c:pt idx="35">
                  <c:v>270.63012740033543</c:v>
                </c:pt>
                <c:pt idx="36">
                  <c:v>110.05582870581171</c:v>
                </c:pt>
                <c:pt idx="37">
                  <c:v>106.32749446477075</c:v>
                </c:pt>
                <c:pt idx="38">
                  <c:v>44.960146843681457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dPt>
            <c:idx val="1"/>
            <c:marker>
              <c:symbol val="none"/>
            </c:marker>
            <c:bubble3D val="0"/>
            <c:spPr>
              <a:ln w="28575">
                <a:solidFill>
                  <a:srgbClr val="FF0000"/>
                </a:solidFill>
              </a:ln>
            </c:spPr>
          </c:dPt>
          <c:xVal>
            <c:numRef>
              <c:f>'Curve Fit -No Bars'!$U$44:$U$45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'Curve Fit -No Bars'!$Y$44:$Y$45</c:f>
              <c:numCache>
                <c:formatCode>General</c:formatCode>
                <c:ptCount val="2"/>
                <c:pt idx="0">
                  <c:v>-200</c:v>
                </c:pt>
                <c:pt idx="1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53728"/>
        <c:axId val="260155264"/>
      </c:scatterChart>
      <c:valAx>
        <c:axId val="260153728"/>
        <c:scaling>
          <c:orientation val="minMax"/>
          <c:max val="55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crossAx val="260155264"/>
        <c:crosses val="autoZero"/>
        <c:crossBetween val="midCat"/>
      </c:valAx>
      <c:valAx>
        <c:axId val="260155264"/>
        <c:scaling>
          <c:orientation val="minMax"/>
          <c:max val="500"/>
          <c:min val="-5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015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'Curve Fit'!$W$5:$W$43</c:f>
              <c:numCache>
                <c:formatCode>0</c:formatCode>
                <c:ptCount val="39"/>
                <c:pt idx="0">
                  <c:v>9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49</c:v>
                </c:pt>
                <c:pt idx="5">
                  <c:v>32</c:v>
                </c:pt>
                <c:pt idx="6">
                  <c:v>22</c:v>
                </c:pt>
                <c:pt idx="7">
                  <c:v>45</c:v>
                </c:pt>
                <c:pt idx="8">
                  <c:v>13</c:v>
                </c:pt>
                <c:pt idx="9">
                  <c:v>32</c:v>
                </c:pt>
                <c:pt idx="10">
                  <c:v>47</c:v>
                </c:pt>
                <c:pt idx="11">
                  <c:v>20</c:v>
                </c:pt>
                <c:pt idx="12">
                  <c:v>33</c:v>
                </c:pt>
                <c:pt idx="13">
                  <c:v>50</c:v>
                </c:pt>
                <c:pt idx="14">
                  <c:v>2</c:v>
                </c:pt>
                <c:pt idx="15">
                  <c:v>45</c:v>
                </c:pt>
                <c:pt idx="16">
                  <c:v>35</c:v>
                </c:pt>
                <c:pt idx="17">
                  <c:v>35</c:v>
                </c:pt>
                <c:pt idx="18">
                  <c:v>3</c:v>
                </c:pt>
                <c:pt idx="19">
                  <c:v>12</c:v>
                </c:pt>
                <c:pt idx="20">
                  <c:v>17</c:v>
                </c:pt>
                <c:pt idx="21">
                  <c:v>33</c:v>
                </c:pt>
                <c:pt idx="22">
                  <c:v>27</c:v>
                </c:pt>
                <c:pt idx="23">
                  <c:v>46</c:v>
                </c:pt>
                <c:pt idx="24">
                  <c:v>43</c:v>
                </c:pt>
                <c:pt idx="25">
                  <c:v>50</c:v>
                </c:pt>
                <c:pt idx="26">
                  <c:v>1</c:v>
                </c:pt>
                <c:pt idx="27">
                  <c:v>3</c:v>
                </c:pt>
                <c:pt idx="28">
                  <c:v>22</c:v>
                </c:pt>
                <c:pt idx="29">
                  <c:v>7</c:v>
                </c:pt>
                <c:pt idx="30">
                  <c:v>1</c:v>
                </c:pt>
                <c:pt idx="31">
                  <c:v>18</c:v>
                </c:pt>
                <c:pt idx="32">
                  <c:v>37</c:v>
                </c:pt>
                <c:pt idx="33">
                  <c:v>28</c:v>
                </c:pt>
                <c:pt idx="34">
                  <c:v>43</c:v>
                </c:pt>
                <c:pt idx="35">
                  <c:v>47</c:v>
                </c:pt>
                <c:pt idx="36">
                  <c:v>8</c:v>
                </c:pt>
                <c:pt idx="37">
                  <c:v>14</c:v>
                </c:pt>
                <c:pt idx="38">
                  <c:v>5</c:v>
                </c:pt>
              </c:numCache>
            </c:numRef>
          </c:xVal>
          <c:yVal>
            <c:numRef>
              <c:f>'Curve Fit'!$X$5:$X$43</c:f>
              <c:numCache>
                <c:formatCode>0</c:formatCode>
                <c:ptCount val="39"/>
                <c:pt idx="0">
                  <c:v>128.2523200371495</c:v>
                </c:pt>
                <c:pt idx="1">
                  <c:v>101.24489764860252</c:v>
                </c:pt>
                <c:pt idx="2">
                  <c:v>124.27994729935885</c:v>
                </c:pt>
                <c:pt idx="3">
                  <c:v>89.134309385989695</c:v>
                </c:pt>
                <c:pt idx="4">
                  <c:v>304.1758455700915</c:v>
                </c:pt>
                <c:pt idx="5">
                  <c:v>207.79050511874726</c:v>
                </c:pt>
                <c:pt idx="6">
                  <c:v>174.18940417822617</c:v>
                </c:pt>
                <c:pt idx="7">
                  <c:v>310.81453039820548</c:v>
                </c:pt>
                <c:pt idx="8">
                  <c:v>162.69103853294791</c:v>
                </c:pt>
                <c:pt idx="9">
                  <c:v>191.89683504665192</c:v>
                </c:pt>
                <c:pt idx="10">
                  <c:v>248.05591177845119</c:v>
                </c:pt>
                <c:pt idx="11">
                  <c:v>151.97771106186926</c:v>
                </c:pt>
                <c:pt idx="12">
                  <c:v>176.75228928985055</c:v>
                </c:pt>
                <c:pt idx="13">
                  <c:v>285.81953807664951</c:v>
                </c:pt>
                <c:pt idx="14">
                  <c:v>29.200976927745216</c:v>
                </c:pt>
                <c:pt idx="15">
                  <c:v>318.49476711735701</c:v>
                </c:pt>
                <c:pt idx="16">
                  <c:v>256.15849381871425</c:v>
                </c:pt>
                <c:pt idx="17">
                  <c:v>221.78066861255016</c:v>
                </c:pt>
                <c:pt idx="18">
                  <c:v>116.60654432554449</c:v>
                </c:pt>
                <c:pt idx="19">
                  <c:v>80.242630841697689</c:v>
                </c:pt>
                <c:pt idx="20">
                  <c:v>94.961675914506742</c:v>
                </c:pt>
                <c:pt idx="21">
                  <c:v>234.25058170876338</c:v>
                </c:pt>
                <c:pt idx="22">
                  <c:v>190.53150365578284</c:v>
                </c:pt>
                <c:pt idx="23">
                  <c:v>225.99980954816391</c:v>
                </c:pt>
                <c:pt idx="24">
                  <c:v>231.71964668728657</c:v>
                </c:pt>
                <c:pt idx="25">
                  <c:v>287.40023554468689</c:v>
                </c:pt>
                <c:pt idx="26">
                  <c:v>15.795312255128977</c:v>
                </c:pt>
                <c:pt idx="27">
                  <c:v>33.562177714736713</c:v>
                </c:pt>
                <c:pt idx="28">
                  <c:v>139.67775944790239</c:v>
                </c:pt>
                <c:pt idx="29">
                  <c:v>-14.242851998235992</c:v>
                </c:pt>
                <c:pt idx="30">
                  <c:v>58.772745975089826</c:v>
                </c:pt>
                <c:pt idx="31">
                  <c:v>103.31080217700432</c:v>
                </c:pt>
                <c:pt idx="32">
                  <c:v>200.68044621878971</c:v>
                </c:pt>
                <c:pt idx="33">
                  <c:v>219.47379647426146</c:v>
                </c:pt>
                <c:pt idx="34">
                  <c:v>227.65940643690485</c:v>
                </c:pt>
                <c:pt idx="35">
                  <c:v>270.63012740033543</c:v>
                </c:pt>
                <c:pt idx="36">
                  <c:v>110.05582870581171</c:v>
                </c:pt>
                <c:pt idx="37">
                  <c:v>106.32749446477075</c:v>
                </c:pt>
                <c:pt idx="38">
                  <c:v>44.960146843681457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dPt>
            <c:idx val="1"/>
            <c:marker>
              <c:symbol val="none"/>
            </c:marker>
            <c:bubble3D val="0"/>
            <c:spPr>
              <a:ln w="28575">
                <a:solidFill>
                  <a:srgbClr val="FF0000"/>
                </a:solidFill>
              </a:ln>
            </c:spPr>
          </c:dPt>
          <c:xVal>
            <c:numRef>
              <c:f>'Curve Fit'!$U$44:$U$45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'Curve Fit'!$Y$44:$Y$45</c:f>
              <c:numCache>
                <c:formatCode>General</c:formatCode>
                <c:ptCount val="2"/>
                <c:pt idx="0">
                  <c:v>16</c:v>
                </c:pt>
                <c:pt idx="1">
                  <c:v>316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73824"/>
        <c:axId val="260579712"/>
      </c:scatterChart>
      <c:valAx>
        <c:axId val="26057382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60579712"/>
        <c:crosses val="autoZero"/>
        <c:crossBetween val="midCat"/>
      </c:valAx>
      <c:valAx>
        <c:axId val="260579712"/>
        <c:scaling>
          <c:orientation val="minMax"/>
          <c:max val="500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0573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W$2" max="400" page="10" val="140"/>
</file>

<file path=xl/ctrlProps/ctrlProp2.xml><?xml version="1.0" encoding="utf-8"?>
<formControlPr xmlns="http://schemas.microsoft.com/office/spreadsheetml/2009/9/main" objectType="Scroll" dx="20" fmlaLink="$W$1" max="10" page="10" val="4"/>
</file>

<file path=xl/ctrlProps/ctrlProp3.xml><?xml version="1.0" encoding="utf-8"?>
<formControlPr xmlns="http://schemas.microsoft.com/office/spreadsheetml/2009/9/main" objectType="Scroll" dx="20" fmlaLink="$W$2" max="400" page="10" val="400"/>
</file>

<file path=xl/ctrlProps/ctrlProp4.xml><?xml version="1.0" encoding="utf-8"?>
<formControlPr xmlns="http://schemas.microsoft.com/office/spreadsheetml/2009/9/main" objectType="Scroll" dx="20" fmlaLink="$W$1" max="10" page="10" val="0"/>
</file>

<file path=xl/ctrlProps/ctrlProp5.xml><?xml version="1.0" encoding="utf-8"?>
<formControlPr xmlns="http://schemas.microsoft.com/office/spreadsheetml/2009/9/main" objectType="Scroll" dx="20" fmlaLink="$W$2" max="100" page="10" val="84"/>
</file>

<file path=xl/ctrlProps/ctrlProp6.xml><?xml version="1.0" encoding="utf-8"?>
<formControlPr xmlns="http://schemas.microsoft.com/office/spreadsheetml/2009/9/main" objectType="Scroll" dx="20" fmlaLink="$W$1" max="10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41030</xdr:colOff>
      <xdr:row>4</xdr:row>
      <xdr:rowOff>8793</xdr:rowOff>
    </xdr:from>
    <xdr:to>
      <xdr:col>13</xdr:col>
      <xdr:colOff>468922</xdr:colOff>
      <xdr:row>14</xdr:row>
      <xdr:rowOff>231531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58616</xdr:colOff>
      <xdr:row>16</xdr:row>
      <xdr:rowOff>17585</xdr:rowOff>
    </xdr:from>
    <xdr:to>
      <xdr:col>13</xdr:col>
      <xdr:colOff>486508</xdr:colOff>
      <xdr:row>29</xdr:row>
      <xdr:rowOff>93785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13</xdr:col>
      <xdr:colOff>427892</xdr:colOff>
      <xdr:row>48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13</xdr:col>
      <xdr:colOff>427892</xdr:colOff>
      <xdr:row>63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65</xdr:row>
      <xdr:rowOff>0</xdr:rowOff>
    </xdr:from>
    <xdr:to>
      <xdr:col>13</xdr:col>
      <xdr:colOff>427892</xdr:colOff>
      <xdr:row>78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137160</xdr:rowOff>
    </xdr:from>
    <xdr:to>
      <xdr:col>26</xdr:col>
      <xdr:colOff>236220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131618</xdr:colOff>
      <xdr:row>1</xdr:row>
      <xdr:rowOff>22860</xdr:rowOff>
    </xdr:from>
    <xdr:to>
      <xdr:col>7</xdr:col>
      <xdr:colOff>394854</xdr:colOff>
      <xdr:row>20</xdr:row>
      <xdr:rowOff>148590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</xdr:row>
          <xdr:rowOff>28575</xdr:rowOff>
        </xdr:from>
        <xdr:to>
          <xdr:col>8</xdr:col>
          <xdr:colOff>361950</xdr:colOff>
          <xdr:row>20</xdr:row>
          <xdr:rowOff>123825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</xdr:row>
          <xdr:rowOff>47625</xdr:rowOff>
        </xdr:from>
        <xdr:to>
          <xdr:col>10</xdr:col>
          <xdr:colOff>447675</xdr:colOff>
          <xdr:row>20</xdr:row>
          <xdr:rowOff>85725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60</xdr:col>
      <xdr:colOff>96982</xdr:colOff>
      <xdr:row>2</xdr:row>
      <xdr:rowOff>227733</xdr:rowOff>
    </xdr:from>
    <xdr:to>
      <xdr:col>72</xdr:col>
      <xdr:colOff>13855</xdr:colOff>
      <xdr:row>23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0</xdr:colOff>
      <xdr:row>25</xdr:row>
      <xdr:rowOff>0</xdr:rowOff>
    </xdr:from>
    <xdr:to>
      <xdr:col>72</xdr:col>
      <xdr:colOff>526473</xdr:colOff>
      <xdr:row>38</xdr:row>
      <xdr:rowOff>7217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249381</xdr:colOff>
      <xdr:row>0</xdr:row>
      <xdr:rowOff>175260</xdr:rowOff>
    </xdr:from>
    <xdr:to>
      <xdr:col>30</xdr:col>
      <xdr:colOff>96980</xdr:colOff>
      <xdr:row>32</xdr:row>
      <xdr:rowOff>166254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205740</xdr:colOff>
      <xdr:row>33</xdr:row>
      <xdr:rowOff>144780</xdr:rowOff>
    </xdr:from>
    <xdr:to>
      <xdr:col>20</xdr:col>
      <xdr:colOff>334137</xdr:colOff>
      <xdr:row>35</xdr:row>
      <xdr:rowOff>150927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7580" y="6393180"/>
          <a:ext cx="4395597" cy="585267"/>
        </a:xfrm>
        <a:prstGeom prst="rect">
          <a:avLst/>
        </a:prstGeom>
      </xdr:spPr>
    </xdr:pic>
    <xdr:clientData/>
  </xdr:twoCellAnchor>
  <xdr:twoCellAnchor editAs="oneCell">
    <xdr:from>
      <xdr:col>14</xdr:col>
      <xdr:colOff>563880</xdr:colOff>
      <xdr:row>37</xdr:row>
      <xdr:rowOff>91440</xdr:rowOff>
    </xdr:from>
    <xdr:to>
      <xdr:col>22</xdr:col>
      <xdr:colOff>40001</xdr:colOff>
      <xdr:row>39</xdr:row>
      <xdr:rowOff>97587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5320" y="7284720"/>
          <a:ext cx="4352921" cy="5852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131618</xdr:colOff>
      <xdr:row>1</xdr:row>
      <xdr:rowOff>22860</xdr:rowOff>
    </xdr:from>
    <xdr:to>
      <xdr:col>7</xdr:col>
      <xdr:colOff>394854</xdr:colOff>
      <xdr:row>20</xdr:row>
      <xdr:rowOff>148590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</xdr:row>
          <xdr:rowOff>28575</xdr:rowOff>
        </xdr:from>
        <xdr:to>
          <xdr:col>8</xdr:col>
          <xdr:colOff>361950</xdr:colOff>
          <xdr:row>21</xdr:row>
          <xdr:rowOff>28575</xdr:rowOff>
        </xdr:to>
        <xdr:sp macro="" textlink="">
          <xdr:nvSpPr>
            <xdr:cNvPr id="10241" name="Scroll Bar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</xdr:row>
          <xdr:rowOff>47625</xdr:rowOff>
        </xdr:from>
        <xdr:to>
          <xdr:col>10</xdr:col>
          <xdr:colOff>447675</xdr:colOff>
          <xdr:row>20</xdr:row>
          <xdr:rowOff>171450</xdr:rowOff>
        </xdr:to>
        <xdr:sp macro="" textlink="">
          <xdr:nvSpPr>
            <xdr:cNvPr id="10242" name="Scroll Bar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</xdr:row>
      <xdr:rowOff>22860</xdr:rowOff>
    </xdr:from>
    <xdr:to>
      <xdr:col>7</xdr:col>
      <xdr:colOff>480060</xdr:colOff>
      <xdr:row>20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</xdr:row>
          <xdr:rowOff>28575</xdr:rowOff>
        </xdr:from>
        <xdr:to>
          <xdr:col>8</xdr:col>
          <xdr:colOff>361950</xdr:colOff>
          <xdr:row>21</xdr:row>
          <xdr:rowOff>28575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</xdr:row>
          <xdr:rowOff>47625</xdr:rowOff>
        </xdr:from>
        <xdr:to>
          <xdr:col>10</xdr:col>
          <xdr:colOff>447675</xdr:colOff>
          <xdr:row>20</xdr:row>
          <xdr:rowOff>171450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zoomScale="130" zoomScaleNormal="130" workbookViewId="0">
      <selection activeCell="O73" sqref="O73"/>
    </sheetView>
  </sheetViews>
  <sheetFormatPr defaultColWidth="8.85546875" defaultRowHeight="16.149999999999999" customHeight="1" x14ac:dyDescent="0.25"/>
  <cols>
    <col min="1" max="2" width="8.85546875" style="3"/>
    <col min="3" max="4" width="15.28515625" style="3" customWidth="1"/>
    <col min="5" max="16384" width="8.85546875" style="3"/>
  </cols>
  <sheetData>
    <row r="4" spans="2:4" ht="16.149999999999999" customHeight="1" thickBot="1" x14ac:dyDescent="0.35"/>
    <row r="5" spans="2:4" ht="20.25" customHeight="1" thickBot="1" x14ac:dyDescent="0.35">
      <c r="C5" s="49" t="s">
        <v>10</v>
      </c>
      <c r="D5" s="50"/>
    </row>
    <row r="6" spans="2:4" ht="20.25" customHeight="1" x14ac:dyDescent="0.3">
      <c r="B6" s="17" t="s">
        <v>11</v>
      </c>
      <c r="C6" s="18" t="s">
        <v>12</v>
      </c>
      <c r="D6" s="19" t="s">
        <v>13</v>
      </c>
    </row>
    <row r="7" spans="2:4" ht="20.25" customHeight="1" x14ac:dyDescent="0.3">
      <c r="B7" s="12">
        <v>10</v>
      </c>
      <c r="C7" s="11">
        <v>1</v>
      </c>
      <c r="D7" s="13">
        <v>2</v>
      </c>
    </row>
    <row r="8" spans="2:4" ht="20.25" customHeight="1" x14ac:dyDescent="0.3">
      <c r="B8" s="12">
        <v>11</v>
      </c>
      <c r="C8" s="11">
        <v>1.4</v>
      </c>
      <c r="D8" s="13">
        <v>1.9</v>
      </c>
    </row>
    <row r="9" spans="2:4" ht="20.25" customHeight="1" x14ac:dyDescent="0.3">
      <c r="B9" s="12">
        <v>12</v>
      </c>
      <c r="C9" s="11">
        <v>1.7</v>
      </c>
      <c r="D9" s="13">
        <v>2.1</v>
      </c>
    </row>
    <row r="10" spans="2:4" ht="20.25" customHeight="1" x14ac:dyDescent="0.3">
      <c r="B10" s="12">
        <v>13</v>
      </c>
      <c r="C10" s="11">
        <v>2</v>
      </c>
      <c r="D10" s="13">
        <v>1.9</v>
      </c>
    </row>
    <row r="11" spans="2:4" ht="20.25" customHeight="1" x14ac:dyDescent="0.3">
      <c r="B11" s="12">
        <v>14</v>
      </c>
      <c r="C11" s="11">
        <v>2.2000000000000002</v>
      </c>
      <c r="D11" s="13">
        <v>2</v>
      </c>
    </row>
    <row r="12" spans="2:4" ht="20.25" customHeight="1" x14ac:dyDescent="0.3">
      <c r="B12" s="12">
        <v>15</v>
      </c>
      <c r="C12" s="11">
        <v>2.4</v>
      </c>
      <c r="D12" s="13">
        <v>2.6</v>
      </c>
    </row>
    <row r="13" spans="2:4" ht="20.25" customHeight="1" x14ac:dyDescent="0.3">
      <c r="B13" s="12">
        <v>16</v>
      </c>
      <c r="C13" s="11">
        <v>2.6</v>
      </c>
      <c r="D13" s="13">
        <v>2.5</v>
      </c>
    </row>
    <row r="14" spans="2:4" ht="20.25" customHeight="1" x14ac:dyDescent="0.3">
      <c r="B14" s="12">
        <v>17</v>
      </c>
      <c r="C14" s="11">
        <v>2.8</v>
      </c>
      <c r="D14" s="13">
        <v>3</v>
      </c>
    </row>
    <row r="15" spans="2:4" ht="20.25" customHeight="1" x14ac:dyDescent="0.3">
      <c r="B15" s="12">
        <v>18</v>
      </c>
      <c r="C15" s="11">
        <v>3</v>
      </c>
      <c r="D15" s="13">
        <v>2.8</v>
      </c>
    </row>
    <row r="16" spans="2:4" ht="20.25" customHeight="1" thickBot="1" x14ac:dyDescent="0.35">
      <c r="B16" s="14">
        <v>19</v>
      </c>
      <c r="C16" s="15">
        <v>3.2</v>
      </c>
      <c r="D16" s="16">
        <v>2.6</v>
      </c>
    </row>
    <row r="18" spans="3:3" ht="16.149999999999999" customHeight="1" x14ac:dyDescent="0.3">
      <c r="C18" s="10"/>
    </row>
  </sheetData>
  <mergeCells count="1"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showGridLines="0" showRowColHeaders="0" workbookViewId="0">
      <selection activeCell="AB7" sqref="AB7"/>
    </sheetView>
  </sheetViews>
  <sheetFormatPr defaultRowHeight="15" x14ac:dyDescent="0.25"/>
  <cols>
    <col min="4" max="4" width="2.5703125" customWidth="1"/>
    <col min="6" max="6" width="9.5703125" bestFit="1" customWidth="1"/>
  </cols>
  <sheetData>
    <row r="1" spans="2:6" thickBot="1" x14ac:dyDescent="0.35"/>
    <row r="2" spans="2:6" ht="19.899999999999999" customHeight="1" thickBot="1" x14ac:dyDescent="0.35">
      <c r="B2" s="21" t="s">
        <v>15</v>
      </c>
      <c r="C2" s="22">
        <v>5</v>
      </c>
      <c r="E2" s="24" t="s">
        <v>17</v>
      </c>
      <c r="F2" s="25">
        <v>10</v>
      </c>
    </row>
    <row r="3" spans="2:6" ht="19.899999999999999" customHeight="1" thickBot="1" x14ac:dyDescent="0.35">
      <c r="B3" s="23" t="s">
        <v>16</v>
      </c>
      <c r="C3" s="16">
        <v>4</v>
      </c>
    </row>
    <row r="5" spans="2:6" ht="14.45" x14ac:dyDescent="0.3">
      <c r="B5" s="20" t="s">
        <v>11</v>
      </c>
      <c r="C5" s="20" t="s">
        <v>14</v>
      </c>
      <c r="F5" s="3" t="s">
        <v>18</v>
      </c>
    </row>
    <row r="6" spans="2:6" ht="14.45" x14ac:dyDescent="0.3">
      <c r="B6" s="1">
        <v>1</v>
      </c>
      <c r="C6" s="1">
        <f t="shared" ref="C6:C28" si="0">k+m*B6</f>
        <v>9</v>
      </c>
      <c r="F6" s="26"/>
    </row>
    <row r="7" spans="2:6" ht="14.45" x14ac:dyDescent="0.3">
      <c r="B7" s="1">
        <v>2</v>
      </c>
      <c r="C7" s="1">
        <f t="shared" si="0"/>
        <v>13</v>
      </c>
      <c r="F7" s="26"/>
    </row>
    <row r="8" spans="2:6" ht="14.45" x14ac:dyDescent="0.3">
      <c r="B8" s="1">
        <v>3</v>
      </c>
      <c r="C8" s="1">
        <f t="shared" si="0"/>
        <v>17</v>
      </c>
      <c r="F8" s="26"/>
    </row>
    <row r="9" spans="2:6" ht="14.45" x14ac:dyDescent="0.3">
      <c r="B9" s="1">
        <v>4</v>
      </c>
      <c r="C9" s="1">
        <f t="shared" si="0"/>
        <v>21</v>
      </c>
      <c r="F9" s="26"/>
    </row>
    <row r="10" spans="2:6" ht="14.45" x14ac:dyDescent="0.3">
      <c r="B10" s="1">
        <v>5</v>
      </c>
      <c r="C10" s="1">
        <f t="shared" si="0"/>
        <v>25</v>
      </c>
      <c r="F10" s="26"/>
    </row>
    <row r="11" spans="2:6" ht="14.45" x14ac:dyDescent="0.3">
      <c r="B11" s="1">
        <v>6</v>
      </c>
      <c r="C11" s="1">
        <f t="shared" si="0"/>
        <v>29</v>
      </c>
      <c r="F11" s="26">
        <f t="shared" ref="F11:F20" ca="1" si="1">C11+_xlfn.NORM.INV(RAND(),0,SD)</f>
        <v>29.520345590869493</v>
      </c>
    </row>
    <row r="12" spans="2:6" ht="14.45" x14ac:dyDescent="0.3">
      <c r="B12" s="1">
        <v>7</v>
      </c>
      <c r="C12" s="1">
        <f t="shared" si="0"/>
        <v>33</v>
      </c>
      <c r="F12" s="26">
        <f t="shared" ca="1" si="1"/>
        <v>25.193749439934535</v>
      </c>
    </row>
    <row r="13" spans="2:6" ht="14.45" x14ac:dyDescent="0.3">
      <c r="B13" s="1">
        <v>8</v>
      </c>
      <c r="C13" s="1">
        <f t="shared" si="0"/>
        <v>37</v>
      </c>
      <c r="F13" s="26">
        <f t="shared" ca="1" si="1"/>
        <v>37.962799275235781</v>
      </c>
    </row>
    <row r="14" spans="2:6" ht="14.45" x14ac:dyDescent="0.3">
      <c r="B14" s="1">
        <v>9</v>
      </c>
      <c r="C14" s="1">
        <f t="shared" si="0"/>
        <v>41</v>
      </c>
      <c r="F14" s="26">
        <f t="shared" ca="1" si="1"/>
        <v>46.467490404973795</v>
      </c>
    </row>
    <row r="15" spans="2:6" ht="14.45" x14ac:dyDescent="0.3">
      <c r="B15" s="1">
        <v>10</v>
      </c>
      <c r="C15" s="1">
        <f t="shared" si="0"/>
        <v>45</v>
      </c>
      <c r="F15" s="26">
        <f t="shared" ca="1" si="1"/>
        <v>45.206893574013179</v>
      </c>
    </row>
    <row r="16" spans="2:6" ht="14.45" x14ac:dyDescent="0.3">
      <c r="B16" s="1">
        <v>11</v>
      </c>
      <c r="C16" s="1">
        <f t="shared" si="0"/>
        <v>49</v>
      </c>
      <c r="F16" s="26">
        <f t="shared" ca="1" si="1"/>
        <v>31.14377848419506</v>
      </c>
    </row>
    <row r="17" spans="2:6" ht="14.45" x14ac:dyDescent="0.3">
      <c r="B17" s="1">
        <v>12</v>
      </c>
      <c r="C17" s="1">
        <f t="shared" si="0"/>
        <v>53</v>
      </c>
      <c r="F17" s="26">
        <f t="shared" ca="1" si="1"/>
        <v>41.946058241474603</v>
      </c>
    </row>
    <row r="18" spans="2:6" ht="14.45" x14ac:dyDescent="0.3">
      <c r="B18" s="1">
        <v>13</v>
      </c>
      <c r="C18" s="1">
        <f t="shared" si="0"/>
        <v>57</v>
      </c>
      <c r="F18" s="26">
        <f t="shared" ca="1" si="1"/>
        <v>56.730467425684452</v>
      </c>
    </row>
    <row r="19" spans="2:6" ht="14.45" x14ac:dyDescent="0.3">
      <c r="B19" s="1">
        <v>14</v>
      </c>
      <c r="C19" s="1">
        <f t="shared" si="0"/>
        <v>61</v>
      </c>
      <c r="F19" s="26">
        <f t="shared" ca="1" si="1"/>
        <v>64.504942200708868</v>
      </c>
    </row>
    <row r="20" spans="2:6" ht="14.45" x14ac:dyDescent="0.3">
      <c r="B20" s="1">
        <v>15</v>
      </c>
      <c r="C20" s="1">
        <f t="shared" si="0"/>
        <v>65</v>
      </c>
      <c r="F20" s="26">
        <f t="shared" ca="1" si="1"/>
        <v>55.926625018339124</v>
      </c>
    </row>
    <row r="21" spans="2:6" ht="14.45" x14ac:dyDescent="0.3">
      <c r="B21" s="1">
        <v>16</v>
      </c>
      <c r="C21" s="1">
        <f t="shared" si="0"/>
        <v>69</v>
      </c>
    </row>
    <row r="22" spans="2:6" ht="14.45" x14ac:dyDescent="0.3">
      <c r="B22" s="1">
        <v>17</v>
      </c>
      <c r="C22" s="1">
        <f t="shared" si="0"/>
        <v>73</v>
      </c>
    </row>
    <row r="23" spans="2:6" ht="14.45" x14ac:dyDescent="0.3">
      <c r="B23" s="1">
        <v>18</v>
      </c>
      <c r="C23" s="1">
        <f t="shared" si="0"/>
        <v>77</v>
      </c>
    </row>
    <row r="24" spans="2:6" ht="14.45" x14ac:dyDescent="0.3">
      <c r="B24" s="1">
        <v>19</v>
      </c>
      <c r="C24" s="1">
        <f t="shared" si="0"/>
        <v>81</v>
      </c>
    </row>
    <row r="25" spans="2:6" ht="14.45" x14ac:dyDescent="0.3">
      <c r="B25" s="1">
        <v>20</v>
      </c>
      <c r="C25" s="1">
        <f t="shared" si="0"/>
        <v>85</v>
      </c>
    </row>
    <row r="26" spans="2:6" ht="14.45" x14ac:dyDescent="0.3">
      <c r="B26" s="1">
        <v>21</v>
      </c>
      <c r="C26" s="1">
        <f t="shared" si="0"/>
        <v>89</v>
      </c>
    </row>
    <row r="27" spans="2:6" ht="14.45" x14ac:dyDescent="0.3">
      <c r="B27" s="1">
        <v>22</v>
      </c>
      <c r="C27" s="1">
        <f t="shared" si="0"/>
        <v>93</v>
      </c>
    </row>
    <row r="28" spans="2:6" ht="14.45" x14ac:dyDescent="0.3">
      <c r="B28" s="1">
        <v>23</v>
      </c>
      <c r="C28" s="1">
        <f t="shared" si="0"/>
        <v>97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J45"/>
  <sheetViews>
    <sheetView showGridLines="0" tabSelected="1" zoomScale="110" zoomScaleNormal="110" workbookViewId="0">
      <selection activeCell="H28" sqref="H28"/>
    </sheetView>
  </sheetViews>
  <sheetFormatPr defaultRowHeight="15" x14ac:dyDescent="0.25"/>
  <cols>
    <col min="3" max="3" width="16.28515625" customWidth="1"/>
    <col min="4" max="4" width="11.28515625" bestFit="1" customWidth="1"/>
    <col min="5" max="5" width="13.5703125" customWidth="1"/>
    <col min="6" max="6" width="14.5703125" customWidth="1"/>
    <col min="9" max="9" width="7.42578125" style="1" customWidth="1"/>
    <col min="10" max="10" width="2.42578125" customWidth="1"/>
    <col min="20" max="20" width="28.5703125" customWidth="1"/>
    <col min="25" max="28" width="10.85546875" customWidth="1"/>
    <col min="29" max="29" width="8.85546875" customWidth="1"/>
    <col min="33" max="33" width="4.28515625" customWidth="1"/>
    <col min="34" max="34" width="6.42578125" customWidth="1"/>
    <col min="35" max="59" width="4.5703125" customWidth="1"/>
  </cols>
  <sheetData>
    <row r="1" spans="21:62" thickBot="1" x14ac:dyDescent="0.35">
      <c r="U1" t="s">
        <v>26</v>
      </c>
      <c r="W1">
        <v>4</v>
      </c>
      <c r="X1" t="s">
        <v>28</v>
      </c>
      <c r="AD1" t="s">
        <v>2</v>
      </c>
      <c r="AE1">
        <v>5</v>
      </c>
      <c r="BJ1">
        <v>100</v>
      </c>
    </row>
    <row r="2" spans="21:62" thickBot="1" x14ac:dyDescent="0.35">
      <c r="U2" t="s">
        <v>27</v>
      </c>
      <c r="W2">
        <v>140</v>
      </c>
      <c r="X2" t="s">
        <v>29</v>
      </c>
      <c r="AD2" t="s">
        <v>3</v>
      </c>
      <c r="AE2">
        <v>40</v>
      </c>
      <c r="AI2" s="54" t="s">
        <v>30</v>
      </c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6"/>
    </row>
    <row r="3" spans="21:62" ht="20.45" customHeight="1" thickBot="1" x14ac:dyDescent="0.3">
      <c r="U3" t="s">
        <v>9</v>
      </c>
      <c r="AD3" t="s">
        <v>4</v>
      </c>
      <c r="AE3">
        <v>30</v>
      </c>
      <c r="AG3" s="51" t="s">
        <v>31</v>
      </c>
      <c r="AH3" s="44">
        <f>C23/10000</f>
        <v>11.57782577051978</v>
      </c>
      <c r="AI3" s="38">
        <v>-5</v>
      </c>
      <c r="AJ3" s="39">
        <v>-4</v>
      </c>
      <c r="AK3" s="39">
        <v>-3</v>
      </c>
      <c r="AL3" s="39">
        <v>-2</v>
      </c>
      <c r="AM3" s="39">
        <v>-1</v>
      </c>
      <c r="AN3" s="39">
        <v>0</v>
      </c>
      <c r="AO3" s="39">
        <v>1</v>
      </c>
      <c r="AP3" s="39">
        <v>2</v>
      </c>
      <c r="AQ3" s="39">
        <v>3</v>
      </c>
      <c r="AR3" s="39">
        <v>4</v>
      </c>
      <c r="AS3" s="39">
        <v>5</v>
      </c>
      <c r="AT3" s="39">
        <v>6</v>
      </c>
      <c r="AU3" s="39">
        <v>7</v>
      </c>
      <c r="AV3" s="39">
        <v>8</v>
      </c>
      <c r="AW3" s="39">
        <v>9</v>
      </c>
      <c r="AX3" s="39">
        <v>10</v>
      </c>
      <c r="AY3" s="39">
        <v>11</v>
      </c>
      <c r="AZ3" s="39">
        <v>12</v>
      </c>
      <c r="BA3" s="39">
        <v>13</v>
      </c>
      <c r="BB3" s="39">
        <v>14</v>
      </c>
      <c r="BC3" s="39">
        <v>15</v>
      </c>
      <c r="BD3" s="39">
        <v>16</v>
      </c>
      <c r="BE3" s="39">
        <v>17</v>
      </c>
      <c r="BF3" s="39">
        <v>18</v>
      </c>
      <c r="BG3" s="40">
        <v>19</v>
      </c>
    </row>
    <row r="4" spans="21:62" x14ac:dyDescent="0.25">
      <c r="U4" t="s">
        <v>0</v>
      </c>
      <c r="V4" t="s">
        <v>1</v>
      </c>
      <c r="W4" t="s">
        <v>0</v>
      </c>
      <c r="X4" t="s">
        <v>1</v>
      </c>
      <c r="Y4" s="3" t="s">
        <v>6</v>
      </c>
      <c r="Z4" t="s">
        <v>8</v>
      </c>
      <c r="AA4" s="29" t="s">
        <v>25</v>
      </c>
      <c r="AB4" s="29" t="s">
        <v>24</v>
      </c>
      <c r="AC4" t="s">
        <v>23</v>
      </c>
      <c r="AG4" s="52"/>
      <c r="AH4" s="45">
        <v>-40</v>
      </c>
      <c r="AI4" s="41">
        <f t="dataTable" ref="AI4:BG24" dt2D="1" dtr="1" r1="W1" r2="W2"/>
        <v>879.74378449442167</v>
      </c>
      <c r="AJ4" s="42">
        <v>776.40038554280568</v>
      </c>
      <c r="AK4" s="42">
        <v>679.92178659118986</v>
      </c>
      <c r="AL4" s="42">
        <v>590.30798763957443</v>
      </c>
      <c r="AM4" s="42">
        <v>507.55898868795867</v>
      </c>
      <c r="AN4" s="42">
        <v>431.67478973634269</v>
      </c>
      <c r="AO4" s="42">
        <v>362.65539078472676</v>
      </c>
      <c r="AP4" s="42">
        <v>300.50079183311112</v>
      </c>
      <c r="AQ4" s="42">
        <v>245.21099288149529</v>
      </c>
      <c r="AR4" s="42">
        <v>196.78599392987957</v>
      </c>
      <c r="AS4" s="42">
        <v>155.22579497826371</v>
      </c>
      <c r="AT4" s="42">
        <v>120.53039602664791</v>
      </c>
      <c r="AU4" s="42">
        <v>92.699797075032151</v>
      </c>
      <c r="AV4" s="42">
        <v>71.733998123416356</v>
      </c>
      <c r="AW4" s="42">
        <v>57.632999171800584</v>
      </c>
      <c r="AX4" s="42">
        <v>50.396800220184794</v>
      </c>
      <c r="AY4" s="42">
        <v>50.025401268568999</v>
      </c>
      <c r="AZ4" s="42">
        <v>56.518802316953241</v>
      </c>
      <c r="BA4" s="42">
        <v>69.877003365337458</v>
      </c>
      <c r="BB4" s="42">
        <v>90.100004413721663</v>
      </c>
      <c r="BC4" s="42">
        <v>117.18780546210593</v>
      </c>
      <c r="BD4" s="42">
        <v>151.14040651049012</v>
      </c>
      <c r="BE4" s="42">
        <v>191.95780755887435</v>
      </c>
      <c r="BF4" s="42">
        <v>239.64000860725849</v>
      </c>
      <c r="BG4" s="43">
        <v>294.18700965564267</v>
      </c>
    </row>
    <row r="5" spans="21:62" x14ac:dyDescent="0.25">
      <c r="U5" s="1">
        <f ca="1">RANDBETWEEN(1,50)</f>
        <v>38</v>
      </c>
      <c r="V5" s="2">
        <f t="shared" ref="V5:V43" ca="1" si="0">_k+_A*U5+_xlfn.NORM.INV(RAND(),0,_SD)</f>
        <v>222.89367009029692</v>
      </c>
      <c r="W5" s="2">
        <v>9</v>
      </c>
      <c r="X5" s="2">
        <v>128.2523200371495</v>
      </c>
      <c r="Y5" s="1">
        <f t="shared" ref="Y5:Y43" si="1">fit_k+fit_A*W5</f>
        <v>114</v>
      </c>
      <c r="Z5" s="2">
        <f t="shared" ref="Z5:Z43" si="2">Y5-X5</f>
        <v>-14.252320037149502</v>
      </c>
      <c r="AA5" s="30">
        <f>IF(Z5&lt;0,Z5,0)</f>
        <v>-14.252320037149502</v>
      </c>
      <c r="AB5" s="30">
        <f>IF(Z5&gt;=0,-Z5,0)</f>
        <v>0</v>
      </c>
      <c r="AC5" s="4">
        <f>(X5-Y5)^2</f>
        <v>203.12862644133318</v>
      </c>
      <c r="AG5" s="52"/>
      <c r="AH5" s="46">
        <v>-20</v>
      </c>
      <c r="AI5" s="33">
        <v>811.98109914338147</v>
      </c>
      <c r="AJ5" s="32">
        <v>712.4937001917657</v>
      </c>
      <c r="AK5" s="32">
        <v>619.8711012401501</v>
      </c>
      <c r="AL5" s="32">
        <v>534.1133022885341</v>
      </c>
      <c r="AM5" s="32">
        <v>455.22030333691845</v>
      </c>
      <c r="AN5" s="32">
        <v>383.19210438530263</v>
      </c>
      <c r="AO5" s="32">
        <v>318.02870543368675</v>
      </c>
      <c r="AP5" s="32">
        <v>259.73010648207099</v>
      </c>
      <c r="AQ5" s="32">
        <v>208.29630753045529</v>
      </c>
      <c r="AR5" s="32">
        <v>163.72730857883954</v>
      </c>
      <c r="AS5" s="32">
        <v>126.02310962722376</v>
      </c>
      <c r="AT5" s="32">
        <v>95.183710675607941</v>
      </c>
      <c r="AU5" s="32">
        <v>71.209111723992194</v>
      </c>
      <c r="AV5" s="32">
        <v>54.099312772376393</v>
      </c>
      <c r="AW5" s="32">
        <v>43.854313820760602</v>
      </c>
      <c r="AX5" s="32">
        <v>40.474114869144827</v>
      </c>
      <c r="AY5" s="32">
        <v>43.958715917529041</v>
      </c>
      <c r="AZ5" s="32">
        <v>54.308116965913257</v>
      </c>
      <c r="BA5" s="32">
        <v>71.522318014297468</v>
      </c>
      <c r="BB5" s="32">
        <v>95.601319062681711</v>
      </c>
      <c r="BC5" s="32">
        <v>126.54512011106591</v>
      </c>
      <c r="BD5" s="32">
        <v>164.35372115945015</v>
      </c>
      <c r="BE5" s="32">
        <v>209.02712220783437</v>
      </c>
      <c r="BF5" s="32">
        <v>260.56532325621868</v>
      </c>
      <c r="BG5" s="34">
        <v>318.96832430460279</v>
      </c>
    </row>
    <row r="6" spans="21:62" x14ac:dyDescent="0.25">
      <c r="U6" s="1">
        <f t="shared" ref="U6:U43" ca="1" si="3">RANDBETWEEN(1,50)</f>
        <v>41</v>
      </c>
      <c r="V6" s="2">
        <f t="shared" ca="1" si="0"/>
        <v>207.76954516386854</v>
      </c>
      <c r="W6" s="2">
        <v>15</v>
      </c>
      <c r="X6" s="2">
        <v>101.24489764860252</v>
      </c>
      <c r="Y6" s="1">
        <f t="shared" si="1"/>
        <v>150</v>
      </c>
      <c r="Z6" s="2">
        <f t="shared" si="2"/>
        <v>48.755102351397483</v>
      </c>
      <c r="AA6" s="30">
        <f t="shared" ref="AA6:AA43" si="4">IF(Z6&lt;0,Z6,0)</f>
        <v>0</v>
      </c>
      <c r="AB6" s="30">
        <f t="shared" ref="AB6:AB43" si="5">IF(Z6&gt;=0,-Z6,0)</f>
        <v>-48.755102351397483</v>
      </c>
      <c r="AC6" s="4">
        <f t="shared" ref="AC6:AC43" si="6">(X6-Y6)^2</f>
        <v>2377.0600052952445</v>
      </c>
      <c r="AG6" s="52"/>
      <c r="AH6" s="46">
        <v>0</v>
      </c>
      <c r="AI6" s="33">
        <v>747.33841379234184</v>
      </c>
      <c r="AJ6" s="32">
        <v>651.70701484072583</v>
      </c>
      <c r="AK6" s="32">
        <v>562.94041588911023</v>
      </c>
      <c r="AL6" s="32">
        <v>481.03861693749428</v>
      </c>
      <c r="AM6" s="32">
        <v>406.00161798587851</v>
      </c>
      <c r="AN6" s="32">
        <v>337.8294190342628</v>
      </c>
      <c r="AO6" s="32">
        <v>276.52202008264697</v>
      </c>
      <c r="AP6" s="32">
        <v>222.07942113103113</v>
      </c>
      <c r="AQ6" s="32">
        <v>174.50162217941536</v>
      </c>
      <c r="AR6" s="32">
        <v>133.7886232277996</v>
      </c>
      <c r="AS6" s="32">
        <v>99.940424276183776</v>
      </c>
      <c r="AT6" s="32">
        <v>72.957025324567994</v>
      </c>
      <c r="AU6" s="32">
        <v>52.838426372952199</v>
      </c>
      <c r="AV6" s="32">
        <v>39.584627421336421</v>
      </c>
      <c r="AW6" s="32">
        <v>33.195628469720646</v>
      </c>
      <c r="AX6" s="32">
        <v>33.671429518104866</v>
      </c>
      <c r="AY6" s="32">
        <v>41.012030566489081</v>
      </c>
      <c r="AZ6" s="32">
        <v>55.217431614873291</v>
      </c>
      <c r="BA6" s="32">
        <v>76.287632663257526</v>
      </c>
      <c r="BB6" s="32">
        <v>104.22263371164175</v>
      </c>
      <c r="BC6" s="32">
        <v>139.02243476002593</v>
      </c>
      <c r="BD6" s="32">
        <v>180.68703580841012</v>
      </c>
      <c r="BE6" s="32">
        <v>229.2164368567943</v>
      </c>
      <c r="BF6" s="32">
        <v>284.61063790517863</v>
      </c>
      <c r="BG6" s="34">
        <v>346.8696389535628</v>
      </c>
    </row>
    <row r="7" spans="21:62" x14ac:dyDescent="0.25">
      <c r="U7" s="1">
        <f t="shared" ca="1" si="3"/>
        <v>7</v>
      </c>
      <c r="V7" s="2">
        <f t="shared" ca="1" si="0"/>
        <v>17.801790428379384</v>
      </c>
      <c r="W7" s="2">
        <v>10</v>
      </c>
      <c r="X7" s="2">
        <v>124.27994729935885</v>
      </c>
      <c r="Y7" s="1">
        <f t="shared" si="1"/>
        <v>120</v>
      </c>
      <c r="Z7" s="2">
        <f t="shared" si="2"/>
        <v>-4.2799472993588523</v>
      </c>
      <c r="AA7" s="30">
        <f t="shared" si="4"/>
        <v>-4.2799472993588523</v>
      </c>
      <c r="AB7" s="30">
        <f t="shared" si="5"/>
        <v>0</v>
      </c>
      <c r="AC7" s="4">
        <f t="shared" si="6"/>
        <v>18.317948885289134</v>
      </c>
      <c r="AG7" s="52"/>
      <c r="AH7" s="46">
        <v>20</v>
      </c>
      <c r="AI7" s="33">
        <v>685.81572844130153</v>
      </c>
      <c r="AJ7" s="32">
        <v>594.04032948968597</v>
      </c>
      <c r="AK7" s="32">
        <v>509.12973053807013</v>
      </c>
      <c r="AL7" s="32">
        <v>431.08393158645424</v>
      </c>
      <c r="AM7" s="32">
        <v>359.90293263483846</v>
      </c>
      <c r="AN7" s="32">
        <v>295.58673368322275</v>
      </c>
      <c r="AO7" s="32">
        <v>238.135334731607</v>
      </c>
      <c r="AP7" s="32">
        <v>187.54873577999118</v>
      </c>
      <c r="AQ7" s="32">
        <v>143.82693682837541</v>
      </c>
      <c r="AR7" s="32">
        <v>106.96993787675959</v>
      </c>
      <c r="AS7" s="32">
        <v>76.977738925143811</v>
      </c>
      <c r="AT7" s="32">
        <v>53.850339973528023</v>
      </c>
      <c r="AU7" s="32">
        <v>37.587741021912237</v>
      </c>
      <c r="AV7" s="32">
        <v>28.18994207029646</v>
      </c>
      <c r="AW7" s="32">
        <v>25.656943118680683</v>
      </c>
      <c r="AX7" s="32">
        <v>29.988744167064898</v>
      </c>
      <c r="AY7" s="32">
        <v>41.185345215449104</v>
      </c>
      <c r="AZ7" s="32">
        <v>59.24674626383333</v>
      </c>
      <c r="BA7" s="32">
        <v>84.172947312217573</v>
      </c>
      <c r="BB7" s="32">
        <v>115.96394836060175</v>
      </c>
      <c r="BC7" s="32">
        <v>154.61974940898602</v>
      </c>
      <c r="BD7" s="32">
        <v>200.14035045737023</v>
      </c>
      <c r="BE7" s="32">
        <v>252.52575150575441</v>
      </c>
      <c r="BF7" s="32">
        <v>311.77595255413877</v>
      </c>
      <c r="BG7" s="34">
        <v>377.8909536025227</v>
      </c>
    </row>
    <row r="8" spans="21:62" x14ac:dyDescent="0.25">
      <c r="U8" s="1">
        <f t="shared" ca="1" si="3"/>
        <v>11</v>
      </c>
      <c r="V8" s="2">
        <f t="shared" ca="1" si="0"/>
        <v>65.240429296627525</v>
      </c>
      <c r="W8" s="2">
        <v>5</v>
      </c>
      <c r="X8" s="2">
        <v>89.134309385989695</v>
      </c>
      <c r="Y8" s="1">
        <f t="shared" si="1"/>
        <v>90</v>
      </c>
      <c r="Z8" s="2">
        <f t="shared" si="2"/>
        <v>0.86569061401030467</v>
      </c>
      <c r="AA8" s="30">
        <f t="shared" si="4"/>
        <v>0</v>
      </c>
      <c r="AB8" s="30">
        <f t="shared" si="5"/>
        <v>-0.86569061401030467</v>
      </c>
      <c r="AC8" s="4">
        <f t="shared" si="6"/>
        <v>0.74942023918553835</v>
      </c>
      <c r="AG8" s="52"/>
      <c r="AH8" s="46">
        <v>40</v>
      </c>
      <c r="AI8" s="33">
        <v>627.41304309026157</v>
      </c>
      <c r="AJ8" s="32">
        <v>539.493644138646</v>
      </c>
      <c r="AK8" s="32">
        <v>458.43904518703016</v>
      </c>
      <c r="AL8" s="32">
        <v>384.24924623541426</v>
      </c>
      <c r="AM8" s="32">
        <v>316.92424728379842</v>
      </c>
      <c r="AN8" s="32">
        <v>256.46404833218281</v>
      </c>
      <c r="AO8" s="32">
        <v>202.86864938056695</v>
      </c>
      <c r="AP8" s="32">
        <v>156.13805042895115</v>
      </c>
      <c r="AQ8" s="32">
        <v>116.27225147733537</v>
      </c>
      <c r="AR8" s="32">
        <v>83.271252525719632</v>
      </c>
      <c r="AS8" s="32">
        <v>57.135053574103829</v>
      </c>
      <c r="AT8" s="32">
        <v>37.86365462248807</v>
      </c>
      <c r="AU8" s="32">
        <v>25.457055670872272</v>
      </c>
      <c r="AV8" s="32">
        <v>19.915256719256483</v>
      </c>
      <c r="AW8" s="32">
        <v>21.238257767640707</v>
      </c>
      <c r="AX8" s="32">
        <v>29.426058816024923</v>
      </c>
      <c r="AY8" s="32">
        <v>44.478659864409153</v>
      </c>
      <c r="AZ8" s="32">
        <v>66.396060912793374</v>
      </c>
      <c r="BA8" s="32">
        <v>95.178261961177569</v>
      </c>
      <c r="BB8" s="32">
        <v>130.82526300956178</v>
      </c>
      <c r="BC8" s="32">
        <v>173.33706405794601</v>
      </c>
      <c r="BD8" s="32">
        <v>222.71366510633021</v>
      </c>
      <c r="BE8" s="32">
        <v>278.95506615471442</v>
      </c>
      <c r="BF8" s="32">
        <v>342.06126720309868</v>
      </c>
      <c r="BG8" s="34">
        <v>412.03226825148289</v>
      </c>
    </row>
    <row r="9" spans="21:62" x14ac:dyDescent="0.25">
      <c r="U9" s="1">
        <f t="shared" ca="1" si="3"/>
        <v>17</v>
      </c>
      <c r="V9" s="2">
        <f t="shared" ca="1" si="0"/>
        <v>113.37811570959531</v>
      </c>
      <c r="W9" s="2">
        <v>49</v>
      </c>
      <c r="X9" s="2">
        <v>304.1758455700915</v>
      </c>
      <c r="Y9" s="1">
        <f t="shared" si="1"/>
        <v>354</v>
      </c>
      <c r="Z9" s="2">
        <f t="shared" si="2"/>
        <v>49.824154429908504</v>
      </c>
      <c r="AA9" s="30">
        <f t="shared" si="4"/>
        <v>0</v>
      </c>
      <c r="AB9" s="30">
        <f t="shared" si="5"/>
        <v>-49.824154429908504</v>
      </c>
      <c r="AC9" s="4">
        <f t="shared" si="6"/>
        <v>2482.4463646553713</v>
      </c>
      <c r="AG9" s="52"/>
      <c r="AH9" s="46">
        <v>60</v>
      </c>
      <c r="AI9" s="33">
        <v>572.13035773922149</v>
      </c>
      <c r="AJ9" s="32">
        <v>488.0669587876057</v>
      </c>
      <c r="AK9" s="32">
        <v>410.86835983599008</v>
      </c>
      <c r="AL9" s="32">
        <v>340.53456088437434</v>
      </c>
      <c r="AM9" s="32">
        <v>277.0655619327585</v>
      </c>
      <c r="AN9" s="32">
        <v>220.46136298114271</v>
      </c>
      <c r="AO9" s="32">
        <v>170.72196402952699</v>
      </c>
      <c r="AP9" s="32">
        <v>127.84736507791125</v>
      </c>
      <c r="AQ9" s="32">
        <v>91.837566126295442</v>
      </c>
      <c r="AR9" s="32">
        <v>62.692567174679667</v>
      </c>
      <c r="AS9" s="32">
        <v>40.412368223063865</v>
      </c>
      <c r="AT9" s="32">
        <v>24.996969271448084</v>
      </c>
      <c r="AU9" s="32">
        <v>16.446370319832301</v>
      </c>
      <c r="AV9" s="32">
        <v>14.760571368216523</v>
      </c>
      <c r="AW9" s="32">
        <v>19.939572416600743</v>
      </c>
      <c r="AX9" s="32">
        <v>31.983373464984954</v>
      </c>
      <c r="AY9" s="32">
        <v>50.891974513369178</v>
      </c>
      <c r="AZ9" s="32">
        <v>76.665375561753422</v>
      </c>
      <c r="BA9" s="32">
        <v>109.3035766101376</v>
      </c>
      <c r="BB9" s="32">
        <v>148.80657765852183</v>
      </c>
      <c r="BC9" s="32">
        <v>195.17437870690605</v>
      </c>
      <c r="BD9" s="32">
        <v>248.40697975529028</v>
      </c>
      <c r="BE9" s="32">
        <v>308.50438080367445</v>
      </c>
      <c r="BF9" s="32">
        <v>375.46658185205877</v>
      </c>
      <c r="BG9" s="34">
        <v>449.29358290044291</v>
      </c>
    </row>
    <row r="10" spans="21:62" x14ac:dyDescent="0.25">
      <c r="U10" s="1">
        <f t="shared" ca="1" si="3"/>
        <v>23</v>
      </c>
      <c r="V10" s="2">
        <f t="shared" ca="1" si="0"/>
        <v>130.23149556409936</v>
      </c>
      <c r="W10" s="2">
        <v>32</v>
      </c>
      <c r="X10" s="2">
        <v>207.79050511874726</v>
      </c>
      <c r="Y10" s="1">
        <f t="shared" si="1"/>
        <v>252</v>
      </c>
      <c r="Z10" s="2">
        <f t="shared" si="2"/>
        <v>44.209494881252738</v>
      </c>
      <c r="AA10" s="30">
        <f t="shared" si="4"/>
        <v>0</v>
      </c>
      <c r="AB10" s="30">
        <f t="shared" si="5"/>
        <v>-44.209494881252738</v>
      </c>
      <c r="AC10" s="4">
        <f t="shared" si="6"/>
        <v>1954.4794376555121</v>
      </c>
      <c r="AG10" s="52"/>
      <c r="AH10" s="46">
        <v>80</v>
      </c>
      <c r="AI10" s="33">
        <v>519.96767238818188</v>
      </c>
      <c r="AJ10" s="32">
        <v>439.76027343656591</v>
      </c>
      <c r="AK10" s="32">
        <v>366.41767448495017</v>
      </c>
      <c r="AL10" s="32">
        <v>299.93987553333443</v>
      </c>
      <c r="AM10" s="32">
        <v>240.32687658171869</v>
      </c>
      <c r="AN10" s="32">
        <v>187.57867763010287</v>
      </c>
      <c r="AO10" s="32">
        <v>141.69527867848703</v>
      </c>
      <c r="AP10" s="32">
        <v>102.67667972687124</v>
      </c>
      <c r="AQ10" s="32">
        <v>70.522880775255459</v>
      </c>
      <c r="AR10" s="32">
        <v>45.233881823639678</v>
      </c>
      <c r="AS10" s="32">
        <v>26.809682872023899</v>
      </c>
      <c r="AT10" s="32">
        <v>15.250283920408119</v>
      </c>
      <c r="AU10" s="32">
        <v>10.555684968792336</v>
      </c>
      <c r="AV10" s="32">
        <v>12.725886017176556</v>
      </c>
      <c r="AW10" s="32">
        <v>21.760887065560773</v>
      </c>
      <c r="AX10" s="32">
        <v>37.660688113945</v>
      </c>
      <c r="AY10" s="32">
        <v>60.425289162329214</v>
      </c>
      <c r="AZ10" s="32">
        <v>90.054690210713417</v>
      </c>
      <c r="BA10" s="32">
        <v>126.54889125909769</v>
      </c>
      <c r="BB10" s="32">
        <v>169.90789230748189</v>
      </c>
      <c r="BC10" s="32">
        <v>220.13169335586616</v>
      </c>
      <c r="BD10" s="32">
        <v>277.2202944042503</v>
      </c>
      <c r="BE10" s="32">
        <v>341.17369545263455</v>
      </c>
      <c r="BF10" s="32">
        <v>411.99189650101869</v>
      </c>
      <c r="BG10" s="34">
        <v>489.67489754940289</v>
      </c>
    </row>
    <row r="11" spans="21:62" x14ac:dyDescent="0.25">
      <c r="U11" s="1">
        <f t="shared" ca="1" si="3"/>
        <v>6</v>
      </c>
      <c r="V11" s="2">
        <f t="shared" ca="1" si="0"/>
        <v>53.075110516181518</v>
      </c>
      <c r="W11" s="2">
        <v>22</v>
      </c>
      <c r="X11" s="2">
        <v>174.18940417822617</v>
      </c>
      <c r="Y11" s="1">
        <f t="shared" si="1"/>
        <v>192</v>
      </c>
      <c r="Z11" s="2">
        <f t="shared" si="2"/>
        <v>17.81059582177383</v>
      </c>
      <c r="AA11" s="30">
        <f t="shared" si="4"/>
        <v>0</v>
      </c>
      <c r="AB11" s="30">
        <f t="shared" si="5"/>
        <v>-17.81059582177383</v>
      </c>
      <c r="AC11" s="4">
        <f t="shared" si="6"/>
        <v>317.21732352658745</v>
      </c>
      <c r="AG11" s="52"/>
      <c r="AH11" s="46">
        <v>100</v>
      </c>
      <c r="AI11" s="33">
        <v>470.92498703714188</v>
      </c>
      <c r="AJ11" s="32">
        <v>394.57358808552596</v>
      </c>
      <c r="AK11" s="32">
        <v>325.08698913391021</v>
      </c>
      <c r="AL11" s="32">
        <v>262.46519018229435</v>
      </c>
      <c r="AM11" s="32">
        <v>206.70819123067864</v>
      </c>
      <c r="AN11" s="32">
        <v>157.81599227906284</v>
      </c>
      <c r="AO11" s="32">
        <v>115.78859332744705</v>
      </c>
      <c r="AP11" s="32">
        <v>80.625994375831269</v>
      </c>
      <c r="AQ11" s="32">
        <v>52.328195424215508</v>
      </c>
      <c r="AR11" s="32">
        <v>30.895196472599711</v>
      </c>
      <c r="AS11" s="32">
        <v>16.326997520983934</v>
      </c>
      <c r="AT11" s="32">
        <v>8.6235985693681521</v>
      </c>
      <c r="AU11" s="32">
        <v>7.7849996177523684</v>
      </c>
      <c r="AV11" s="32">
        <v>13.811200666136589</v>
      </c>
      <c r="AW11" s="32">
        <v>26.702201714520804</v>
      </c>
      <c r="AX11" s="32">
        <v>46.458002762905004</v>
      </c>
      <c r="AY11" s="32">
        <v>73.078603811289213</v>
      </c>
      <c r="AZ11" s="32">
        <v>106.56400485967346</v>
      </c>
      <c r="BA11" s="32">
        <v>146.91420590805768</v>
      </c>
      <c r="BB11" s="32">
        <v>194.12920695644189</v>
      </c>
      <c r="BC11" s="32">
        <v>248.20900800482613</v>
      </c>
      <c r="BD11" s="32">
        <v>309.15360905321023</v>
      </c>
      <c r="BE11" s="32">
        <v>376.96301010159465</v>
      </c>
      <c r="BF11" s="32">
        <v>451.63721114997873</v>
      </c>
      <c r="BG11" s="34">
        <v>533.17621219836292</v>
      </c>
    </row>
    <row r="12" spans="21:62" x14ac:dyDescent="0.25">
      <c r="U12" s="1">
        <f t="shared" ca="1" si="3"/>
        <v>12</v>
      </c>
      <c r="V12" s="2">
        <f t="shared" ca="1" si="0"/>
        <v>85.246819238940006</v>
      </c>
      <c r="W12" s="2">
        <v>45</v>
      </c>
      <c r="X12" s="2">
        <v>310.81453039820548</v>
      </c>
      <c r="Y12" s="1">
        <f t="shared" si="1"/>
        <v>330</v>
      </c>
      <c r="Z12" s="2">
        <f t="shared" si="2"/>
        <v>19.185469601794523</v>
      </c>
      <c r="AA12" s="30">
        <f t="shared" si="4"/>
        <v>0</v>
      </c>
      <c r="AB12" s="30">
        <f t="shared" si="5"/>
        <v>-19.185469601794523</v>
      </c>
      <c r="AC12" s="4">
        <f t="shared" si="6"/>
        <v>368.08224384138168</v>
      </c>
      <c r="AG12" s="52"/>
      <c r="AH12" s="46">
        <v>120</v>
      </c>
      <c r="AI12" s="33">
        <v>425.00230168610187</v>
      </c>
      <c r="AJ12" s="32">
        <v>352.50690273448595</v>
      </c>
      <c r="AK12" s="32">
        <v>286.87630378287031</v>
      </c>
      <c r="AL12" s="32">
        <v>228.11050483125439</v>
      </c>
      <c r="AM12" s="32">
        <v>176.20950587963864</v>
      </c>
      <c r="AN12" s="32">
        <v>131.17330692802284</v>
      </c>
      <c r="AO12" s="32">
        <v>93.001907976407097</v>
      </c>
      <c r="AP12" s="32">
        <v>61.695309024791328</v>
      </c>
      <c r="AQ12" s="32">
        <v>37.253510073175541</v>
      </c>
      <c r="AR12" s="32">
        <v>19.676511121559756</v>
      </c>
      <c r="AS12" s="32">
        <v>8.9643121699439678</v>
      </c>
      <c r="AT12" s="32">
        <v>5.1169132183281842</v>
      </c>
      <c r="AU12" s="32">
        <v>8.1343142667123995</v>
      </c>
      <c r="AV12" s="32">
        <v>18.016515315096616</v>
      </c>
      <c r="AW12" s="32">
        <v>34.763516363480832</v>
      </c>
      <c r="AX12" s="32">
        <v>58.375317411865041</v>
      </c>
      <c r="AY12" s="32">
        <v>88.851918460249294</v>
      </c>
      <c r="AZ12" s="32">
        <v>126.19331950863351</v>
      </c>
      <c r="BA12" s="32">
        <v>170.39952055701767</v>
      </c>
      <c r="BB12" s="32">
        <v>221.4705216054019</v>
      </c>
      <c r="BC12" s="32">
        <v>279.40632265378622</v>
      </c>
      <c r="BD12" s="32">
        <v>344.20692370217034</v>
      </c>
      <c r="BE12" s="32">
        <v>415.87232475055453</v>
      </c>
      <c r="BF12" s="32">
        <v>494.40252579893877</v>
      </c>
      <c r="BG12" s="34">
        <v>579.79752684732307</v>
      </c>
    </row>
    <row r="13" spans="21:62" x14ac:dyDescent="0.25">
      <c r="U13" s="1">
        <f t="shared" ca="1" si="3"/>
        <v>47</v>
      </c>
      <c r="V13" s="2">
        <f t="shared" ca="1" si="0"/>
        <v>283.98688098500543</v>
      </c>
      <c r="W13" s="2">
        <v>13</v>
      </c>
      <c r="X13" s="2">
        <v>162.69103853294791</v>
      </c>
      <c r="Y13" s="1">
        <f t="shared" si="1"/>
        <v>138</v>
      </c>
      <c r="Z13" s="2">
        <f t="shared" si="2"/>
        <v>-24.691038532947914</v>
      </c>
      <c r="AA13" s="30">
        <f t="shared" si="4"/>
        <v>-24.691038532947914</v>
      </c>
      <c r="AB13" s="30">
        <f t="shared" si="5"/>
        <v>0</v>
      </c>
      <c r="AC13" s="4">
        <f t="shared" si="6"/>
        <v>609.64738383551867</v>
      </c>
      <c r="AG13" s="52"/>
      <c r="AH13" s="46">
        <v>140</v>
      </c>
      <c r="AI13" s="33">
        <v>382.19961633506182</v>
      </c>
      <c r="AJ13" s="32">
        <v>313.56021738344606</v>
      </c>
      <c r="AK13" s="32">
        <v>251.7856184318303</v>
      </c>
      <c r="AL13" s="32">
        <v>196.87581948021449</v>
      </c>
      <c r="AM13" s="32">
        <v>148.83082052859868</v>
      </c>
      <c r="AN13" s="32">
        <v>107.6506215769829</v>
      </c>
      <c r="AO13" s="32">
        <v>73.335222625367138</v>
      </c>
      <c r="AP13" s="32">
        <v>45.884623673751342</v>
      </c>
      <c r="AQ13" s="32">
        <v>25.29882472213556</v>
      </c>
      <c r="AR13" s="32">
        <v>11.57782577051978</v>
      </c>
      <c r="AS13" s="32">
        <v>4.7216268189039985</v>
      </c>
      <c r="AT13" s="32">
        <v>4.7302278672882139</v>
      </c>
      <c r="AU13" s="32">
        <v>11.603628915672431</v>
      </c>
      <c r="AV13" s="32">
        <v>25.341829964056647</v>
      </c>
      <c r="AW13" s="32">
        <v>45.944831012440872</v>
      </c>
      <c r="AX13" s="32">
        <v>73.412632060825075</v>
      </c>
      <c r="AY13" s="32">
        <v>107.74523310920931</v>
      </c>
      <c r="AZ13" s="32">
        <v>148.94263415759349</v>
      </c>
      <c r="BA13" s="32">
        <v>197.00483520597768</v>
      </c>
      <c r="BB13" s="32">
        <v>251.93183625436203</v>
      </c>
      <c r="BC13" s="32">
        <v>313.723637302746</v>
      </c>
      <c r="BD13" s="32">
        <v>382.38023835113034</v>
      </c>
      <c r="BE13" s="32">
        <v>457.90163939951452</v>
      </c>
      <c r="BF13" s="32">
        <v>540.28784044789882</v>
      </c>
      <c r="BG13" s="34">
        <v>629.538841496283</v>
      </c>
    </row>
    <row r="14" spans="21:62" x14ac:dyDescent="0.25">
      <c r="U14" s="1">
        <f t="shared" ca="1" si="3"/>
        <v>32</v>
      </c>
      <c r="V14" s="2">
        <f t="shared" ca="1" si="0"/>
        <v>178.11402544853385</v>
      </c>
      <c r="W14" s="2">
        <v>32</v>
      </c>
      <c r="X14" s="2">
        <v>191.89683504665192</v>
      </c>
      <c r="Y14" s="1">
        <f t="shared" si="1"/>
        <v>252</v>
      </c>
      <c r="Z14" s="2">
        <f t="shared" si="2"/>
        <v>60.103164953348085</v>
      </c>
      <c r="AA14" s="30">
        <f t="shared" si="4"/>
        <v>0</v>
      </c>
      <c r="AB14" s="30">
        <f t="shared" si="5"/>
        <v>-60.103164953348085</v>
      </c>
      <c r="AC14" s="4">
        <f t="shared" si="6"/>
        <v>3612.3904374093695</v>
      </c>
      <c r="AG14" s="52"/>
      <c r="AH14" s="46">
        <v>160</v>
      </c>
      <c r="AI14" s="33">
        <v>342.51693098402183</v>
      </c>
      <c r="AJ14" s="32">
        <v>277.73353203240617</v>
      </c>
      <c r="AK14" s="32">
        <v>219.81493308079033</v>
      </c>
      <c r="AL14" s="32">
        <v>168.76113412917451</v>
      </c>
      <c r="AM14" s="32">
        <v>124.57213517755871</v>
      </c>
      <c r="AN14" s="32">
        <v>87.247936225942937</v>
      </c>
      <c r="AO14" s="32">
        <v>56.788537274327155</v>
      </c>
      <c r="AP14" s="32">
        <v>33.193938322711389</v>
      </c>
      <c r="AQ14" s="32">
        <v>16.464139371095595</v>
      </c>
      <c r="AR14" s="32">
        <v>6.5991404194798147</v>
      </c>
      <c r="AS14" s="32">
        <v>3.5989414678640306</v>
      </c>
      <c r="AT14" s="32">
        <v>7.463542516248248</v>
      </c>
      <c r="AU14" s="32">
        <v>18.192943564632458</v>
      </c>
      <c r="AV14" s="32">
        <v>35.787144613016679</v>
      </c>
      <c r="AW14" s="32">
        <v>60.246145661400888</v>
      </c>
      <c r="AX14" s="32">
        <v>91.569946709785114</v>
      </c>
      <c r="AY14" s="32">
        <v>129.7585477581693</v>
      </c>
      <c r="AZ14" s="32">
        <v>174.81194880655352</v>
      </c>
      <c r="BA14" s="32">
        <v>226.73014985493779</v>
      </c>
      <c r="BB14" s="32">
        <v>285.51315090332201</v>
      </c>
      <c r="BC14" s="32">
        <v>351.16095195170629</v>
      </c>
      <c r="BD14" s="32">
        <v>423.67355300009046</v>
      </c>
      <c r="BE14" s="32">
        <v>503.05095404847452</v>
      </c>
      <c r="BF14" s="32">
        <v>589.29315509685898</v>
      </c>
      <c r="BG14" s="34">
        <v>682.40015614524293</v>
      </c>
    </row>
    <row r="15" spans="21:62" x14ac:dyDescent="0.25">
      <c r="U15" s="1">
        <f t="shared" ca="1" si="3"/>
        <v>27</v>
      </c>
      <c r="V15" s="2">
        <f t="shared" ca="1" si="0"/>
        <v>156.97936784020624</v>
      </c>
      <c r="W15" s="2">
        <v>47</v>
      </c>
      <c r="X15" s="2">
        <v>248.05591177845119</v>
      </c>
      <c r="Y15" s="1">
        <f t="shared" si="1"/>
        <v>342</v>
      </c>
      <c r="Z15" s="2">
        <f t="shared" si="2"/>
        <v>93.94408822154881</v>
      </c>
      <c r="AA15" s="30">
        <f t="shared" si="4"/>
        <v>0</v>
      </c>
      <c r="AB15" s="30">
        <f t="shared" si="5"/>
        <v>-93.94408822154881</v>
      </c>
      <c r="AC15" s="4">
        <f t="shared" si="6"/>
        <v>8825.4917117781461</v>
      </c>
      <c r="AG15" s="52"/>
      <c r="AH15" s="46">
        <v>180</v>
      </c>
      <c r="AI15" s="33">
        <v>305.95424563298184</v>
      </c>
      <c r="AJ15" s="32">
        <v>245.02684668136612</v>
      </c>
      <c r="AK15" s="32">
        <v>190.96424772975033</v>
      </c>
      <c r="AL15" s="32">
        <v>143.76644877813453</v>
      </c>
      <c r="AM15" s="32">
        <v>103.43344982651877</v>
      </c>
      <c r="AN15" s="32">
        <v>69.965250874902978</v>
      </c>
      <c r="AO15" s="32">
        <v>43.36185192328719</v>
      </c>
      <c r="AP15" s="32">
        <v>23.623252971671409</v>
      </c>
      <c r="AQ15" s="32">
        <v>10.74945402005563</v>
      </c>
      <c r="AR15" s="32">
        <v>4.7404550684398465</v>
      </c>
      <c r="AS15" s="32">
        <v>5.5962561168240619</v>
      </c>
      <c r="AT15" s="32">
        <v>13.316857165208278</v>
      </c>
      <c r="AU15" s="32">
        <v>27.902258213592496</v>
      </c>
      <c r="AV15" s="32">
        <v>49.352459261976719</v>
      </c>
      <c r="AW15" s="32">
        <v>77.667460310360951</v>
      </c>
      <c r="AX15" s="32">
        <v>112.84726135874516</v>
      </c>
      <c r="AY15" s="32">
        <v>154.89186240712934</v>
      </c>
      <c r="AZ15" s="32">
        <v>203.80126345551355</v>
      </c>
      <c r="BA15" s="32">
        <v>259.57546450389776</v>
      </c>
      <c r="BB15" s="32">
        <v>322.21446555228204</v>
      </c>
      <c r="BC15" s="32">
        <v>391.7182666006662</v>
      </c>
      <c r="BD15" s="32">
        <v>468.08686764905053</v>
      </c>
      <c r="BE15" s="32">
        <v>551.32026869743447</v>
      </c>
      <c r="BF15" s="32">
        <v>641.41846974581904</v>
      </c>
      <c r="BG15" s="34">
        <v>738.38147079420321</v>
      </c>
    </row>
    <row r="16" spans="21:62" x14ac:dyDescent="0.25">
      <c r="U16" s="1">
        <f t="shared" ca="1" si="3"/>
        <v>40</v>
      </c>
      <c r="V16" s="2">
        <f t="shared" ca="1" si="0"/>
        <v>192.70880140575741</v>
      </c>
      <c r="W16" s="2">
        <v>20</v>
      </c>
      <c r="X16" s="2">
        <v>151.97771106186926</v>
      </c>
      <c r="Y16" s="1">
        <f t="shared" si="1"/>
        <v>180</v>
      </c>
      <c r="Z16" s="2">
        <f t="shared" si="2"/>
        <v>28.022288938130743</v>
      </c>
      <c r="AA16" s="30">
        <f t="shared" si="4"/>
        <v>0</v>
      </c>
      <c r="AB16" s="30">
        <f t="shared" si="5"/>
        <v>-28.022288938130743</v>
      </c>
      <c r="AC16" s="4">
        <f t="shared" si="6"/>
        <v>785.24867733208453</v>
      </c>
      <c r="AG16" s="52"/>
      <c r="AH16" s="46">
        <v>200</v>
      </c>
      <c r="AI16" s="33">
        <v>272.51156028194197</v>
      </c>
      <c r="AJ16" s="32">
        <v>215.44016133032608</v>
      </c>
      <c r="AK16" s="32">
        <v>165.23356237871036</v>
      </c>
      <c r="AL16" s="32">
        <v>121.8917634270946</v>
      </c>
      <c r="AM16" s="32">
        <v>85.414764475478819</v>
      </c>
      <c r="AN16" s="32">
        <v>55.802565523863016</v>
      </c>
      <c r="AO16" s="32">
        <v>33.055166572247224</v>
      </c>
      <c r="AP16" s="32">
        <v>17.17256762063144</v>
      </c>
      <c r="AQ16" s="32">
        <v>8.1547686690156596</v>
      </c>
      <c r="AR16" s="32">
        <v>6.0017697173998776</v>
      </c>
      <c r="AS16" s="32">
        <v>10.713570765784091</v>
      </c>
      <c r="AT16" s="32">
        <v>22.290171814168314</v>
      </c>
      <c r="AU16" s="32">
        <v>40.731572862552532</v>
      </c>
      <c r="AV16" s="32">
        <v>66.03777391093675</v>
      </c>
      <c r="AW16" s="32">
        <v>98.20877495932092</v>
      </c>
      <c r="AX16" s="32">
        <v>137.24457600770515</v>
      </c>
      <c r="AY16" s="32">
        <v>183.14517705608938</v>
      </c>
      <c r="AZ16" s="32">
        <v>235.91057810447364</v>
      </c>
      <c r="BA16" s="32">
        <v>295.54077915285779</v>
      </c>
      <c r="BB16" s="32">
        <v>362.03578020124212</v>
      </c>
      <c r="BC16" s="32">
        <v>435.39558124962616</v>
      </c>
      <c r="BD16" s="32">
        <v>515.6201822980106</v>
      </c>
      <c r="BE16" s="32">
        <v>602.70958334639477</v>
      </c>
      <c r="BF16" s="32">
        <v>696.66378439477899</v>
      </c>
      <c r="BG16" s="34">
        <v>797.48278544316315</v>
      </c>
    </row>
    <row r="17" spans="2:61" x14ac:dyDescent="0.25">
      <c r="U17" s="1">
        <f t="shared" ca="1" si="3"/>
        <v>13</v>
      </c>
      <c r="V17" s="2">
        <f t="shared" ca="1" si="0"/>
        <v>99.131459653895362</v>
      </c>
      <c r="W17" s="2">
        <v>33</v>
      </c>
      <c r="X17" s="2">
        <v>176.75228928985055</v>
      </c>
      <c r="Y17" s="1">
        <f t="shared" si="1"/>
        <v>258</v>
      </c>
      <c r="Z17" s="2">
        <f t="shared" si="2"/>
        <v>81.247710710149448</v>
      </c>
      <c r="AA17" s="30">
        <f t="shared" si="4"/>
        <v>0</v>
      </c>
      <c r="AB17" s="30">
        <f t="shared" si="5"/>
        <v>-81.247710710149448</v>
      </c>
      <c r="AC17" s="4">
        <f t="shared" si="6"/>
        <v>6601.1904956401331</v>
      </c>
      <c r="AG17" s="52"/>
      <c r="AH17" s="46">
        <v>220</v>
      </c>
      <c r="AI17" s="33">
        <v>242.18887493090196</v>
      </c>
      <c r="AJ17" s="32">
        <v>188.97347597928618</v>
      </c>
      <c r="AK17" s="32">
        <v>142.62287702767037</v>
      </c>
      <c r="AL17" s="32">
        <v>103.13707807605459</v>
      </c>
      <c r="AM17" s="32">
        <v>70.516079124438832</v>
      </c>
      <c r="AN17" s="32">
        <v>44.759880172823053</v>
      </c>
      <c r="AO17" s="32">
        <v>25.868481221207265</v>
      </c>
      <c r="AP17" s="32">
        <v>13.841882269591474</v>
      </c>
      <c r="AQ17" s="32">
        <v>8.6800833179756953</v>
      </c>
      <c r="AR17" s="32">
        <v>10.38308436635991</v>
      </c>
      <c r="AS17" s="32">
        <v>18.950885414744125</v>
      </c>
      <c r="AT17" s="32">
        <v>34.383486463128357</v>
      </c>
      <c r="AU17" s="32">
        <v>56.68088751151258</v>
      </c>
      <c r="AV17" s="32">
        <v>85.843088559896813</v>
      </c>
      <c r="AW17" s="32">
        <v>121.87008960828103</v>
      </c>
      <c r="AX17" s="32">
        <v>164.76189065666523</v>
      </c>
      <c r="AY17" s="32">
        <v>214.51849170504943</v>
      </c>
      <c r="AZ17" s="32">
        <v>271.13989275343374</v>
      </c>
      <c r="BA17" s="32">
        <v>334.62609380181783</v>
      </c>
      <c r="BB17" s="32">
        <v>404.97709485020209</v>
      </c>
      <c r="BC17" s="32">
        <v>482.19289589858641</v>
      </c>
      <c r="BD17" s="32">
        <v>566.27349694697045</v>
      </c>
      <c r="BE17" s="32">
        <v>657.21889799535472</v>
      </c>
      <c r="BF17" s="32">
        <v>755.02909904373871</v>
      </c>
      <c r="BG17" s="34">
        <v>859.7041000921231</v>
      </c>
    </row>
    <row r="18" spans="2:61" x14ac:dyDescent="0.25">
      <c r="U18" s="1">
        <f t="shared" ca="1" si="3"/>
        <v>14</v>
      </c>
      <c r="V18" s="2">
        <f t="shared" ca="1" si="0"/>
        <v>135.63956068757014</v>
      </c>
      <c r="W18" s="2">
        <v>50</v>
      </c>
      <c r="X18" s="2">
        <v>285.81953807664951</v>
      </c>
      <c r="Y18" s="1">
        <f t="shared" si="1"/>
        <v>360</v>
      </c>
      <c r="Z18" s="2">
        <f t="shared" si="2"/>
        <v>74.180461923350492</v>
      </c>
      <c r="AA18" s="30">
        <f t="shared" si="4"/>
        <v>0</v>
      </c>
      <c r="AB18" s="30">
        <f t="shared" si="5"/>
        <v>-74.180461923350492</v>
      </c>
      <c r="AC18" s="4">
        <f t="shared" si="6"/>
        <v>5502.740931161652</v>
      </c>
      <c r="AG18" s="52"/>
      <c r="AH18" s="46">
        <v>240</v>
      </c>
      <c r="AI18" s="33">
        <v>214.98618957986199</v>
      </c>
      <c r="AJ18" s="32">
        <v>165.62679062824614</v>
      </c>
      <c r="AK18" s="32">
        <v>123.13219167663043</v>
      </c>
      <c r="AL18" s="32">
        <v>87.502392725014616</v>
      </c>
      <c r="AM18" s="32">
        <v>58.737393773398864</v>
      </c>
      <c r="AN18" s="32">
        <v>36.837194821783072</v>
      </c>
      <c r="AO18" s="32">
        <v>21.80179587016729</v>
      </c>
      <c r="AP18" s="32">
        <v>13.631196918551508</v>
      </c>
      <c r="AQ18" s="32">
        <v>12.325397966935727</v>
      </c>
      <c r="AR18" s="32">
        <v>17.884399015319939</v>
      </c>
      <c r="AS18" s="32">
        <v>30.30820006370416</v>
      </c>
      <c r="AT18" s="32">
        <v>49.596801112088393</v>
      </c>
      <c r="AU18" s="32">
        <v>75.750202160472597</v>
      </c>
      <c r="AV18" s="32">
        <v>108.7684032088568</v>
      </c>
      <c r="AW18" s="32">
        <v>148.65140425724104</v>
      </c>
      <c r="AX18" s="32">
        <v>195.39920530562526</v>
      </c>
      <c r="AY18" s="32">
        <v>249.01180635400939</v>
      </c>
      <c r="AZ18" s="32">
        <v>309.48920740239362</v>
      </c>
      <c r="BA18" s="32">
        <v>376.83140845077787</v>
      </c>
      <c r="BB18" s="32">
        <v>451.03840949916207</v>
      </c>
      <c r="BC18" s="32">
        <v>532.11021054754644</v>
      </c>
      <c r="BD18" s="32">
        <v>620.04681159593042</v>
      </c>
      <c r="BE18" s="32">
        <v>714.8482126443148</v>
      </c>
      <c r="BF18" s="32">
        <v>816.51441369269901</v>
      </c>
      <c r="BG18" s="34">
        <v>925.04541474108339</v>
      </c>
    </row>
    <row r="19" spans="2:61" x14ac:dyDescent="0.25">
      <c r="U19" s="1">
        <f t="shared" ca="1" si="3"/>
        <v>9</v>
      </c>
      <c r="V19" s="2">
        <f t="shared" ca="1" si="0"/>
        <v>64.888530970909272</v>
      </c>
      <c r="W19" s="2">
        <v>2</v>
      </c>
      <c r="X19" s="2">
        <v>29.200976927745216</v>
      </c>
      <c r="Y19" s="1">
        <f t="shared" si="1"/>
        <v>72</v>
      </c>
      <c r="Z19" s="2">
        <f t="shared" si="2"/>
        <v>42.799023072254784</v>
      </c>
      <c r="AA19" s="30">
        <f t="shared" si="4"/>
        <v>0</v>
      </c>
      <c r="AB19" s="30">
        <f t="shared" si="5"/>
        <v>-42.799023072254784</v>
      </c>
      <c r="AC19" s="4">
        <f t="shared" si="6"/>
        <v>1831.7563759393972</v>
      </c>
      <c r="AG19" s="52"/>
      <c r="AH19" s="46">
        <v>260</v>
      </c>
      <c r="AI19" s="33">
        <v>190.90350422882202</v>
      </c>
      <c r="AJ19" s="32">
        <v>145.40010527720625</v>
      </c>
      <c r="AK19" s="32">
        <v>106.76150632559042</v>
      </c>
      <c r="AL19" s="32">
        <v>74.987707373974658</v>
      </c>
      <c r="AM19" s="32">
        <v>50.078708422358879</v>
      </c>
      <c r="AN19" s="32">
        <v>32.034509470743103</v>
      </c>
      <c r="AO19" s="32">
        <v>20.855110519127322</v>
      </c>
      <c r="AP19" s="32">
        <v>16.54051156751154</v>
      </c>
      <c r="AQ19" s="32">
        <v>19.090712615895754</v>
      </c>
      <c r="AR19" s="32">
        <v>28.50571366427997</v>
      </c>
      <c r="AS19" s="32">
        <v>44.785514712664202</v>
      </c>
      <c r="AT19" s="32">
        <v>67.930115761048427</v>
      </c>
      <c r="AU19" s="32">
        <v>97.939516809432632</v>
      </c>
      <c r="AV19" s="32">
        <v>134.81371785781687</v>
      </c>
      <c r="AW19" s="32">
        <v>178.55271890620105</v>
      </c>
      <c r="AX19" s="32">
        <v>229.15651995458529</v>
      </c>
      <c r="AY19" s="32">
        <v>286.62512100296948</v>
      </c>
      <c r="AZ19" s="32">
        <v>350.95852205135367</v>
      </c>
      <c r="BA19" s="32">
        <v>422.15672309973792</v>
      </c>
      <c r="BB19" s="32">
        <v>500.21972414812211</v>
      </c>
      <c r="BC19" s="32">
        <v>585.14752519650619</v>
      </c>
      <c r="BD19" s="32">
        <v>676.94012624489073</v>
      </c>
      <c r="BE19" s="32">
        <v>775.59752729327477</v>
      </c>
      <c r="BF19" s="32">
        <v>881.11972834165897</v>
      </c>
      <c r="BG19" s="34">
        <v>993.50672939004335</v>
      </c>
    </row>
    <row r="20" spans="2:61" x14ac:dyDescent="0.25">
      <c r="U20" s="1">
        <f t="shared" ca="1" si="3"/>
        <v>34</v>
      </c>
      <c r="V20" s="2">
        <f t="shared" ca="1" si="0"/>
        <v>151.84199735162917</v>
      </c>
      <c r="W20" s="2">
        <v>45</v>
      </c>
      <c r="X20" s="2">
        <v>318.49476711735701</v>
      </c>
      <c r="Y20" s="1">
        <f t="shared" si="1"/>
        <v>330</v>
      </c>
      <c r="Z20" s="2">
        <f t="shared" si="2"/>
        <v>11.505232882642986</v>
      </c>
      <c r="AA20" s="30">
        <f t="shared" si="4"/>
        <v>0</v>
      </c>
      <c r="AB20" s="30">
        <f t="shared" si="5"/>
        <v>-11.505232882642986</v>
      </c>
      <c r="AC20" s="4">
        <f t="shared" si="6"/>
        <v>132.37038368384944</v>
      </c>
      <c r="AG20" s="52"/>
      <c r="AH20" s="46">
        <v>280</v>
      </c>
      <c r="AI20" s="33">
        <v>169.94081887778202</v>
      </c>
      <c r="AJ20" s="32">
        <v>128.29341992616625</v>
      </c>
      <c r="AK20" s="32">
        <v>93.510820974550484</v>
      </c>
      <c r="AL20" s="32">
        <v>65.59302202293469</v>
      </c>
      <c r="AM20" s="32">
        <v>44.54002307131892</v>
      </c>
      <c r="AN20" s="32">
        <v>30.351824119703135</v>
      </c>
      <c r="AO20" s="32">
        <v>23.028425168087356</v>
      </c>
      <c r="AP20" s="32">
        <v>22.569826216471572</v>
      </c>
      <c r="AQ20" s="32">
        <v>28.976027264855791</v>
      </c>
      <c r="AR20" s="32">
        <v>42.247028313239994</v>
      </c>
      <c r="AS20" s="32">
        <v>62.382829361624204</v>
      </c>
      <c r="AT20" s="32">
        <v>89.383430410008472</v>
      </c>
      <c r="AU20" s="32">
        <v>123.24883145839263</v>
      </c>
      <c r="AV20" s="32">
        <v>163.97903250677686</v>
      </c>
      <c r="AW20" s="32">
        <v>211.57403355516107</v>
      </c>
      <c r="AX20" s="32">
        <v>266.0338346035453</v>
      </c>
      <c r="AY20" s="32">
        <v>327.35843565192954</v>
      </c>
      <c r="AZ20" s="32">
        <v>395.54783670031384</v>
      </c>
      <c r="BA20" s="32">
        <v>470.60203774869797</v>
      </c>
      <c r="BB20" s="32">
        <v>552.52103879708227</v>
      </c>
      <c r="BC20" s="32">
        <v>641.30483984546652</v>
      </c>
      <c r="BD20" s="32">
        <v>736.95344089385048</v>
      </c>
      <c r="BE20" s="32">
        <v>839.46684194223485</v>
      </c>
      <c r="BF20" s="32">
        <v>948.84504299061859</v>
      </c>
      <c r="BG20" s="34">
        <v>1065.0880440390031</v>
      </c>
    </row>
    <row r="21" spans="2:61" x14ac:dyDescent="0.25">
      <c r="U21" s="1">
        <f t="shared" ca="1" si="3"/>
        <v>12</v>
      </c>
      <c r="V21" s="2">
        <f t="shared" ca="1" si="0"/>
        <v>160.50017673095221</v>
      </c>
      <c r="W21" s="2">
        <v>35</v>
      </c>
      <c r="X21" s="2">
        <v>256.15849381871425</v>
      </c>
      <c r="Y21" s="1">
        <f t="shared" si="1"/>
        <v>270</v>
      </c>
      <c r="Z21" s="2">
        <f t="shared" si="2"/>
        <v>13.841506181285752</v>
      </c>
      <c r="AA21" s="30">
        <f t="shared" si="4"/>
        <v>0</v>
      </c>
      <c r="AB21" s="30">
        <f t="shared" si="5"/>
        <v>-13.841506181285752</v>
      </c>
      <c r="AC21" s="4">
        <f t="shared" si="6"/>
        <v>191.58729336657166</v>
      </c>
      <c r="AG21" s="52"/>
      <c r="AH21" s="46">
        <v>300</v>
      </c>
      <c r="AI21" s="33">
        <v>152.09813352674206</v>
      </c>
      <c r="AJ21" s="32">
        <v>114.3067345751263</v>
      </c>
      <c r="AK21" s="32">
        <v>83.380135623510526</v>
      </c>
      <c r="AL21" s="32">
        <v>59.318336671894741</v>
      </c>
      <c r="AM21" s="32">
        <v>42.121337720278973</v>
      </c>
      <c r="AN21" s="32">
        <v>31.789138768663175</v>
      </c>
      <c r="AO21" s="32">
        <v>28.321739817047387</v>
      </c>
      <c r="AP21" s="32">
        <v>31.719140865431605</v>
      </c>
      <c r="AQ21" s="32">
        <v>41.981341913815825</v>
      </c>
      <c r="AR21" s="32">
        <v>59.10834296220002</v>
      </c>
      <c r="AS21" s="32">
        <v>83.100144010584259</v>
      </c>
      <c r="AT21" s="32">
        <v>113.95674505896848</v>
      </c>
      <c r="AU21" s="32">
        <v>151.67814610735269</v>
      </c>
      <c r="AV21" s="32">
        <v>196.26434715573691</v>
      </c>
      <c r="AW21" s="32">
        <v>247.71534820412114</v>
      </c>
      <c r="AX21" s="32">
        <v>306.03114925250526</v>
      </c>
      <c r="AY21" s="32">
        <v>371.21175030088955</v>
      </c>
      <c r="AZ21" s="32">
        <v>443.25715134927367</v>
      </c>
      <c r="BA21" s="32">
        <v>522.16735239765808</v>
      </c>
      <c r="BB21" s="32">
        <v>607.94235344604226</v>
      </c>
      <c r="BC21" s="32">
        <v>700.58215449442673</v>
      </c>
      <c r="BD21" s="32">
        <v>800.08675554281069</v>
      </c>
      <c r="BE21" s="32">
        <v>906.45615659119471</v>
      </c>
      <c r="BF21" s="32">
        <v>1019.6903576395791</v>
      </c>
      <c r="BG21" s="34">
        <v>1139.7893586879632</v>
      </c>
    </row>
    <row r="22" spans="2:61" x14ac:dyDescent="0.25">
      <c r="U22" s="1">
        <f t="shared" ca="1" si="3"/>
        <v>18</v>
      </c>
      <c r="V22" s="2">
        <f t="shared" ca="1" si="0"/>
        <v>159.86912247372669</v>
      </c>
      <c r="W22" s="2">
        <v>35</v>
      </c>
      <c r="X22" s="2">
        <v>221.78066861255016</v>
      </c>
      <c r="Y22" s="1">
        <f t="shared" si="1"/>
        <v>270</v>
      </c>
      <c r="Z22" s="2">
        <f t="shared" si="2"/>
        <v>48.219331387449841</v>
      </c>
      <c r="AA22" s="30">
        <f t="shared" si="4"/>
        <v>0</v>
      </c>
      <c r="AB22" s="30">
        <f t="shared" si="5"/>
        <v>-48.219331387449841</v>
      </c>
      <c r="AC22" s="4">
        <f t="shared" si="6"/>
        <v>2325.1039194527057</v>
      </c>
      <c r="AG22" s="52"/>
      <c r="AH22" s="46">
        <v>320</v>
      </c>
      <c r="AI22" s="33">
        <v>137.37544817570208</v>
      </c>
      <c r="AJ22" s="32">
        <v>103.44004922408632</v>
      </c>
      <c r="AK22" s="32">
        <v>76.369450272470559</v>
      </c>
      <c r="AL22" s="32">
        <v>56.163651320854761</v>
      </c>
      <c r="AM22" s="32">
        <v>42.82265236923898</v>
      </c>
      <c r="AN22" s="32">
        <v>36.346453417623195</v>
      </c>
      <c r="AO22" s="32">
        <v>36.735054466007419</v>
      </c>
      <c r="AP22" s="32">
        <v>43.988455514391632</v>
      </c>
      <c r="AQ22" s="32">
        <v>58.106656562775839</v>
      </c>
      <c r="AR22" s="32">
        <v>79.08965761116005</v>
      </c>
      <c r="AS22" s="32">
        <v>106.93745865954429</v>
      </c>
      <c r="AT22" s="32">
        <v>141.65005970792851</v>
      </c>
      <c r="AU22" s="32">
        <v>183.22746075631269</v>
      </c>
      <c r="AV22" s="32">
        <v>231.669661804697</v>
      </c>
      <c r="AW22" s="32">
        <v>286.97666285308117</v>
      </c>
      <c r="AX22" s="32">
        <v>349.14846390146539</v>
      </c>
      <c r="AY22" s="32">
        <v>418.18506494984962</v>
      </c>
      <c r="AZ22" s="32">
        <v>494.08646599823385</v>
      </c>
      <c r="BA22" s="32">
        <v>576.85266704661797</v>
      </c>
      <c r="BB22" s="32">
        <v>666.48366809500237</v>
      </c>
      <c r="BC22" s="32">
        <v>762.97946914338638</v>
      </c>
      <c r="BD22" s="32">
        <v>866.34007019177056</v>
      </c>
      <c r="BE22" s="32">
        <v>976.56547124015447</v>
      </c>
      <c r="BF22" s="32">
        <v>1093.6556722885393</v>
      </c>
      <c r="BG22" s="34">
        <v>1217.6106733369236</v>
      </c>
    </row>
    <row r="23" spans="2:61" ht="18.75" x14ac:dyDescent="0.3">
      <c r="B23" s="9" t="s">
        <v>8</v>
      </c>
      <c r="C23" s="31">
        <f>SUM(AC5:AC43)</f>
        <v>115778.2577051978</v>
      </c>
      <c r="I23" s="7">
        <f>200-W2</f>
        <v>60</v>
      </c>
      <c r="K23" s="6">
        <f>10-W1</f>
        <v>6</v>
      </c>
      <c r="U23" s="1">
        <f t="shared" ca="1" si="3"/>
        <v>41</v>
      </c>
      <c r="V23" s="2">
        <f t="shared" ca="1" si="0"/>
        <v>256.42674520048286</v>
      </c>
      <c r="W23" s="2">
        <v>3</v>
      </c>
      <c r="X23" s="2">
        <v>116.60654432554449</v>
      </c>
      <c r="Y23" s="1">
        <f t="shared" si="1"/>
        <v>78</v>
      </c>
      <c r="Z23" s="2">
        <f t="shared" si="2"/>
        <v>-38.60654432554449</v>
      </c>
      <c r="AA23" s="30">
        <f t="shared" si="4"/>
        <v>-38.60654432554449</v>
      </c>
      <c r="AB23" s="30">
        <f t="shared" si="5"/>
        <v>0</v>
      </c>
      <c r="AC23" s="4">
        <f t="shared" si="6"/>
        <v>1490.4652647602315</v>
      </c>
      <c r="AG23" s="52"/>
      <c r="AH23" s="46">
        <v>340</v>
      </c>
      <c r="AI23" s="33">
        <v>125.77276282466217</v>
      </c>
      <c r="AJ23" s="32">
        <v>95.693363873046351</v>
      </c>
      <c r="AK23" s="32">
        <v>72.478764921430596</v>
      </c>
      <c r="AL23" s="32">
        <v>56.128965969814779</v>
      </c>
      <c r="AM23" s="32">
        <v>46.643967018199</v>
      </c>
      <c r="AN23" s="32">
        <v>44.023768066583237</v>
      </c>
      <c r="AO23" s="32">
        <v>48.268369114967456</v>
      </c>
      <c r="AP23" s="32">
        <v>59.377770163351684</v>
      </c>
      <c r="AQ23" s="32">
        <v>77.351971211735886</v>
      </c>
      <c r="AR23" s="32">
        <v>102.19097226012012</v>
      </c>
      <c r="AS23" s="32">
        <v>133.89477330850431</v>
      </c>
      <c r="AT23" s="32">
        <v>172.46337435688847</v>
      </c>
      <c r="AU23" s="32">
        <v>217.89677540527271</v>
      </c>
      <c r="AV23" s="32">
        <v>270.19497645365686</v>
      </c>
      <c r="AW23" s="32">
        <v>329.35797750204114</v>
      </c>
      <c r="AX23" s="32">
        <v>395.3857785504253</v>
      </c>
      <c r="AY23" s="32">
        <v>468.27837959880952</v>
      </c>
      <c r="AZ23" s="32">
        <v>548.03578064719386</v>
      </c>
      <c r="BA23" s="32">
        <v>634.65798169557786</v>
      </c>
      <c r="BB23" s="32">
        <v>728.14498274396215</v>
      </c>
      <c r="BC23" s="32">
        <v>828.49678379234649</v>
      </c>
      <c r="BD23" s="32">
        <v>935.71338484073055</v>
      </c>
      <c r="BE23" s="32">
        <v>1049.7947858891148</v>
      </c>
      <c r="BF23" s="32">
        <v>1170.740986937499</v>
      </c>
      <c r="BG23" s="34">
        <v>1298.5519879858832</v>
      </c>
    </row>
    <row r="24" spans="2:61" ht="15.75" thickBot="1" x14ac:dyDescent="0.3">
      <c r="U24" s="1">
        <f t="shared" ca="1" si="3"/>
        <v>35</v>
      </c>
      <c r="V24" s="2">
        <f t="shared" ca="1" si="0"/>
        <v>211.48730739393133</v>
      </c>
      <c r="W24" s="2">
        <v>12</v>
      </c>
      <c r="X24" s="2">
        <v>80.242630841697689</v>
      </c>
      <c r="Y24" s="1">
        <f t="shared" si="1"/>
        <v>132</v>
      </c>
      <c r="Z24" s="2">
        <f t="shared" si="2"/>
        <v>51.757369158302311</v>
      </c>
      <c r="AA24" s="30">
        <f t="shared" si="4"/>
        <v>0</v>
      </c>
      <c r="AB24" s="30">
        <f t="shared" si="5"/>
        <v>-51.757369158302311</v>
      </c>
      <c r="AC24" s="4">
        <f t="shared" si="6"/>
        <v>2678.8252621887832</v>
      </c>
      <c r="AG24" s="53"/>
      <c r="AH24" s="47">
        <v>360</v>
      </c>
      <c r="AI24" s="35">
        <v>117.29007747362216</v>
      </c>
      <c r="AJ24" s="36">
        <v>91.066678522006427</v>
      </c>
      <c r="AK24" s="36">
        <v>71.708079570390595</v>
      </c>
      <c r="AL24" s="36">
        <v>59.214280618774829</v>
      </c>
      <c r="AM24" s="36">
        <v>53.585281667159059</v>
      </c>
      <c r="AN24" s="36">
        <v>54.821082715543255</v>
      </c>
      <c r="AO24" s="36">
        <v>62.921683763927469</v>
      </c>
      <c r="AP24" s="36">
        <v>77.887084812311699</v>
      </c>
      <c r="AQ24" s="36">
        <v>99.717285860695924</v>
      </c>
      <c r="AR24" s="36">
        <v>128.41228690908017</v>
      </c>
      <c r="AS24" s="36">
        <v>163.97208795746431</v>
      </c>
      <c r="AT24" s="36">
        <v>206.39668900584854</v>
      </c>
      <c r="AU24" s="36">
        <v>255.68609005423286</v>
      </c>
      <c r="AV24" s="36">
        <v>311.84029110261702</v>
      </c>
      <c r="AW24" s="36">
        <v>374.85929215100128</v>
      </c>
      <c r="AX24" s="36">
        <v>444.7430931993855</v>
      </c>
      <c r="AY24" s="36">
        <v>521.49169424776971</v>
      </c>
      <c r="AZ24" s="36">
        <v>605.10509529615399</v>
      </c>
      <c r="BA24" s="36">
        <v>695.58329634453798</v>
      </c>
      <c r="BB24" s="36">
        <v>792.92629739292215</v>
      </c>
      <c r="BC24" s="36">
        <v>897.13409844130615</v>
      </c>
      <c r="BD24" s="36">
        <v>1008.2066994896908</v>
      </c>
      <c r="BE24" s="36">
        <v>1126.1441005380748</v>
      </c>
      <c r="BF24" s="36">
        <v>1250.9463015864594</v>
      </c>
      <c r="BG24" s="37">
        <v>1382.6133026348436</v>
      </c>
    </row>
    <row r="25" spans="2:61" x14ac:dyDescent="0.25">
      <c r="U25" s="1">
        <f t="shared" ca="1" si="3"/>
        <v>39</v>
      </c>
      <c r="V25" s="2">
        <f t="shared" ca="1" si="0"/>
        <v>180.05301873657083</v>
      </c>
      <c r="W25" s="2">
        <v>17</v>
      </c>
      <c r="X25" s="2">
        <v>94.961675914506742</v>
      </c>
      <c r="Y25" s="1">
        <f t="shared" si="1"/>
        <v>162</v>
      </c>
      <c r="Z25" s="2">
        <f t="shared" si="2"/>
        <v>67.038324085493258</v>
      </c>
      <c r="AA25" s="30">
        <f t="shared" si="4"/>
        <v>0</v>
      </c>
      <c r="AB25" s="30">
        <f t="shared" si="5"/>
        <v>-67.038324085493258</v>
      </c>
      <c r="AC25" s="4">
        <f t="shared" si="6"/>
        <v>4494.1368961916251</v>
      </c>
    </row>
    <row r="26" spans="2:61" ht="14.45" x14ac:dyDescent="0.3">
      <c r="U26" s="1">
        <f t="shared" ca="1" si="3"/>
        <v>25</v>
      </c>
      <c r="V26" s="2">
        <f t="shared" ca="1" si="0"/>
        <v>160.12287226205439</v>
      </c>
      <c r="W26" s="2">
        <v>33</v>
      </c>
      <c r="X26" s="2">
        <v>234.25058170876338</v>
      </c>
      <c r="Y26" s="1">
        <f t="shared" si="1"/>
        <v>258</v>
      </c>
      <c r="Z26" s="2">
        <f t="shared" si="2"/>
        <v>23.749418291236623</v>
      </c>
      <c r="AA26" s="30">
        <f t="shared" si="4"/>
        <v>0</v>
      </c>
      <c r="AB26" s="30">
        <f t="shared" si="5"/>
        <v>-23.749418291236623</v>
      </c>
      <c r="AC26" s="4">
        <f t="shared" si="6"/>
        <v>564.03486917212467</v>
      </c>
    </row>
    <row r="27" spans="2:61" ht="23.45" customHeight="1" x14ac:dyDescent="0.3">
      <c r="U27" s="1">
        <f t="shared" ca="1" si="3"/>
        <v>30</v>
      </c>
      <c r="V27" s="2">
        <f t="shared" ca="1" si="0"/>
        <v>184.68966152747629</v>
      </c>
      <c r="W27" s="2">
        <v>27</v>
      </c>
      <c r="X27" s="2">
        <v>190.53150365578284</v>
      </c>
      <c r="Y27" s="1">
        <f t="shared" si="1"/>
        <v>222</v>
      </c>
      <c r="Z27" s="2">
        <f t="shared" si="2"/>
        <v>31.468496344217158</v>
      </c>
      <c r="AA27" s="30">
        <f t="shared" si="4"/>
        <v>0</v>
      </c>
      <c r="AB27" s="30">
        <f t="shared" si="5"/>
        <v>-31.468496344217158</v>
      </c>
      <c r="AC27" s="4">
        <f t="shared" si="6"/>
        <v>990.26626216600869</v>
      </c>
      <c r="BI27" s="48">
        <v>0</v>
      </c>
    </row>
    <row r="28" spans="2:61" ht="23.45" customHeight="1" x14ac:dyDescent="0.3">
      <c r="U28" s="1">
        <f t="shared" ca="1" si="3"/>
        <v>50</v>
      </c>
      <c r="V28" s="2">
        <f t="shared" ca="1" si="0"/>
        <v>275.22519966820244</v>
      </c>
      <c r="W28" s="2">
        <v>46</v>
      </c>
      <c r="X28" s="2">
        <v>225.99980954816391</v>
      </c>
      <c r="Y28" s="1">
        <f t="shared" si="1"/>
        <v>336</v>
      </c>
      <c r="Z28" s="2">
        <f t="shared" si="2"/>
        <v>110.00019045183609</v>
      </c>
      <c r="AA28" s="30">
        <f t="shared" si="4"/>
        <v>0</v>
      </c>
      <c r="AB28" s="30">
        <f t="shared" si="5"/>
        <v>-110.00019045183609</v>
      </c>
      <c r="AC28" s="4">
        <f t="shared" si="6"/>
        <v>12100.041899440212</v>
      </c>
      <c r="BI28" s="48">
        <f>BI27+$BJ$1</f>
        <v>100</v>
      </c>
    </row>
    <row r="29" spans="2:61" ht="23.45" customHeight="1" x14ac:dyDescent="0.3">
      <c r="U29" s="1">
        <f t="shared" ca="1" si="3"/>
        <v>36</v>
      </c>
      <c r="V29" s="2">
        <f t="shared" ca="1" si="0"/>
        <v>225.90315162505982</v>
      </c>
      <c r="W29" s="2">
        <v>43</v>
      </c>
      <c r="X29" s="2">
        <v>231.71964668728657</v>
      </c>
      <c r="Y29" s="1">
        <f t="shared" si="1"/>
        <v>318</v>
      </c>
      <c r="Z29" s="2">
        <f t="shared" si="2"/>
        <v>86.28035331271343</v>
      </c>
      <c r="AA29" s="30">
        <f t="shared" si="4"/>
        <v>0</v>
      </c>
      <c r="AB29" s="30">
        <f t="shared" si="5"/>
        <v>-86.28035331271343</v>
      </c>
      <c r="AC29" s="4">
        <f t="shared" si="6"/>
        <v>7444.2993677666591</v>
      </c>
      <c r="BI29" s="48">
        <f t="shared" ref="BI29:BI41" si="7">BI28+$BJ$1</f>
        <v>200</v>
      </c>
    </row>
    <row r="30" spans="2:61" ht="23.45" customHeight="1" x14ac:dyDescent="0.3">
      <c r="U30" s="1">
        <f t="shared" ca="1" si="3"/>
        <v>18</v>
      </c>
      <c r="V30" s="2">
        <f t="shared" ca="1" si="0"/>
        <v>99.36754965654454</v>
      </c>
      <c r="W30" s="2">
        <v>50</v>
      </c>
      <c r="X30" s="2">
        <v>287.40023554468689</v>
      </c>
      <c r="Y30" s="1">
        <f t="shared" si="1"/>
        <v>360</v>
      </c>
      <c r="Z30" s="2">
        <f t="shared" si="2"/>
        <v>72.599764455313107</v>
      </c>
      <c r="AA30" s="30">
        <f t="shared" si="4"/>
        <v>0</v>
      </c>
      <c r="AB30" s="30">
        <f t="shared" si="5"/>
        <v>-72.599764455313107</v>
      </c>
      <c r="AC30" s="4">
        <f t="shared" si="6"/>
        <v>5270.7257989669442</v>
      </c>
      <c r="BI30" s="48">
        <f t="shared" si="7"/>
        <v>300</v>
      </c>
    </row>
    <row r="31" spans="2:61" ht="23.45" customHeight="1" x14ac:dyDescent="0.3">
      <c r="U31" s="1">
        <f t="shared" ca="1" si="3"/>
        <v>26</v>
      </c>
      <c r="V31" s="2">
        <f t="shared" ca="1" si="0"/>
        <v>132.48473935182301</v>
      </c>
      <c r="W31" s="2">
        <v>1</v>
      </c>
      <c r="X31" s="2">
        <v>15.795312255128977</v>
      </c>
      <c r="Y31" s="1">
        <f t="shared" si="1"/>
        <v>66</v>
      </c>
      <c r="Z31" s="2">
        <f t="shared" si="2"/>
        <v>50.204687744871023</v>
      </c>
      <c r="AA31" s="30">
        <f t="shared" si="4"/>
        <v>0</v>
      </c>
      <c r="AB31" s="30">
        <f t="shared" si="5"/>
        <v>-50.204687744871023</v>
      </c>
      <c r="AC31" s="4">
        <f t="shared" si="6"/>
        <v>2520.5106715600027</v>
      </c>
      <c r="BI31" s="48">
        <f t="shared" si="7"/>
        <v>400</v>
      </c>
    </row>
    <row r="32" spans="2:61" ht="23.45" customHeight="1" x14ac:dyDescent="0.3">
      <c r="U32" s="1">
        <f t="shared" ca="1" si="3"/>
        <v>50</v>
      </c>
      <c r="V32" s="2">
        <f t="shared" ca="1" si="0"/>
        <v>286.39820303487625</v>
      </c>
      <c r="W32" s="2">
        <v>3</v>
      </c>
      <c r="X32" s="2">
        <v>33.562177714736713</v>
      </c>
      <c r="Y32" s="1">
        <f t="shared" si="1"/>
        <v>78</v>
      </c>
      <c r="Z32" s="2">
        <f t="shared" si="2"/>
        <v>44.437822285263287</v>
      </c>
      <c r="AA32" s="30">
        <f t="shared" si="4"/>
        <v>0</v>
      </c>
      <c r="AB32" s="30">
        <f t="shared" si="5"/>
        <v>-44.437822285263287</v>
      </c>
      <c r="AC32" s="4">
        <f t="shared" si="6"/>
        <v>1974.7200494566425</v>
      </c>
      <c r="BI32" s="48">
        <f t="shared" si="7"/>
        <v>500</v>
      </c>
    </row>
    <row r="33" spans="21:61" ht="23.45" customHeight="1" x14ac:dyDescent="0.3">
      <c r="U33" s="1">
        <f t="shared" ca="1" si="3"/>
        <v>30</v>
      </c>
      <c r="V33" s="2">
        <f t="shared" ca="1" si="0"/>
        <v>199.55761515337628</v>
      </c>
      <c r="W33" s="2">
        <v>22</v>
      </c>
      <c r="X33" s="2">
        <v>139.67775944790239</v>
      </c>
      <c r="Y33" s="1">
        <f t="shared" si="1"/>
        <v>192</v>
      </c>
      <c r="Z33" s="2">
        <f t="shared" si="2"/>
        <v>52.322240552097611</v>
      </c>
      <c r="AA33" s="30">
        <f t="shared" si="4"/>
        <v>0</v>
      </c>
      <c r="AB33" s="30">
        <f t="shared" si="5"/>
        <v>-52.322240552097611</v>
      </c>
      <c r="AC33" s="4">
        <f t="shared" si="6"/>
        <v>2737.6168563915676</v>
      </c>
      <c r="BI33" s="48">
        <f t="shared" si="7"/>
        <v>600</v>
      </c>
    </row>
    <row r="34" spans="21:61" ht="23.45" customHeight="1" x14ac:dyDescent="0.3">
      <c r="U34" s="1">
        <f t="shared" ca="1" si="3"/>
        <v>13</v>
      </c>
      <c r="V34" s="2">
        <f t="shared" ca="1" si="0"/>
        <v>89.928233931373484</v>
      </c>
      <c r="W34" s="2">
        <v>7</v>
      </c>
      <c r="X34" s="2">
        <v>14</v>
      </c>
      <c r="Y34" s="1">
        <f t="shared" si="1"/>
        <v>102</v>
      </c>
      <c r="Z34" s="2">
        <f t="shared" si="2"/>
        <v>88</v>
      </c>
      <c r="AA34" s="30">
        <f t="shared" si="4"/>
        <v>0</v>
      </c>
      <c r="AB34" s="30">
        <f t="shared" si="5"/>
        <v>-88</v>
      </c>
      <c r="AC34" s="4">
        <f t="shared" si="6"/>
        <v>7744</v>
      </c>
      <c r="BI34" s="48">
        <f t="shared" si="7"/>
        <v>700</v>
      </c>
    </row>
    <row r="35" spans="21:61" ht="23.45" customHeight="1" x14ac:dyDescent="0.3">
      <c r="U35" s="1">
        <f t="shared" ca="1" si="3"/>
        <v>24</v>
      </c>
      <c r="V35" s="2">
        <f t="shared" ca="1" si="0"/>
        <v>186.93980179857135</v>
      </c>
      <c r="W35" s="2">
        <v>1</v>
      </c>
      <c r="X35" s="2">
        <v>58.772745975089826</v>
      </c>
      <c r="Y35" s="1">
        <f t="shared" si="1"/>
        <v>66</v>
      </c>
      <c r="Z35" s="2">
        <f t="shared" si="2"/>
        <v>7.2272540249101738</v>
      </c>
      <c r="AA35" s="30">
        <f t="shared" si="4"/>
        <v>0</v>
      </c>
      <c r="AB35" s="30">
        <f t="shared" si="5"/>
        <v>-7.2272540249101738</v>
      </c>
      <c r="AC35" s="4">
        <f t="shared" si="6"/>
        <v>52.233200740580308</v>
      </c>
      <c r="BI35" s="48">
        <f t="shared" si="7"/>
        <v>800</v>
      </c>
    </row>
    <row r="36" spans="21:61" ht="23.45" customHeight="1" x14ac:dyDescent="0.3">
      <c r="U36" s="1">
        <f t="shared" ca="1" si="3"/>
        <v>17</v>
      </c>
      <c r="V36" s="2">
        <f t="shared" ca="1" si="0"/>
        <v>103.73106461999282</v>
      </c>
      <c r="W36" s="2">
        <v>18</v>
      </c>
      <c r="X36" s="2">
        <v>103.31080217700432</v>
      </c>
      <c r="Y36" s="1">
        <f t="shared" si="1"/>
        <v>168</v>
      </c>
      <c r="Z36" s="2">
        <f t="shared" si="2"/>
        <v>64.689197822995681</v>
      </c>
      <c r="AA36" s="30">
        <f t="shared" si="4"/>
        <v>0</v>
      </c>
      <c r="AB36" s="30">
        <f t="shared" si="5"/>
        <v>-64.689197822995681</v>
      </c>
      <c r="AC36" s="4">
        <f t="shared" si="6"/>
        <v>4184.6923149826689</v>
      </c>
      <c r="BI36" s="48">
        <f t="shared" si="7"/>
        <v>900</v>
      </c>
    </row>
    <row r="37" spans="21:61" ht="23.45" customHeight="1" x14ac:dyDescent="0.3">
      <c r="U37" s="1">
        <f t="shared" ca="1" si="3"/>
        <v>44</v>
      </c>
      <c r="V37" s="2">
        <f t="shared" ca="1" si="0"/>
        <v>273.63049117946747</v>
      </c>
      <c r="W37" s="2">
        <v>37</v>
      </c>
      <c r="X37" s="2">
        <v>200.68044621878971</v>
      </c>
      <c r="Y37" s="1">
        <f t="shared" si="1"/>
        <v>282</v>
      </c>
      <c r="Z37" s="2">
        <f t="shared" si="2"/>
        <v>81.319553781210288</v>
      </c>
      <c r="AA37" s="30">
        <f t="shared" si="4"/>
        <v>0</v>
      </c>
      <c r="AB37" s="30">
        <f t="shared" si="5"/>
        <v>-81.319553781210288</v>
      </c>
      <c r="AC37" s="4">
        <f t="shared" si="6"/>
        <v>6612.8698271751527</v>
      </c>
      <c r="BI37" s="48">
        <f t="shared" si="7"/>
        <v>1000</v>
      </c>
    </row>
    <row r="38" spans="21:61" ht="23.45" customHeight="1" x14ac:dyDescent="0.3">
      <c r="U38" s="1">
        <f t="shared" ca="1" si="3"/>
        <v>17</v>
      </c>
      <c r="V38" s="2">
        <f t="shared" ca="1" si="0"/>
        <v>117.50352173067087</v>
      </c>
      <c r="W38" s="2">
        <v>28</v>
      </c>
      <c r="X38" s="2">
        <v>219.47379647426146</v>
      </c>
      <c r="Y38" s="1">
        <f t="shared" si="1"/>
        <v>228</v>
      </c>
      <c r="Z38" s="2">
        <f t="shared" si="2"/>
        <v>8.5262035257385378</v>
      </c>
      <c r="AA38" s="30">
        <f t="shared" si="4"/>
        <v>0</v>
      </c>
      <c r="AB38" s="30">
        <f t="shared" si="5"/>
        <v>-8.5262035257385378</v>
      </c>
      <c r="AC38" s="4">
        <f t="shared" si="6"/>
        <v>72.696146562316272</v>
      </c>
      <c r="BI38" s="48">
        <f t="shared" si="7"/>
        <v>1100</v>
      </c>
    </row>
    <row r="39" spans="21:61" ht="23.45" customHeight="1" x14ac:dyDescent="0.3">
      <c r="U39" s="1">
        <f t="shared" ca="1" si="3"/>
        <v>5</v>
      </c>
      <c r="V39" s="2">
        <f t="shared" ca="1" si="0"/>
        <v>68.866138174650729</v>
      </c>
      <c r="W39" s="2">
        <v>43</v>
      </c>
      <c r="X39" s="2">
        <v>227.65940643690485</v>
      </c>
      <c r="Y39" s="1">
        <f t="shared" si="1"/>
        <v>318</v>
      </c>
      <c r="Z39" s="2">
        <f t="shared" si="2"/>
        <v>90.340593563095155</v>
      </c>
      <c r="AA39" s="30">
        <f t="shared" si="4"/>
        <v>0</v>
      </c>
      <c r="AB39" s="30">
        <f t="shared" si="5"/>
        <v>-90.340593563095155</v>
      </c>
      <c r="AC39" s="4">
        <f t="shared" si="6"/>
        <v>8161.4228453323494</v>
      </c>
      <c r="BI39" s="48">
        <f t="shared" si="7"/>
        <v>1200</v>
      </c>
    </row>
    <row r="40" spans="21:61" ht="23.45" customHeight="1" x14ac:dyDescent="0.3">
      <c r="U40" s="1">
        <f t="shared" ca="1" si="3"/>
        <v>20</v>
      </c>
      <c r="V40" s="2">
        <f t="shared" ca="1" si="0"/>
        <v>142.39791073437956</v>
      </c>
      <c r="W40" s="2">
        <v>47</v>
      </c>
      <c r="X40" s="2">
        <v>270.63012740033543</v>
      </c>
      <c r="Y40" s="1">
        <f t="shared" si="1"/>
        <v>342</v>
      </c>
      <c r="Z40" s="2">
        <f t="shared" si="2"/>
        <v>71.369872599664575</v>
      </c>
      <c r="AA40" s="30">
        <f t="shared" si="4"/>
        <v>0</v>
      </c>
      <c r="AB40" s="30">
        <f t="shared" si="5"/>
        <v>-71.369872599664575</v>
      </c>
      <c r="AC40" s="4">
        <f t="shared" si="6"/>
        <v>5093.6587148923527</v>
      </c>
      <c r="BI40" s="48">
        <f>BI39+$BJ$1</f>
        <v>1300</v>
      </c>
    </row>
    <row r="41" spans="21:61" ht="23.45" customHeight="1" x14ac:dyDescent="0.3">
      <c r="U41" s="1">
        <f t="shared" ca="1" si="3"/>
        <v>39</v>
      </c>
      <c r="V41" s="2">
        <f t="shared" ca="1" si="0"/>
        <v>243.58317778963178</v>
      </c>
      <c r="W41" s="2">
        <v>8</v>
      </c>
      <c r="X41" s="2">
        <v>110.05582870581171</v>
      </c>
      <c r="Y41" s="1">
        <f t="shared" si="1"/>
        <v>108</v>
      </c>
      <c r="Z41" s="2">
        <f t="shared" si="2"/>
        <v>-2.055828705811706</v>
      </c>
      <c r="AA41" s="30">
        <f t="shared" si="4"/>
        <v>-2.055828705811706</v>
      </c>
      <c r="AB41" s="30">
        <f t="shared" si="5"/>
        <v>0</v>
      </c>
      <c r="AC41" s="4">
        <f t="shared" si="6"/>
        <v>4.2264316676394342</v>
      </c>
      <c r="BI41" s="48">
        <f t="shared" si="7"/>
        <v>1400</v>
      </c>
    </row>
    <row r="42" spans="21:61" x14ac:dyDescent="0.25">
      <c r="U42" s="1">
        <f t="shared" ca="1" si="3"/>
        <v>1</v>
      </c>
      <c r="V42" s="2">
        <f t="shared" ca="1" si="0"/>
        <v>58.760474779264797</v>
      </c>
      <c r="W42" s="2">
        <v>14</v>
      </c>
      <c r="X42" s="2">
        <v>106.32749446477075</v>
      </c>
      <c r="Y42" s="1">
        <f t="shared" si="1"/>
        <v>144</v>
      </c>
      <c r="Z42" s="2">
        <f t="shared" si="2"/>
        <v>37.672505535229249</v>
      </c>
      <c r="AA42" s="30">
        <f t="shared" si="4"/>
        <v>0</v>
      </c>
      <c r="AB42" s="30">
        <f t="shared" si="5"/>
        <v>-37.672505535229249</v>
      </c>
      <c r="AC42" s="4">
        <f t="shared" si="6"/>
        <v>1419.2176733018784</v>
      </c>
    </row>
    <row r="43" spans="21:61" x14ac:dyDescent="0.25">
      <c r="U43" s="1">
        <f t="shared" ca="1" si="3"/>
        <v>9</v>
      </c>
      <c r="V43" s="2">
        <f t="shared" ca="1" si="0"/>
        <v>79.449547159340668</v>
      </c>
      <c r="W43" s="2">
        <v>5</v>
      </c>
      <c r="X43" s="2">
        <v>44.960146843681457</v>
      </c>
      <c r="Y43" s="1">
        <f t="shared" si="1"/>
        <v>90</v>
      </c>
      <c r="Z43" s="2">
        <f t="shared" si="2"/>
        <v>45.039853156318543</v>
      </c>
      <c r="AA43" s="30">
        <f t="shared" si="4"/>
        <v>0</v>
      </c>
      <c r="AB43" s="30">
        <f t="shared" si="5"/>
        <v>-45.039853156318543</v>
      </c>
      <c r="AC43" s="4">
        <f t="shared" si="6"/>
        <v>2028.5883723427373</v>
      </c>
    </row>
    <row r="44" spans="21:61" x14ac:dyDescent="0.25">
      <c r="U44" s="5">
        <v>0</v>
      </c>
      <c r="V44" s="5"/>
      <c r="W44" s="5"/>
      <c r="X44" s="5"/>
      <c r="Y44" s="5">
        <f>fit_k+fit_A*U44</f>
        <v>60</v>
      </c>
      <c r="Z44" s="5"/>
      <c r="AA44" s="5"/>
      <c r="AB44" s="5"/>
      <c r="AC44" s="5"/>
    </row>
    <row r="45" spans="21:61" x14ac:dyDescent="0.25">
      <c r="U45" s="5">
        <v>60</v>
      </c>
      <c r="V45" s="5"/>
      <c r="W45" s="5"/>
      <c r="X45" s="5"/>
      <c r="Y45" s="5">
        <f>fit_k+fit_A*U45</f>
        <v>420</v>
      </c>
      <c r="Z45" s="5"/>
      <c r="AA45" s="5"/>
      <c r="AB45" s="5"/>
      <c r="AC45" s="5"/>
    </row>
  </sheetData>
  <mergeCells count="2">
    <mergeCell ref="AG3:AG24"/>
    <mergeCell ref="AI2:BG2"/>
  </mergeCells>
  <conditionalFormatting sqref="C23">
    <cfRule type="dataBar" priority="3">
      <dataBar>
        <cfvo type="num" val="30000"/>
        <cfvo type="num" val="1000000"/>
        <color rgb="FF638EC6"/>
      </dataBar>
      <extLst>
        <ext xmlns:x14="http://schemas.microsoft.com/office/spreadsheetml/2009/9/main" uri="{B025F937-C7B1-47D3-B67F-A62EFF666E3E}">
          <x14:id>{1570DD61-622F-4366-B80B-C7738B151FDB}</x14:id>
        </ext>
      </extLst>
    </cfRule>
  </conditionalFormatting>
  <conditionalFormatting sqref="AI4:BG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27:BI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8</xdr:col>
                    <xdr:colOff>19050</xdr:colOff>
                    <xdr:row>1</xdr:row>
                    <xdr:rowOff>28575</xdr:rowOff>
                  </from>
                  <to>
                    <xdr:col>8</xdr:col>
                    <xdr:colOff>361950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10</xdr:col>
                    <xdr:colOff>152400</xdr:colOff>
                    <xdr:row>1</xdr:row>
                    <xdr:rowOff>47625</xdr:rowOff>
                  </from>
                  <to>
                    <xdr:col>10</xdr:col>
                    <xdr:colOff>447675</xdr:colOff>
                    <xdr:row>20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70DD61-622F-4366-B80B-C7738B151FDB}">
            <x14:dataBar minLength="0" maxLength="100" gradient="0">
              <x14:cfvo type="num">
                <xm:f>30000</xm:f>
              </x14:cfvo>
              <x14:cfvo type="num">
                <xm:f>1000000</xm:f>
              </x14:cfvo>
              <x14:negativeFillColor rgb="FFFF0000"/>
              <x14:axisColor rgb="FF000000"/>
            </x14:dataBar>
          </x14:cfRule>
          <xm:sqref>C23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showGridLines="0" showRowColHeaders="0" zoomScale="70" zoomScaleNormal="70" workbookViewId="0">
      <selection activeCell="AA41" sqref="AA41"/>
    </sheetView>
  </sheetViews>
  <sheetFormatPr defaultRowHeight="15" x14ac:dyDescent="0.25"/>
  <cols>
    <col min="4" max="4" width="2.5703125" customWidth="1"/>
    <col min="6" max="6" width="9.5703125" bestFit="1" customWidth="1"/>
    <col min="7" max="7" width="2.5703125" customWidth="1"/>
  </cols>
  <sheetData>
    <row r="1" spans="2:8" thickBot="1" x14ac:dyDescent="0.35"/>
    <row r="2" spans="2:8" ht="19.899999999999999" customHeight="1" thickBot="1" x14ac:dyDescent="0.35">
      <c r="B2" s="21" t="s">
        <v>15</v>
      </c>
      <c r="C2" s="22">
        <v>5</v>
      </c>
      <c r="E2" s="24" t="s">
        <v>17</v>
      </c>
      <c r="F2" s="25">
        <v>100</v>
      </c>
    </row>
    <row r="3" spans="2:8" ht="19.899999999999999" customHeight="1" x14ac:dyDescent="0.3">
      <c r="B3" s="27" t="s">
        <v>16</v>
      </c>
      <c r="C3" s="13">
        <v>4</v>
      </c>
    </row>
    <row r="4" spans="2:8" ht="19.899999999999999" customHeight="1" thickBot="1" x14ac:dyDescent="0.35">
      <c r="B4" s="23" t="s">
        <v>19</v>
      </c>
      <c r="C4" s="16">
        <v>2</v>
      </c>
    </row>
    <row r="6" spans="2:8" ht="14.45" x14ac:dyDescent="0.3">
      <c r="B6" s="20" t="s">
        <v>11</v>
      </c>
      <c r="C6" s="20" t="s">
        <v>12</v>
      </c>
      <c r="F6" s="3" t="s">
        <v>13</v>
      </c>
      <c r="H6" t="s">
        <v>20</v>
      </c>
    </row>
    <row r="7" spans="2:8" ht="14.45" x14ac:dyDescent="0.3">
      <c r="B7" s="1">
        <v>1</v>
      </c>
      <c r="C7" s="1">
        <f t="shared" ref="C7:C29" si="0">k+m*B7 + (N*B7*B7)</f>
        <v>11</v>
      </c>
      <c r="F7" s="26"/>
    </row>
    <row r="8" spans="2:8" ht="14.45" x14ac:dyDescent="0.3">
      <c r="B8" s="1">
        <v>2</v>
      </c>
      <c r="C8" s="1">
        <f t="shared" si="0"/>
        <v>21</v>
      </c>
      <c r="F8" s="26"/>
    </row>
    <row r="9" spans="2:8" ht="14.45" x14ac:dyDescent="0.3">
      <c r="B9" s="1">
        <v>3</v>
      </c>
      <c r="C9" s="1">
        <f t="shared" si="0"/>
        <v>35</v>
      </c>
      <c r="F9" s="26"/>
    </row>
    <row r="10" spans="2:8" ht="14.45" x14ac:dyDescent="0.3">
      <c r="B10" s="1">
        <v>4</v>
      </c>
      <c r="C10" s="1">
        <f t="shared" si="0"/>
        <v>53</v>
      </c>
      <c r="F10" s="26"/>
    </row>
    <row r="11" spans="2:8" ht="14.45" x14ac:dyDescent="0.3">
      <c r="B11" s="1">
        <v>5</v>
      </c>
      <c r="C11" s="1">
        <f t="shared" si="0"/>
        <v>75</v>
      </c>
      <c r="F11" s="26"/>
    </row>
    <row r="12" spans="2:8" ht="14.45" x14ac:dyDescent="0.3">
      <c r="B12" s="1">
        <v>6</v>
      </c>
      <c r="C12" s="1">
        <f t="shared" si="0"/>
        <v>101</v>
      </c>
      <c r="F12" s="26">
        <f t="shared" ref="F12:F21" ca="1" si="1">C12+_xlfn.NORM.INV(RAND(),0,SD)</f>
        <v>103.64875500367707</v>
      </c>
      <c r="H12">
        <v>56.837676407872209</v>
      </c>
    </row>
    <row r="13" spans="2:8" ht="14.45" x14ac:dyDescent="0.3">
      <c r="B13" s="1">
        <v>7</v>
      </c>
      <c r="C13" s="1">
        <f t="shared" si="0"/>
        <v>131</v>
      </c>
      <c r="F13" s="26">
        <f t="shared" ca="1" si="1"/>
        <v>361.72616283720095</v>
      </c>
      <c r="H13">
        <v>10.252539303350474</v>
      </c>
    </row>
    <row r="14" spans="2:8" ht="14.45" x14ac:dyDescent="0.3">
      <c r="B14" s="1">
        <v>8</v>
      </c>
      <c r="C14" s="1">
        <f t="shared" si="0"/>
        <v>165</v>
      </c>
      <c r="F14" s="26">
        <f t="shared" ca="1" si="1"/>
        <v>242.92767699161726</v>
      </c>
      <c r="H14">
        <v>66.021389644538544</v>
      </c>
    </row>
    <row r="15" spans="2:8" ht="14.45" x14ac:dyDescent="0.3">
      <c r="B15" s="1">
        <v>9</v>
      </c>
      <c r="C15" s="1">
        <f t="shared" si="0"/>
        <v>203</v>
      </c>
      <c r="F15" s="26">
        <f t="shared" ca="1" si="1"/>
        <v>211.29992771919697</v>
      </c>
      <c r="H15">
        <v>250.26633373888691</v>
      </c>
    </row>
    <row r="16" spans="2:8" ht="14.45" x14ac:dyDescent="0.3">
      <c r="B16" s="1">
        <v>10</v>
      </c>
      <c r="C16" s="1">
        <f t="shared" si="0"/>
        <v>245</v>
      </c>
      <c r="F16" s="26">
        <f t="shared" ca="1" si="1"/>
        <v>255.01453904981179</v>
      </c>
      <c r="H16">
        <v>219.85596287939495</v>
      </c>
    </row>
    <row r="17" spans="2:8" ht="14.45" x14ac:dyDescent="0.3">
      <c r="B17" s="1">
        <v>11</v>
      </c>
      <c r="C17" s="1">
        <f t="shared" si="0"/>
        <v>291</v>
      </c>
      <c r="F17" s="26">
        <f t="shared" ca="1" si="1"/>
        <v>289.08602848001027</v>
      </c>
      <c r="H17">
        <v>270.4711796240444</v>
      </c>
    </row>
    <row r="18" spans="2:8" ht="14.45" x14ac:dyDescent="0.3">
      <c r="B18" s="1">
        <v>12</v>
      </c>
      <c r="C18" s="1">
        <f t="shared" si="0"/>
        <v>341</v>
      </c>
      <c r="F18" s="26">
        <f t="shared" ca="1" si="1"/>
        <v>411.9183644617691</v>
      </c>
      <c r="H18">
        <v>418.24561709248189</v>
      </c>
    </row>
    <row r="19" spans="2:8" ht="14.45" x14ac:dyDescent="0.3">
      <c r="B19" s="1">
        <v>13</v>
      </c>
      <c r="C19" s="1">
        <f t="shared" si="0"/>
        <v>395</v>
      </c>
      <c r="F19" s="26">
        <f t="shared" ca="1" si="1"/>
        <v>496.58463470390905</v>
      </c>
      <c r="H19">
        <v>404.97068964593961</v>
      </c>
    </row>
    <row r="20" spans="2:8" ht="14.45" x14ac:dyDescent="0.3">
      <c r="B20" s="1">
        <v>14</v>
      </c>
      <c r="C20" s="1">
        <f t="shared" si="0"/>
        <v>453</v>
      </c>
      <c r="F20" s="26">
        <f t="shared" ca="1" si="1"/>
        <v>410.4154051588701</v>
      </c>
      <c r="H20">
        <v>342.27625326523156</v>
      </c>
    </row>
    <row r="21" spans="2:8" ht="14.45" x14ac:dyDescent="0.3">
      <c r="B21" s="1">
        <v>15</v>
      </c>
      <c r="C21" s="1">
        <f t="shared" si="0"/>
        <v>515</v>
      </c>
      <c r="F21" s="26">
        <f t="shared" ca="1" si="1"/>
        <v>642.7115927368626</v>
      </c>
      <c r="H21">
        <v>391.75282830557558</v>
      </c>
    </row>
    <row r="22" spans="2:8" ht="14.45" x14ac:dyDescent="0.3">
      <c r="B22" s="1">
        <v>16</v>
      </c>
      <c r="C22" s="1">
        <f t="shared" si="0"/>
        <v>581</v>
      </c>
    </row>
    <row r="23" spans="2:8" ht="14.45" x14ac:dyDescent="0.3">
      <c r="B23" s="1">
        <v>17</v>
      </c>
      <c r="C23" s="1">
        <f t="shared" si="0"/>
        <v>651</v>
      </c>
    </row>
    <row r="24" spans="2:8" ht="14.45" x14ac:dyDescent="0.3">
      <c r="B24" s="1">
        <v>18</v>
      </c>
      <c r="C24" s="1">
        <f t="shared" si="0"/>
        <v>725</v>
      </c>
    </row>
    <row r="25" spans="2:8" ht="14.45" x14ac:dyDescent="0.3">
      <c r="B25" s="1">
        <v>19</v>
      </c>
      <c r="C25" s="1">
        <f t="shared" si="0"/>
        <v>803</v>
      </c>
    </row>
    <row r="26" spans="2:8" ht="14.45" x14ac:dyDescent="0.3">
      <c r="B26" s="1">
        <v>20</v>
      </c>
      <c r="C26" s="1">
        <f t="shared" si="0"/>
        <v>885</v>
      </c>
    </row>
    <row r="27" spans="2:8" ht="14.45" x14ac:dyDescent="0.3">
      <c r="B27" s="1">
        <v>21</v>
      </c>
      <c r="C27" s="1">
        <f t="shared" si="0"/>
        <v>971</v>
      </c>
    </row>
    <row r="28" spans="2:8" ht="14.45" x14ac:dyDescent="0.3">
      <c r="B28" s="1">
        <v>22</v>
      </c>
      <c r="C28" s="1">
        <f t="shared" si="0"/>
        <v>1061</v>
      </c>
    </row>
    <row r="29" spans="2:8" ht="14.45" x14ac:dyDescent="0.3">
      <c r="B29" s="1">
        <v>23</v>
      </c>
      <c r="C29" s="1">
        <f t="shared" si="0"/>
        <v>1155</v>
      </c>
    </row>
    <row r="35" spans="11:11" ht="31.15" x14ac:dyDescent="0.6">
      <c r="K35" s="28" t="s">
        <v>21</v>
      </c>
    </row>
    <row r="39" spans="11:11" ht="31.15" x14ac:dyDescent="0.6">
      <c r="K39" s="28" t="s">
        <v>22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45"/>
  <sheetViews>
    <sheetView zoomScale="110" zoomScaleNormal="110" workbookViewId="0">
      <selection activeCell="E24" sqref="E24"/>
    </sheetView>
  </sheetViews>
  <sheetFormatPr defaultRowHeight="15" x14ac:dyDescent="0.25"/>
  <cols>
    <col min="3" max="3" width="16.28515625" customWidth="1"/>
    <col min="4" max="4" width="11.28515625" bestFit="1" customWidth="1"/>
    <col min="5" max="5" width="13.5703125" customWidth="1"/>
    <col min="6" max="6" width="14.5703125" customWidth="1"/>
    <col min="9" max="9" width="7.42578125" style="1" customWidth="1"/>
    <col min="10" max="10" width="2.42578125" customWidth="1"/>
    <col min="20" max="20" width="28.5703125" customWidth="1"/>
    <col min="25" max="28" width="10.85546875" customWidth="1"/>
    <col min="29" max="29" width="8.85546875" customWidth="1"/>
  </cols>
  <sheetData>
    <row r="1" spans="21:31" ht="14.45" x14ac:dyDescent="0.3">
      <c r="U1" t="s">
        <v>7</v>
      </c>
      <c r="W1">
        <v>0</v>
      </c>
      <c r="AD1" t="s">
        <v>2</v>
      </c>
      <c r="AE1">
        <v>5</v>
      </c>
    </row>
    <row r="2" spans="21:31" ht="14.45" x14ac:dyDescent="0.3">
      <c r="U2" t="s">
        <v>5</v>
      </c>
      <c r="W2">
        <v>400</v>
      </c>
      <c r="AD2" t="s">
        <v>3</v>
      </c>
      <c r="AE2">
        <v>40</v>
      </c>
    </row>
    <row r="3" spans="21:31" ht="14.45" x14ac:dyDescent="0.3">
      <c r="U3" t="s">
        <v>9</v>
      </c>
      <c r="AD3" t="s">
        <v>4</v>
      </c>
      <c r="AE3">
        <v>30</v>
      </c>
    </row>
    <row r="4" spans="21:31" ht="14.45" x14ac:dyDescent="0.3">
      <c r="U4" t="s">
        <v>0</v>
      </c>
      <c r="V4" t="s">
        <v>1</v>
      </c>
      <c r="W4" t="s">
        <v>0</v>
      </c>
      <c r="X4" t="s">
        <v>1</v>
      </c>
      <c r="Y4" s="3" t="s">
        <v>6</v>
      </c>
      <c r="Z4" t="s">
        <v>8</v>
      </c>
      <c r="AA4" s="29" t="s">
        <v>25</v>
      </c>
      <c r="AB4" s="29" t="s">
        <v>24</v>
      </c>
      <c r="AC4" t="s">
        <v>23</v>
      </c>
    </row>
    <row r="5" spans="21:31" ht="14.45" x14ac:dyDescent="0.3">
      <c r="U5" s="1">
        <f ca="1">RANDBETWEEN(1,50)</f>
        <v>22</v>
      </c>
      <c r="V5" s="2">
        <f t="shared" ref="V5:V43" ca="1" si="0">_k+_A*U5+_xlfn.NORM.INV(RAND(),0,_SD)</f>
        <v>111.91695074127202</v>
      </c>
      <c r="W5" s="2">
        <v>9</v>
      </c>
      <c r="X5" s="2">
        <v>128.2523200371495</v>
      </c>
      <c r="Y5" s="1">
        <f t="shared" ref="Y5:Y43" si="1">fit_k+fit_A*W5</f>
        <v>-110</v>
      </c>
      <c r="Z5" s="2">
        <f t="shared" ref="Z5:Z43" si="2">Y5-X5</f>
        <v>-238.2523200371495</v>
      </c>
      <c r="AA5" s="30">
        <f>IF(Z5&lt;0,Z5,0)</f>
        <v>-238.2523200371495</v>
      </c>
      <c r="AB5" s="30">
        <f>IF(Z5&gt;=0,-Z5,0)</f>
        <v>0</v>
      </c>
      <c r="AC5" s="4">
        <f>(X5-Y5)^2</f>
        <v>56764.168003084313</v>
      </c>
    </row>
    <row r="6" spans="21:31" ht="14.45" x14ac:dyDescent="0.3">
      <c r="U6" s="1">
        <f t="shared" ref="U6:U43" ca="1" si="3">RANDBETWEEN(1,50)</f>
        <v>20</v>
      </c>
      <c r="V6" s="2">
        <f t="shared" ca="1" si="0"/>
        <v>144.96167355840427</v>
      </c>
      <c r="W6" s="2">
        <v>15</v>
      </c>
      <c r="X6" s="2">
        <v>101.24489764860252</v>
      </c>
      <c r="Y6" s="1">
        <f t="shared" si="1"/>
        <v>-50</v>
      </c>
      <c r="Z6" s="2">
        <f t="shared" si="2"/>
        <v>-151.24489764860252</v>
      </c>
      <c r="AA6" s="30">
        <f t="shared" ref="AA6:AA43" si="4">IF(Z6&lt;0,Z6,0)</f>
        <v>-151.24489764860252</v>
      </c>
      <c r="AB6" s="30">
        <f t="shared" ref="AB6:AB43" si="5">IF(Z6&gt;=0,-Z6,0)</f>
        <v>0</v>
      </c>
      <c r="AC6" s="4">
        <f t="shared" ref="AC6:AC43" si="6">(X6-Y6)^2</f>
        <v>22875.019064736251</v>
      </c>
    </row>
    <row r="7" spans="21:31" ht="14.45" x14ac:dyDescent="0.3">
      <c r="U7" s="1">
        <f t="shared" ca="1" si="3"/>
        <v>21</v>
      </c>
      <c r="V7" s="2">
        <f t="shared" ca="1" si="0"/>
        <v>187.13696443193672</v>
      </c>
      <c r="W7" s="2">
        <v>10</v>
      </c>
      <c r="X7" s="2">
        <v>124.27994729935885</v>
      </c>
      <c r="Y7" s="1">
        <f t="shared" si="1"/>
        <v>-100</v>
      </c>
      <c r="Z7" s="2">
        <f t="shared" si="2"/>
        <v>-224.27994729935887</v>
      </c>
      <c r="AA7" s="30">
        <f t="shared" si="4"/>
        <v>-224.27994729935887</v>
      </c>
      <c r="AB7" s="30">
        <f t="shared" si="5"/>
        <v>0</v>
      </c>
      <c r="AC7" s="4">
        <f t="shared" si="6"/>
        <v>50301.494760603193</v>
      </c>
    </row>
    <row r="8" spans="21:31" ht="14.45" x14ac:dyDescent="0.3">
      <c r="U8" s="1">
        <f t="shared" ca="1" si="3"/>
        <v>37</v>
      </c>
      <c r="V8" s="2">
        <f t="shared" ca="1" si="0"/>
        <v>221.74683605249763</v>
      </c>
      <c r="W8" s="2">
        <v>5</v>
      </c>
      <c r="X8" s="2">
        <v>89.134309385989695</v>
      </c>
      <c r="Y8" s="1">
        <f t="shared" si="1"/>
        <v>-150</v>
      </c>
      <c r="Z8" s="2">
        <f t="shared" si="2"/>
        <v>-239.1343093859897</v>
      </c>
      <c r="AA8" s="30">
        <f t="shared" si="4"/>
        <v>-239.1343093859897</v>
      </c>
      <c r="AB8" s="30">
        <f t="shared" si="5"/>
        <v>0</v>
      </c>
      <c r="AC8" s="4">
        <f t="shared" si="6"/>
        <v>57185.21792551424</v>
      </c>
    </row>
    <row r="9" spans="21:31" ht="14.45" x14ac:dyDescent="0.3">
      <c r="U9" s="1">
        <f t="shared" ca="1" si="3"/>
        <v>4</v>
      </c>
      <c r="V9" s="2">
        <f t="shared" ca="1" si="0"/>
        <v>79.670352842825025</v>
      </c>
      <c r="W9" s="2">
        <v>49</v>
      </c>
      <c r="X9" s="2">
        <v>304.1758455700915</v>
      </c>
      <c r="Y9" s="1">
        <f t="shared" si="1"/>
        <v>290</v>
      </c>
      <c r="Z9" s="2">
        <f t="shared" si="2"/>
        <v>-14.175845570091496</v>
      </c>
      <c r="AA9" s="30">
        <f t="shared" si="4"/>
        <v>-14.175845570091496</v>
      </c>
      <c r="AB9" s="30">
        <f t="shared" si="5"/>
        <v>0</v>
      </c>
      <c r="AC9" s="4">
        <f t="shared" si="6"/>
        <v>200.95459762708271</v>
      </c>
    </row>
    <row r="10" spans="21:31" ht="14.45" x14ac:dyDescent="0.3">
      <c r="U10" s="1">
        <f t="shared" ca="1" si="3"/>
        <v>41</v>
      </c>
      <c r="V10" s="2">
        <f t="shared" ca="1" si="0"/>
        <v>247.47651209961489</v>
      </c>
      <c r="W10" s="2">
        <v>32</v>
      </c>
      <c r="X10" s="2">
        <v>207.79050511874726</v>
      </c>
      <c r="Y10" s="1">
        <f t="shared" si="1"/>
        <v>120</v>
      </c>
      <c r="Z10" s="2">
        <f t="shared" si="2"/>
        <v>-87.790505118747262</v>
      </c>
      <c r="AA10" s="30">
        <f t="shared" si="4"/>
        <v>-87.790505118747262</v>
      </c>
      <c r="AB10" s="30">
        <f t="shared" si="5"/>
        <v>0</v>
      </c>
      <c r="AC10" s="4">
        <f t="shared" si="6"/>
        <v>7707.1727890047896</v>
      </c>
    </row>
    <row r="11" spans="21:31" ht="14.45" x14ac:dyDescent="0.3">
      <c r="U11" s="1">
        <f t="shared" ca="1" si="3"/>
        <v>10</v>
      </c>
      <c r="V11" s="2">
        <f t="shared" ca="1" si="0"/>
        <v>40.294264088710833</v>
      </c>
      <c r="W11" s="2">
        <v>22</v>
      </c>
      <c r="X11" s="2">
        <v>174.18940417822617</v>
      </c>
      <c r="Y11" s="1">
        <f t="shared" si="1"/>
        <v>20</v>
      </c>
      <c r="Z11" s="2">
        <f t="shared" si="2"/>
        <v>-154.18940417822617</v>
      </c>
      <c r="AA11" s="30">
        <f t="shared" si="4"/>
        <v>-154.18940417822617</v>
      </c>
      <c r="AB11" s="30">
        <f t="shared" si="5"/>
        <v>0</v>
      </c>
      <c r="AC11" s="4">
        <f t="shared" si="6"/>
        <v>23774.372360836391</v>
      </c>
    </row>
    <row r="12" spans="21:31" ht="14.45" x14ac:dyDescent="0.3">
      <c r="U12" s="1">
        <f t="shared" ca="1" si="3"/>
        <v>43</v>
      </c>
      <c r="V12" s="2">
        <f t="shared" ca="1" si="0"/>
        <v>280.03962822279448</v>
      </c>
      <c r="W12" s="2">
        <v>45</v>
      </c>
      <c r="X12" s="2">
        <v>310.81453039820548</v>
      </c>
      <c r="Y12" s="1">
        <f t="shared" si="1"/>
        <v>250</v>
      </c>
      <c r="Z12" s="2">
        <f t="shared" si="2"/>
        <v>-60.814530398205477</v>
      </c>
      <c r="AA12" s="30">
        <f t="shared" si="4"/>
        <v>-60.814530398205477</v>
      </c>
      <c r="AB12" s="30">
        <f t="shared" si="5"/>
        <v>0</v>
      </c>
      <c r="AC12" s="4">
        <f t="shared" si="6"/>
        <v>3698.4071075542579</v>
      </c>
    </row>
    <row r="13" spans="21:31" ht="14.45" x14ac:dyDescent="0.3">
      <c r="U13" s="1">
        <f t="shared" ca="1" si="3"/>
        <v>16</v>
      </c>
      <c r="V13" s="2">
        <f t="shared" ca="1" si="0"/>
        <v>120.69701604600972</v>
      </c>
      <c r="W13" s="2">
        <v>13</v>
      </c>
      <c r="X13" s="2">
        <v>162.69103853294791</v>
      </c>
      <c r="Y13" s="1">
        <f t="shared" si="1"/>
        <v>-70</v>
      </c>
      <c r="Z13" s="2">
        <f t="shared" si="2"/>
        <v>-232.69103853294791</v>
      </c>
      <c r="AA13" s="30">
        <f t="shared" si="4"/>
        <v>-232.69103853294791</v>
      </c>
      <c r="AB13" s="30">
        <f t="shared" si="5"/>
        <v>0</v>
      </c>
      <c r="AC13" s="4">
        <f t="shared" si="6"/>
        <v>54145.119413541848</v>
      </c>
    </row>
    <row r="14" spans="21:31" ht="14.45" x14ac:dyDescent="0.3">
      <c r="U14" s="1">
        <f t="shared" ca="1" si="3"/>
        <v>31</v>
      </c>
      <c r="V14" s="2">
        <f t="shared" ca="1" si="0"/>
        <v>232.86819384852416</v>
      </c>
      <c r="W14" s="2">
        <v>32</v>
      </c>
      <c r="X14" s="2">
        <v>191.89683504665192</v>
      </c>
      <c r="Y14" s="1">
        <f t="shared" si="1"/>
        <v>120</v>
      </c>
      <c r="Z14" s="2">
        <f t="shared" si="2"/>
        <v>-71.896835046651915</v>
      </c>
      <c r="AA14" s="30">
        <f t="shared" si="4"/>
        <v>-71.896835046651915</v>
      </c>
      <c r="AB14" s="30">
        <f t="shared" si="5"/>
        <v>0</v>
      </c>
      <c r="AC14" s="4">
        <f t="shared" si="6"/>
        <v>5169.1548897254752</v>
      </c>
    </row>
    <row r="15" spans="21:31" ht="14.45" x14ac:dyDescent="0.3">
      <c r="U15" s="1">
        <f t="shared" ca="1" si="3"/>
        <v>46</v>
      </c>
      <c r="V15" s="2">
        <f t="shared" ca="1" si="0"/>
        <v>304.78880113647205</v>
      </c>
      <c r="W15" s="2">
        <v>47</v>
      </c>
      <c r="X15" s="2">
        <v>248.05591177845119</v>
      </c>
      <c r="Y15" s="1">
        <f t="shared" si="1"/>
        <v>270</v>
      </c>
      <c r="Z15" s="2">
        <f t="shared" si="2"/>
        <v>21.94408822154881</v>
      </c>
      <c r="AA15" s="30">
        <f t="shared" si="4"/>
        <v>0</v>
      </c>
      <c r="AB15" s="30">
        <f t="shared" si="5"/>
        <v>-21.94408822154881</v>
      </c>
      <c r="AC15" s="4">
        <f t="shared" si="6"/>
        <v>481.54300787511721</v>
      </c>
    </row>
    <row r="16" spans="21:31" ht="14.45" x14ac:dyDescent="0.3">
      <c r="U16" s="1">
        <f t="shared" ca="1" si="3"/>
        <v>9</v>
      </c>
      <c r="V16" s="2">
        <f t="shared" ca="1" si="0"/>
        <v>103.47412088674122</v>
      </c>
      <c r="W16" s="2">
        <v>20</v>
      </c>
      <c r="X16" s="2">
        <v>151.97771106186926</v>
      </c>
      <c r="Y16" s="1">
        <f t="shared" si="1"/>
        <v>0</v>
      </c>
      <c r="Z16" s="2">
        <f t="shared" si="2"/>
        <v>-151.97771106186926</v>
      </c>
      <c r="AA16" s="30">
        <f t="shared" si="4"/>
        <v>-151.97771106186926</v>
      </c>
      <c r="AB16" s="30">
        <f t="shared" si="5"/>
        <v>0</v>
      </c>
      <c r="AC16" s="4">
        <f t="shared" si="6"/>
        <v>23097.224659605017</v>
      </c>
    </row>
    <row r="17" spans="2:29" ht="14.45" x14ac:dyDescent="0.3">
      <c r="U17" s="1">
        <f t="shared" ca="1" si="3"/>
        <v>34</v>
      </c>
      <c r="V17" s="2">
        <f t="shared" ca="1" si="0"/>
        <v>200.96156496123197</v>
      </c>
      <c r="W17" s="2">
        <v>33</v>
      </c>
      <c r="X17" s="2">
        <v>176.75228928985055</v>
      </c>
      <c r="Y17" s="1">
        <f t="shared" si="1"/>
        <v>130</v>
      </c>
      <c r="Z17" s="2">
        <f t="shared" si="2"/>
        <v>-46.752289289850552</v>
      </c>
      <c r="AA17" s="30">
        <f t="shared" si="4"/>
        <v>-46.752289289850552</v>
      </c>
      <c r="AB17" s="30">
        <f t="shared" si="5"/>
        <v>0</v>
      </c>
      <c r="AC17" s="4">
        <f t="shared" si="6"/>
        <v>2185.7765538418748</v>
      </c>
    </row>
    <row r="18" spans="2:29" ht="14.45" x14ac:dyDescent="0.3">
      <c r="U18" s="1">
        <f t="shared" ca="1" si="3"/>
        <v>10</v>
      </c>
      <c r="V18" s="2">
        <f t="shared" ca="1" si="0"/>
        <v>101.32991322911877</v>
      </c>
      <c r="W18" s="2">
        <v>50</v>
      </c>
      <c r="X18" s="2">
        <v>285.81953807664951</v>
      </c>
      <c r="Y18" s="1">
        <f t="shared" si="1"/>
        <v>300</v>
      </c>
      <c r="Z18" s="2">
        <f t="shared" si="2"/>
        <v>14.180461923350492</v>
      </c>
      <c r="AA18" s="30">
        <f t="shared" si="4"/>
        <v>0</v>
      </c>
      <c r="AB18" s="30">
        <f t="shared" si="5"/>
        <v>-14.180461923350492</v>
      </c>
      <c r="AC18" s="4">
        <f t="shared" si="6"/>
        <v>201.08550035959314</v>
      </c>
    </row>
    <row r="19" spans="2:29" ht="14.45" x14ac:dyDescent="0.3">
      <c r="U19" s="1">
        <f t="shared" ca="1" si="3"/>
        <v>22</v>
      </c>
      <c r="V19" s="2">
        <f t="shared" ca="1" si="0"/>
        <v>141.50555934451492</v>
      </c>
      <c r="W19" s="2">
        <v>2</v>
      </c>
      <c r="X19" s="2">
        <v>29.200976927745216</v>
      </c>
      <c r="Y19" s="1">
        <f t="shared" si="1"/>
        <v>-180</v>
      </c>
      <c r="Z19" s="2">
        <f t="shared" si="2"/>
        <v>-209.20097692774522</v>
      </c>
      <c r="AA19" s="30">
        <f t="shared" si="4"/>
        <v>-209.20097692774522</v>
      </c>
      <c r="AB19" s="30">
        <f t="shared" si="5"/>
        <v>0</v>
      </c>
      <c r="AC19" s="4">
        <f t="shared" si="6"/>
        <v>43765.048747522989</v>
      </c>
    </row>
    <row r="20" spans="2:29" ht="14.45" x14ac:dyDescent="0.3">
      <c r="U20" s="1">
        <f t="shared" ca="1" si="3"/>
        <v>44</v>
      </c>
      <c r="V20" s="2">
        <f t="shared" ca="1" si="0"/>
        <v>275.08312402268587</v>
      </c>
      <c r="W20" s="2">
        <v>45</v>
      </c>
      <c r="X20" s="2">
        <v>318.49476711735701</v>
      </c>
      <c r="Y20" s="1">
        <f t="shared" si="1"/>
        <v>250</v>
      </c>
      <c r="Z20" s="2">
        <f t="shared" si="2"/>
        <v>-68.494767117357014</v>
      </c>
      <c r="AA20" s="30">
        <f t="shared" si="4"/>
        <v>-68.494767117357014</v>
      </c>
      <c r="AB20" s="30">
        <f t="shared" si="5"/>
        <v>0</v>
      </c>
      <c r="AC20" s="4">
        <f t="shared" si="6"/>
        <v>4691.5331224609718</v>
      </c>
    </row>
    <row r="21" spans="2:29" ht="14.45" x14ac:dyDescent="0.3">
      <c r="U21" s="1">
        <f t="shared" ca="1" si="3"/>
        <v>7</v>
      </c>
      <c r="V21" s="2">
        <f t="shared" ca="1" si="0"/>
        <v>115.70875347063017</v>
      </c>
      <c r="W21" s="2">
        <v>35</v>
      </c>
      <c r="X21" s="2">
        <v>256.15849381871425</v>
      </c>
      <c r="Y21" s="1">
        <f t="shared" si="1"/>
        <v>150</v>
      </c>
      <c r="Z21" s="2">
        <f t="shared" si="2"/>
        <v>-106.15849381871425</v>
      </c>
      <c r="AA21" s="30">
        <f t="shared" si="4"/>
        <v>-106.15849381871425</v>
      </c>
      <c r="AB21" s="30">
        <f t="shared" si="5"/>
        <v>0</v>
      </c>
      <c r="AC21" s="4">
        <f t="shared" si="6"/>
        <v>11269.625809857991</v>
      </c>
    </row>
    <row r="22" spans="2:29" ht="14.45" x14ac:dyDescent="0.3">
      <c r="U22" s="1">
        <f t="shared" ca="1" si="3"/>
        <v>17</v>
      </c>
      <c r="V22" s="2">
        <f t="shared" ca="1" si="0"/>
        <v>139.72048866633438</v>
      </c>
      <c r="W22" s="2">
        <v>35</v>
      </c>
      <c r="X22" s="2">
        <v>221.78066861255016</v>
      </c>
      <c r="Y22" s="1">
        <f t="shared" si="1"/>
        <v>150</v>
      </c>
      <c r="Z22" s="2">
        <f t="shared" si="2"/>
        <v>-71.780668612550159</v>
      </c>
      <c r="AA22" s="30">
        <f t="shared" si="4"/>
        <v>-71.780668612550159</v>
      </c>
      <c r="AB22" s="30">
        <f t="shared" si="5"/>
        <v>0</v>
      </c>
      <c r="AC22" s="4">
        <f t="shared" si="6"/>
        <v>5152.4643864647433</v>
      </c>
    </row>
    <row r="23" spans="2:29" ht="18" x14ac:dyDescent="0.35">
      <c r="B23" s="9" t="s">
        <v>8</v>
      </c>
      <c r="C23" s="31">
        <f>SUM(AC5:AC43)</f>
        <v>857757.12013463338</v>
      </c>
      <c r="I23" s="7">
        <f>200-W2</f>
        <v>-200</v>
      </c>
      <c r="K23" s="6">
        <f>10-W1</f>
        <v>10</v>
      </c>
      <c r="U23" s="1">
        <f t="shared" ca="1" si="3"/>
        <v>48</v>
      </c>
      <c r="V23" s="2">
        <f t="shared" ca="1" si="0"/>
        <v>262.98675595059268</v>
      </c>
      <c r="W23" s="2">
        <v>3</v>
      </c>
      <c r="X23" s="2">
        <v>116.60654432554449</v>
      </c>
      <c r="Y23" s="1">
        <f t="shared" si="1"/>
        <v>-170</v>
      </c>
      <c r="Z23" s="2">
        <f t="shared" si="2"/>
        <v>-286.60654432554452</v>
      </c>
      <c r="AA23" s="30">
        <f t="shared" si="4"/>
        <v>-286.60654432554452</v>
      </c>
      <c r="AB23" s="30">
        <f t="shared" si="5"/>
        <v>0</v>
      </c>
      <c r="AC23" s="4">
        <f t="shared" si="6"/>
        <v>82143.311250230312</v>
      </c>
    </row>
    <row r="24" spans="2:29" ht="14.45" x14ac:dyDescent="0.3">
      <c r="U24" s="1">
        <f t="shared" ca="1" si="3"/>
        <v>31</v>
      </c>
      <c r="V24" s="2">
        <f t="shared" ca="1" si="0"/>
        <v>187.22577825516197</v>
      </c>
      <c r="W24" s="2">
        <v>12</v>
      </c>
      <c r="X24" s="2">
        <v>80.242630841697689</v>
      </c>
      <c r="Y24" s="1">
        <f t="shared" si="1"/>
        <v>-80</v>
      </c>
      <c r="Z24" s="2">
        <f t="shared" si="2"/>
        <v>-160.24263084169769</v>
      </c>
      <c r="AA24" s="30">
        <f t="shared" si="4"/>
        <v>-160.24263084169769</v>
      </c>
      <c r="AB24" s="30">
        <f t="shared" si="5"/>
        <v>0</v>
      </c>
      <c r="AC24" s="4">
        <f t="shared" si="6"/>
        <v>25677.700739068605</v>
      </c>
    </row>
    <row r="25" spans="2:29" ht="14.45" x14ac:dyDescent="0.3">
      <c r="U25" s="1">
        <f t="shared" ca="1" si="3"/>
        <v>15</v>
      </c>
      <c r="V25" s="2">
        <f t="shared" ca="1" si="0"/>
        <v>123.11743584213701</v>
      </c>
      <c r="W25" s="2">
        <v>17</v>
      </c>
      <c r="X25" s="2">
        <v>94.961675914506742</v>
      </c>
      <c r="Y25" s="1">
        <f t="shared" si="1"/>
        <v>-30</v>
      </c>
      <c r="Z25" s="2">
        <f t="shared" si="2"/>
        <v>-124.96167591450674</v>
      </c>
      <c r="AA25" s="30">
        <f t="shared" si="4"/>
        <v>-124.96167591450674</v>
      </c>
      <c r="AB25" s="30">
        <f t="shared" si="5"/>
        <v>0</v>
      </c>
      <c r="AC25" s="4">
        <f t="shared" si="6"/>
        <v>15615.420447362214</v>
      </c>
    </row>
    <row r="26" spans="2:29" ht="14.45" x14ac:dyDescent="0.3">
      <c r="U26" s="1">
        <f t="shared" ca="1" si="3"/>
        <v>29</v>
      </c>
      <c r="V26" s="2">
        <f t="shared" ca="1" si="0"/>
        <v>179.57262211498013</v>
      </c>
      <c r="W26" s="2">
        <v>33</v>
      </c>
      <c r="X26" s="2">
        <v>234.25058170876338</v>
      </c>
      <c r="Y26" s="1">
        <f t="shared" si="1"/>
        <v>130</v>
      </c>
      <c r="Z26" s="2">
        <f t="shared" si="2"/>
        <v>-104.25058170876338</v>
      </c>
      <c r="AA26" s="30">
        <f t="shared" si="4"/>
        <v>-104.25058170876338</v>
      </c>
      <c r="AB26" s="30">
        <f t="shared" si="5"/>
        <v>0</v>
      </c>
      <c r="AC26" s="4">
        <f t="shared" si="6"/>
        <v>10868.183786615549</v>
      </c>
    </row>
    <row r="27" spans="2:29" ht="14.45" x14ac:dyDescent="0.3">
      <c r="U27" s="1">
        <f t="shared" ca="1" si="3"/>
        <v>5</v>
      </c>
      <c r="V27" s="2">
        <f t="shared" ca="1" si="0"/>
        <v>70.742893187872525</v>
      </c>
      <c r="W27" s="2">
        <v>27</v>
      </c>
      <c r="X27" s="2">
        <v>190.53150365578284</v>
      </c>
      <c r="Y27" s="1">
        <f t="shared" si="1"/>
        <v>70</v>
      </c>
      <c r="Z27" s="2">
        <f t="shared" si="2"/>
        <v>-120.53150365578284</v>
      </c>
      <c r="AA27" s="30">
        <f t="shared" si="4"/>
        <v>-120.53150365578284</v>
      </c>
      <c r="AB27" s="30">
        <f t="shared" si="5"/>
        <v>0</v>
      </c>
      <c r="AC27" s="4">
        <f t="shared" si="6"/>
        <v>14527.843373523992</v>
      </c>
    </row>
    <row r="28" spans="2:29" ht="14.45" x14ac:dyDescent="0.3">
      <c r="U28" s="1">
        <f t="shared" ca="1" si="3"/>
        <v>45</v>
      </c>
      <c r="V28" s="2">
        <f t="shared" ca="1" si="0"/>
        <v>244.88972193687576</v>
      </c>
      <c r="W28" s="2">
        <v>46</v>
      </c>
      <c r="X28" s="2">
        <v>225.99980954816391</v>
      </c>
      <c r="Y28" s="1">
        <f t="shared" si="1"/>
        <v>260</v>
      </c>
      <c r="Z28" s="2">
        <f t="shared" si="2"/>
        <v>34.00019045183609</v>
      </c>
      <c r="AA28" s="30">
        <f t="shared" si="4"/>
        <v>0</v>
      </c>
      <c r="AB28" s="30">
        <f t="shared" si="5"/>
        <v>-34.00019045183609</v>
      </c>
      <c r="AC28" s="4">
        <f t="shared" si="6"/>
        <v>1156.0129507611261</v>
      </c>
    </row>
    <row r="29" spans="2:29" ht="14.45" x14ac:dyDescent="0.3">
      <c r="U29" s="1">
        <f t="shared" ca="1" si="3"/>
        <v>37</v>
      </c>
      <c r="V29" s="2">
        <f t="shared" ca="1" si="0"/>
        <v>226.61196304552439</v>
      </c>
      <c r="W29" s="2">
        <v>43</v>
      </c>
      <c r="X29" s="2">
        <v>231.71964668728657</v>
      </c>
      <c r="Y29" s="1">
        <f t="shared" si="1"/>
        <v>230</v>
      </c>
      <c r="Z29" s="2">
        <f t="shared" si="2"/>
        <v>-1.7196466872865699</v>
      </c>
      <c r="AA29" s="30">
        <f t="shared" si="4"/>
        <v>-1.7196466872865699</v>
      </c>
      <c r="AB29" s="30">
        <f t="shared" si="5"/>
        <v>0</v>
      </c>
      <c r="AC29" s="4">
        <f t="shared" si="6"/>
        <v>2.9571847290956739</v>
      </c>
    </row>
    <row r="30" spans="2:29" x14ac:dyDescent="0.25">
      <c r="U30" s="1">
        <f t="shared" ca="1" si="3"/>
        <v>44</v>
      </c>
      <c r="V30" s="2">
        <f t="shared" ca="1" si="0"/>
        <v>246.48826775067494</v>
      </c>
      <c r="W30" s="2">
        <v>50</v>
      </c>
      <c r="X30" s="2">
        <v>287.40023554468689</v>
      </c>
      <c r="Y30" s="1">
        <f t="shared" si="1"/>
        <v>300</v>
      </c>
      <c r="Z30" s="2">
        <f t="shared" si="2"/>
        <v>12.599764455313107</v>
      </c>
      <c r="AA30" s="30">
        <f t="shared" si="4"/>
        <v>0</v>
      </c>
      <c r="AB30" s="30">
        <f t="shared" si="5"/>
        <v>-12.599764455313107</v>
      </c>
      <c r="AC30" s="4">
        <f t="shared" si="6"/>
        <v>158.7540643293716</v>
      </c>
    </row>
    <row r="31" spans="2:29" x14ac:dyDescent="0.25">
      <c r="U31" s="1">
        <f t="shared" ca="1" si="3"/>
        <v>13</v>
      </c>
      <c r="V31" s="2">
        <f t="shared" ca="1" si="0"/>
        <v>88.76176571026464</v>
      </c>
      <c r="W31" s="2">
        <v>1</v>
      </c>
      <c r="X31" s="2">
        <v>15.795312255128977</v>
      </c>
      <c r="Y31" s="1">
        <f t="shared" si="1"/>
        <v>-190</v>
      </c>
      <c r="Z31" s="2">
        <f t="shared" si="2"/>
        <v>-205.79531225512898</v>
      </c>
      <c r="AA31" s="30">
        <f t="shared" si="4"/>
        <v>-205.79531225512898</v>
      </c>
      <c r="AB31" s="30">
        <f t="shared" si="5"/>
        <v>0</v>
      </c>
      <c r="AC31" s="4">
        <f t="shared" si="6"/>
        <v>42351.710546186041</v>
      </c>
    </row>
    <row r="32" spans="2:29" x14ac:dyDescent="0.25">
      <c r="U32" s="1">
        <f t="shared" ca="1" si="3"/>
        <v>33</v>
      </c>
      <c r="V32" s="2">
        <f t="shared" ca="1" si="0"/>
        <v>212.72748945987351</v>
      </c>
      <c r="W32" s="2">
        <v>3</v>
      </c>
      <c r="X32" s="2">
        <v>33.562177714736713</v>
      </c>
      <c r="Y32" s="1">
        <f t="shared" si="1"/>
        <v>-170</v>
      </c>
      <c r="Z32" s="2">
        <f t="shared" si="2"/>
        <v>-203.56217771473672</v>
      </c>
      <c r="AA32" s="30">
        <f t="shared" si="4"/>
        <v>-203.56217771473672</v>
      </c>
      <c r="AB32" s="30">
        <f t="shared" si="5"/>
        <v>0</v>
      </c>
      <c r="AC32" s="4">
        <f t="shared" si="6"/>
        <v>41437.560195966056</v>
      </c>
    </row>
    <row r="33" spans="21:29" x14ac:dyDescent="0.25">
      <c r="U33" s="1">
        <f t="shared" ca="1" si="3"/>
        <v>4</v>
      </c>
      <c r="V33" s="2">
        <f t="shared" ca="1" si="0"/>
        <v>11.44215595914654</v>
      </c>
      <c r="W33" s="2">
        <v>22</v>
      </c>
      <c r="X33" s="2">
        <v>139.67775944790239</v>
      </c>
      <c r="Y33" s="1">
        <f t="shared" si="1"/>
        <v>20</v>
      </c>
      <c r="Z33" s="2">
        <f t="shared" si="2"/>
        <v>-119.67775944790239</v>
      </c>
      <c r="AA33" s="30">
        <f t="shared" si="4"/>
        <v>-119.67775944790239</v>
      </c>
      <c r="AB33" s="30">
        <f t="shared" si="5"/>
        <v>0</v>
      </c>
      <c r="AC33" s="4">
        <f t="shared" si="6"/>
        <v>14322.76610646999</v>
      </c>
    </row>
    <row r="34" spans="21:29" x14ac:dyDescent="0.25">
      <c r="U34" s="1">
        <f t="shared" ca="1" si="3"/>
        <v>10</v>
      </c>
      <c r="V34" s="2">
        <f t="shared" ca="1" si="0"/>
        <v>114.12147417515747</v>
      </c>
      <c r="W34" s="2">
        <v>7</v>
      </c>
      <c r="X34" s="2">
        <v>14</v>
      </c>
      <c r="Y34" s="1">
        <f t="shared" si="1"/>
        <v>-130</v>
      </c>
      <c r="Z34" s="2">
        <f t="shared" si="2"/>
        <v>-144</v>
      </c>
      <c r="AA34" s="30">
        <f t="shared" si="4"/>
        <v>-144</v>
      </c>
      <c r="AB34" s="30">
        <f t="shared" si="5"/>
        <v>0</v>
      </c>
      <c r="AC34" s="4">
        <f t="shared" si="6"/>
        <v>20736</v>
      </c>
    </row>
    <row r="35" spans="21:29" x14ac:dyDescent="0.25">
      <c r="U35" s="1">
        <f t="shared" ca="1" si="3"/>
        <v>19</v>
      </c>
      <c r="V35" s="2">
        <f t="shared" ca="1" si="0"/>
        <v>94.328710532222345</v>
      </c>
      <c r="W35" s="2">
        <v>1</v>
      </c>
      <c r="X35" s="2">
        <v>58.772745975089826</v>
      </c>
      <c r="Y35" s="1">
        <f t="shared" si="1"/>
        <v>-190</v>
      </c>
      <c r="Z35" s="2">
        <f t="shared" si="2"/>
        <v>-248.77274597508983</v>
      </c>
      <c r="AA35" s="30">
        <f t="shared" si="4"/>
        <v>-248.77274597508983</v>
      </c>
      <c r="AB35" s="30">
        <f t="shared" si="5"/>
        <v>0</v>
      </c>
      <c r="AC35" s="4">
        <f t="shared" si="6"/>
        <v>61887.879139986573</v>
      </c>
    </row>
    <row r="36" spans="21:29" x14ac:dyDescent="0.25">
      <c r="U36" s="1">
        <f t="shared" ca="1" si="3"/>
        <v>12</v>
      </c>
      <c r="V36" s="2">
        <f t="shared" ca="1" si="0"/>
        <v>65.591837484941465</v>
      </c>
      <c r="W36" s="2">
        <v>18</v>
      </c>
      <c r="X36" s="2">
        <v>103.31080217700432</v>
      </c>
      <c r="Y36" s="1">
        <f t="shared" si="1"/>
        <v>-20</v>
      </c>
      <c r="Z36" s="2">
        <f t="shared" si="2"/>
        <v>-123.31080217700432</v>
      </c>
      <c r="AA36" s="30">
        <f t="shared" si="4"/>
        <v>-123.31080217700432</v>
      </c>
      <c r="AB36" s="30">
        <f t="shared" si="5"/>
        <v>0</v>
      </c>
      <c r="AC36" s="4">
        <f t="shared" si="6"/>
        <v>15205.553933536294</v>
      </c>
    </row>
    <row r="37" spans="21:29" x14ac:dyDescent="0.25">
      <c r="U37" s="1">
        <f t="shared" ca="1" si="3"/>
        <v>8</v>
      </c>
      <c r="V37" s="2">
        <f t="shared" ca="1" si="0"/>
        <v>48.78130529963213</v>
      </c>
      <c r="W37" s="2">
        <v>37</v>
      </c>
      <c r="X37" s="2">
        <v>200.68044621878971</v>
      </c>
      <c r="Y37" s="1">
        <f t="shared" si="1"/>
        <v>170</v>
      </c>
      <c r="Z37" s="2">
        <f t="shared" si="2"/>
        <v>-30.680446218789712</v>
      </c>
      <c r="AA37" s="30">
        <f t="shared" si="4"/>
        <v>-30.680446218789712</v>
      </c>
      <c r="AB37" s="30">
        <f t="shared" si="5"/>
        <v>0</v>
      </c>
      <c r="AC37" s="4">
        <f t="shared" si="6"/>
        <v>941.28978018404791</v>
      </c>
    </row>
    <row r="38" spans="21:29" x14ac:dyDescent="0.25">
      <c r="U38" s="1">
        <f t="shared" ca="1" si="3"/>
        <v>3</v>
      </c>
      <c r="V38" s="2">
        <f t="shared" ca="1" si="0"/>
        <v>67.532014785589709</v>
      </c>
      <c r="W38" s="2">
        <v>28</v>
      </c>
      <c r="X38" s="2">
        <v>219.47379647426146</v>
      </c>
      <c r="Y38" s="1">
        <f t="shared" si="1"/>
        <v>80</v>
      </c>
      <c r="Z38" s="2">
        <f t="shared" si="2"/>
        <v>-139.47379647426146</v>
      </c>
      <c r="AA38" s="30">
        <f t="shared" si="4"/>
        <v>-139.47379647426146</v>
      </c>
      <c r="AB38" s="30">
        <f t="shared" si="5"/>
        <v>0</v>
      </c>
      <c r="AC38" s="4">
        <f t="shared" si="6"/>
        <v>19452.939902943708</v>
      </c>
    </row>
    <row r="39" spans="21:29" x14ac:dyDescent="0.25">
      <c r="U39" s="1">
        <f t="shared" ca="1" si="3"/>
        <v>38</v>
      </c>
      <c r="V39" s="2">
        <f t="shared" ca="1" si="0"/>
        <v>210.02505322058397</v>
      </c>
      <c r="W39" s="2">
        <v>43</v>
      </c>
      <c r="X39" s="2">
        <v>227.65940643690485</v>
      </c>
      <c r="Y39" s="1">
        <f t="shared" si="1"/>
        <v>230</v>
      </c>
      <c r="Z39" s="2">
        <f t="shared" si="2"/>
        <v>2.3405935630951547</v>
      </c>
      <c r="AA39" s="30">
        <f t="shared" si="4"/>
        <v>0</v>
      </c>
      <c r="AB39" s="30">
        <f t="shared" si="5"/>
        <v>-2.3405935630951547</v>
      </c>
      <c r="AC39" s="4">
        <f t="shared" si="6"/>
        <v>5.4783782276024713</v>
      </c>
    </row>
    <row r="40" spans="21:29" x14ac:dyDescent="0.25">
      <c r="U40" s="1">
        <f t="shared" ca="1" si="3"/>
        <v>29</v>
      </c>
      <c r="V40" s="2">
        <f t="shared" ca="1" si="0"/>
        <v>176.21681146784186</v>
      </c>
      <c r="W40" s="2">
        <v>47</v>
      </c>
      <c r="X40" s="2">
        <v>270.63012740033543</v>
      </c>
      <c r="Y40" s="1">
        <f t="shared" si="1"/>
        <v>270</v>
      </c>
      <c r="Z40" s="2">
        <f t="shared" si="2"/>
        <v>-0.63012740033542514</v>
      </c>
      <c r="AA40" s="30">
        <f t="shared" si="4"/>
        <v>-0.63012740033542514</v>
      </c>
      <c r="AB40" s="30">
        <f t="shared" si="5"/>
        <v>0</v>
      </c>
      <c r="AC40" s="4">
        <f t="shared" si="6"/>
        <v>0.39706054065348112</v>
      </c>
    </row>
    <row r="41" spans="21:29" x14ac:dyDescent="0.25">
      <c r="U41" s="1">
        <f t="shared" ca="1" si="3"/>
        <v>6</v>
      </c>
      <c r="V41" s="2">
        <f t="shared" ca="1" si="0"/>
        <v>48.679014921812836</v>
      </c>
      <c r="W41" s="2">
        <v>8</v>
      </c>
      <c r="X41" s="2">
        <v>110.05582870581171</v>
      </c>
      <c r="Y41" s="1">
        <f t="shared" si="1"/>
        <v>-120</v>
      </c>
      <c r="Z41" s="2">
        <f t="shared" si="2"/>
        <v>-230.05582870581171</v>
      </c>
      <c r="AA41" s="30">
        <f t="shared" si="4"/>
        <v>-230.05582870581171</v>
      </c>
      <c r="AB41" s="30">
        <f t="shared" si="5"/>
        <v>0</v>
      </c>
      <c r="AC41" s="4">
        <f t="shared" si="6"/>
        <v>52925.68432151778</v>
      </c>
    </row>
    <row r="42" spans="21:29" x14ac:dyDescent="0.25">
      <c r="U42" s="1">
        <f t="shared" ca="1" si="3"/>
        <v>12</v>
      </c>
      <c r="V42" s="2">
        <f t="shared" ca="1" si="0"/>
        <v>103.4828711940015</v>
      </c>
      <c r="W42" s="2">
        <v>14</v>
      </c>
      <c r="X42" s="2">
        <v>106.32749446477075</v>
      </c>
      <c r="Y42" s="1">
        <f t="shared" si="1"/>
        <v>-60</v>
      </c>
      <c r="Z42" s="2">
        <f t="shared" si="2"/>
        <v>-166.32749446477075</v>
      </c>
      <c r="AA42" s="30">
        <f t="shared" si="4"/>
        <v>-166.32749446477075</v>
      </c>
      <c r="AB42" s="30">
        <f t="shared" si="5"/>
        <v>0</v>
      </c>
      <c r="AC42" s="4">
        <f t="shared" si="6"/>
        <v>27664.835414928344</v>
      </c>
    </row>
    <row r="43" spans="21:29" x14ac:dyDescent="0.25">
      <c r="U43" s="1">
        <f t="shared" ca="1" si="3"/>
        <v>45</v>
      </c>
      <c r="V43" s="2">
        <f t="shared" ca="1" si="0"/>
        <v>293.4523647809865</v>
      </c>
      <c r="W43" s="2">
        <v>5</v>
      </c>
      <c r="X43" s="2">
        <v>44.960146843681457</v>
      </c>
      <c r="Y43" s="1">
        <f t="shared" si="1"/>
        <v>-150</v>
      </c>
      <c r="Z43" s="2">
        <f t="shared" si="2"/>
        <v>-194.96014684368146</v>
      </c>
      <c r="AA43" s="30">
        <f t="shared" si="4"/>
        <v>-194.96014684368146</v>
      </c>
      <c r="AB43" s="30">
        <f t="shared" si="5"/>
        <v>0</v>
      </c>
      <c r="AC43" s="4">
        <f t="shared" si="6"/>
        <v>38009.458857309837</v>
      </c>
    </row>
    <row r="44" spans="21:29" x14ac:dyDescent="0.25">
      <c r="U44" s="5">
        <v>0</v>
      </c>
      <c r="V44" s="5"/>
      <c r="W44" s="5"/>
      <c r="X44" s="5"/>
      <c r="Y44" s="5">
        <f>fit_k+fit_A*U44</f>
        <v>-200</v>
      </c>
      <c r="Z44" s="5"/>
      <c r="AA44" s="5"/>
      <c r="AB44" s="5"/>
      <c r="AC44" s="5"/>
    </row>
    <row r="45" spans="21:29" x14ac:dyDescent="0.25">
      <c r="U45" s="5">
        <v>60</v>
      </c>
      <c r="V45" s="5"/>
      <c r="W45" s="5"/>
      <c r="X45" s="5"/>
      <c r="Y45" s="5">
        <f>fit_k+fit_A*U45</f>
        <v>400</v>
      </c>
      <c r="Z45" s="5"/>
      <c r="AA45" s="5"/>
      <c r="AB45" s="5"/>
      <c r="AC45" s="5"/>
    </row>
  </sheetData>
  <conditionalFormatting sqref="C23">
    <cfRule type="dataBar" priority="1">
      <dataBar>
        <cfvo type="num" val="30000"/>
        <cfvo type="num" val="1000000"/>
        <color rgb="FF638EC6"/>
      </dataBar>
      <extLst>
        <ext xmlns:x14="http://schemas.microsoft.com/office/spreadsheetml/2009/9/main" uri="{B025F937-C7B1-47D3-B67F-A62EFF666E3E}">
          <x14:id>{3B3E2E6C-0CB3-4DEE-872A-A25D23C0CAAB}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croll Bar 1">
              <controlPr defaultSize="0" autoPict="0">
                <anchor moveWithCells="1">
                  <from>
                    <xdr:col>8</xdr:col>
                    <xdr:colOff>19050</xdr:colOff>
                    <xdr:row>1</xdr:row>
                    <xdr:rowOff>28575</xdr:rowOff>
                  </from>
                  <to>
                    <xdr:col>8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croll Bar 2">
              <controlPr defaultSize="0" autoPict="0">
                <anchor moveWithCells="1">
                  <from>
                    <xdr:col>10</xdr:col>
                    <xdr:colOff>152400</xdr:colOff>
                    <xdr:row>1</xdr:row>
                    <xdr:rowOff>47625</xdr:rowOff>
                  </from>
                  <to>
                    <xdr:col>10</xdr:col>
                    <xdr:colOff>447675</xdr:colOff>
                    <xdr:row>20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3E2E6C-0CB3-4DEE-872A-A25D23C0CAAB}">
            <x14:dataBar minLength="0" maxLength="100" gradient="0">
              <x14:cfvo type="num">
                <xm:f>30000</xm:f>
              </x14:cfvo>
              <x14:cfvo type="num">
                <xm:f>1000000</xm:f>
              </x14:cfvo>
              <x14:negativeFillColor rgb="FFFF0000"/>
              <x14:axisColor rgb="FF000000"/>
            </x14:dataBar>
          </x14:cfRule>
          <xm:sqref>C23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B45"/>
  <sheetViews>
    <sheetView showGridLines="0" showRowColHeaders="0" zoomScale="120" zoomScaleNormal="120" workbookViewId="0">
      <selection activeCell="B29" sqref="B29"/>
    </sheetView>
  </sheetViews>
  <sheetFormatPr defaultRowHeight="15" x14ac:dyDescent="0.25"/>
  <cols>
    <col min="3" max="3" width="16.28515625" customWidth="1"/>
    <col min="4" max="4" width="11.28515625" bestFit="1" customWidth="1"/>
    <col min="9" max="9" width="7.42578125" style="1" customWidth="1"/>
    <col min="10" max="10" width="2.42578125" customWidth="1"/>
    <col min="20" max="20" width="28.5703125" customWidth="1"/>
    <col min="25" max="25" width="10.85546875" customWidth="1"/>
    <col min="26" max="26" width="8.85546875" customWidth="1"/>
  </cols>
  <sheetData>
    <row r="1" spans="21:28" ht="14.45" x14ac:dyDescent="0.3">
      <c r="U1" t="s">
        <v>7</v>
      </c>
      <c r="W1">
        <v>5</v>
      </c>
      <c r="AA1" t="s">
        <v>2</v>
      </c>
      <c r="AB1">
        <v>5</v>
      </c>
    </row>
    <row r="2" spans="21:28" ht="14.45" x14ac:dyDescent="0.3">
      <c r="U2" t="s">
        <v>5</v>
      </c>
      <c r="W2">
        <v>84</v>
      </c>
      <c r="AA2" t="s">
        <v>3</v>
      </c>
      <c r="AB2">
        <v>40</v>
      </c>
    </row>
    <row r="3" spans="21:28" ht="14.45" x14ac:dyDescent="0.3">
      <c r="U3" t="s">
        <v>9</v>
      </c>
      <c r="AA3" t="s">
        <v>4</v>
      </c>
      <c r="AB3">
        <v>30</v>
      </c>
    </row>
    <row r="4" spans="21:28" ht="14.45" x14ac:dyDescent="0.3">
      <c r="U4" t="s">
        <v>0</v>
      </c>
      <c r="V4" t="s">
        <v>1</v>
      </c>
      <c r="W4" t="s">
        <v>0</v>
      </c>
      <c r="X4" t="s">
        <v>1</v>
      </c>
      <c r="Y4" s="3" t="s">
        <v>6</v>
      </c>
      <c r="Z4" t="s">
        <v>8</v>
      </c>
    </row>
    <row r="5" spans="21:28" ht="14.45" x14ac:dyDescent="0.3">
      <c r="U5" s="1">
        <f ca="1">RANDBETWEEN(1,50)</f>
        <v>44</v>
      </c>
      <c r="V5" s="2">
        <f t="shared" ref="V5:V43" ca="1" si="0">_k+_A*U5+_xlfn.NORM.INV(RAND(),0,_SD)</f>
        <v>244.04619233269992</v>
      </c>
      <c r="W5" s="2">
        <v>9</v>
      </c>
      <c r="X5" s="2">
        <v>128.2523200371495</v>
      </c>
      <c r="Y5" s="1">
        <f t="shared" ref="Y5:Y43" si="1">fit_k+fit_A*W5</f>
        <v>61</v>
      </c>
      <c r="Z5" s="4">
        <f>(X5-Y5)^2</f>
        <v>4522.8745503791806</v>
      </c>
    </row>
    <row r="6" spans="21:28" ht="14.45" x14ac:dyDescent="0.3">
      <c r="U6" s="1">
        <f t="shared" ref="U6:U43" ca="1" si="2">RANDBETWEEN(1,50)</f>
        <v>18</v>
      </c>
      <c r="V6" s="2">
        <f t="shared" ca="1" si="0"/>
        <v>130.9917055692537</v>
      </c>
      <c r="W6" s="2">
        <v>15</v>
      </c>
      <c r="X6" s="2">
        <v>101.24489764860252</v>
      </c>
      <c r="Y6" s="1">
        <f t="shared" si="1"/>
        <v>91</v>
      </c>
      <c r="Z6" s="4">
        <f t="shared" ref="Z6:Z43" si="3">(X6-Y6)^2</f>
        <v>104.95792783034139</v>
      </c>
    </row>
    <row r="7" spans="21:28" ht="14.45" x14ac:dyDescent="0.3">
      <c r="U7" s="1">
        <f t="shared" ca="1" si="2"/>
        <v>6</v>
      </c>
      <c r="V7" s="2">
        <f t="shared" ca="1" si="0"/>
        <v>61.389543243589401</v>
      </c>
      <c r="W7" s="2">
        <v>10</v>
      </c>
      <c r="X7" s="2">
        <v>124.27994729935885</v>
      </c>
      <c r="Y7" s="1">
        <f t="shared" si="1"/>
        <v>66</v>
      </c>
      <c r="Z7" s="4">
        <f t="shared" si="3"/>
        <v>3396.5522572160453</v>
      </c>
    </row>
    <row r="8" spans="21:28" ht="14.45" x14ac:dyDescent="0.3">
      <c r="U8" s="1">
        <f t="shared" ca="1" si="2"/>
        <v>20</v>
      </c>
      <c r="V8" s="2">
        <f t="shared" ca="1" si="0"/>
        <v>194.5059148457415</v>
      </c>
      <c r="W8" s="2">
        <v>5</v>
      </c>
      <c r="X8" s="2">
        <v>89.134309385989695</v>
      </c>
      <c r="Y8" s="1">
        <f t="shared" si="1"/>
        <v>41</v>
      </c>
      <c r="Z8" s="4">
        <f t="shared" si="3"/>
        <v>2316.9117400661758</v>
      </c>
    </row>
    <row r="9" spans="21:28" ht="14.45" x14ac:dyDescent="0.3">
      <c r="U9" s="1">
        <f t="shared" ca="1" si="2"/>
        <v>39</v>
      </c>
      <c r="V9" s="2">
        <f t="shared" ca="1" si="0"/>
        <v>231.56202953874723</v>
      </c>
      <c r="W9" s="2">
        <v>49</v>
      </c>
      <c r="X9" s="2">
        <v>304.1758455700915</v>
      </c>
      <c r="Y9" s="1">
        <f t="shared" si="1"/>
        <v>261</v>
      </c>
      <c r="Z9" s="4">
        <f t="shared" si="3"/>
        <v>1864.1536406923894</v>
      </c>
    </row>
    <row r="10" spans="21:28" ht="14.45" x14ac:dyDescent="0.3">
      <c r="U10" s="1">
        <f t="shared" ca="1" si="2"/>
        <v>11</v>
      </c>
      <c r="V10" s="2">
        <f t="shared" ca="1" si="0"/>
        <v>66.252498306730914</v>
      </c>
      <c r="W10" s="2">
        <v>32</v>
      </c>
      <c r="X10" s="2">
        <v>207.79050511874726</v>
      </c>
      <c r="Y10" s="1">
        <f t="shared" si="1"/>
        <v>176</v>
      </c>
      <c r="Z10" s="4">
        <f t="shared" si="3"/>
        <v>1010.6362157050959</v>
      </c>
    </row>
    <row r="11" spans="21:28" ht="14.45" x14ac:dyDescent="0.3">
      <c r="U11" s="1">
        <f t="shared" ca="1" si="2"/>
        <v>35</v>
      </c>
      <c r="V11" s="2">
        <f t="shared" ca="1" si="0"/>
        <v>232.71882893065924</v>
      </c>
      <c r="W11" s="2">
        <v>22</v>
      </c>
      <c r="X11" s="2">
        <v>174.18940417822617</v>
      </c>
      <c r="Y11" s="1">
        <f t="shared" si="1"/>
        <v>126</v>
      </c>
      <c r="Z11" s="4">
        <f t="shared" si="3"/>
        <v>2322.218675052442</v>
      </c>
    </row>
    <row r="12" spans="21:28" ht="14.45" x14ac:dyDescent="0.3">
      <c r="U12" s="1">
        <f t="shared" ca="1" si="2"/>
        <v>32</v>
      </c>
      <c r="V12" s="2">
        <f t="shared" ca="1" si="0"/>
        <v>222.88449274730507</v>
      </c>
      <c r="W12" s="2">
        <v>45</v>
      </c>
      <c r="X12" s="2">
        <v>310.81453039820548</v>
      </c>
      <c r="Y12" s="1">
        <f t="shared" si="1"/>
        <v>241</v>
      </c>
      <c r="Z12" s="4">
        <f t="shared" si="3"/>
        <v>4874.0686547219566</v>
      </c>
    </row>
    <row r="13" spans="21:28" ht="14.45" x14ac:dyDescent="0.3">
      <c r="U13" s="1">
        <f t="shared" ca="1" si="2"/>
        <v>3</v>
      </c>
      <c r="V13" s="2">
        <f t="shared" ca="1" si="0"/>
        <v>-7.984525150068265</v>
      </c>
      <c r="W13" s="2">
        <v>13</v>
      </c>
      <c r="X13" s="2">
        <v>162.69103853294791</v>
      </c>
      <c r="Y13" s="1">
        <f t="shared" si="1"/>
        <v>81</v>
      </c>
      <c r="Z13" s="4">
        <f t="shared" si="3"/>
        <v>6673.4257765915809</v>
      </c>
    </row>
    <row r="14" spans="21:28" ht="14.45" x14ac:dyDescent="0.3">
      <c r="U14" s="1">
        <f t="shared" ca="1" si="2"/>
        <v>30</v>
      </c>
      <c r="V14" s="2">
        <f t="shared" ca="1" si="0"/>
        <v>219.24030575658665</v>
      </c>
      <c r="W14" s="2">
        <v>32</v>
      </c>
      <c r="X14" s="2">
        <v>191.89683504665192</v>
      </c>
      <c r="Y14" s="1">
        <f t="shared" si="1"/>
        <v>176</v>
      </c>
      <c r="Z14" s="4">
        <f t="shared" si="3"/>
        <v>252.70936450046059</v>
      </c>
    </row>
    <row r="15" spans="21:28" ht="14.45" x14ac:dyDescent="0.3">
      <c r="U15" s="1">
        <f t="shared" ca="1" si="2"/>
        <v>28</v>
      </c>
      <c r="V15" s="2">
        <f t="shared" ca="1" si="0"/>
        <v>145.86544549108814</v>
      </c>
      <c r="W15" s="2">
        <v>47</v>
      </c>
      <c r="X15" s="2">
        <v>248.05591177845119</v>
      </c>
      <c r="Y15" s="1">
        <f t="shared" si="1"/>
        <v>251</v>
      </c>
      <c r="Z15" s="4">
        <f t="shared" si="3"/>
        <v>8.6676554562624357</v>
      </c>
    </row>
    <row r="16" spans="21:28" ht="14.45" x14ac:dyDescent="0.3">
      <c r="U16" s="1">
        <f t="shared" ca="1" si="2"/>
        <v>26</v>
      </c>
      <c r="V16" s="2">
        <f t="shared" ca="1" si="0"/>
        <v>164.99783023102833</v>
      </c>
      <c r="W16" s="2">
        <v>20</v>
      </c>
      <c r="X16" s="2">
        <v>151.97771106186926</v>
      </c>
      <c r="Y16" s="1">
        <f t="shared" si="1"/>
        <v>116</v>
      </c>
      <c r="Z16" s="4">
        <f t="shared" si="3"/>
        <v>1294.3956932513495</v>
      </c>
    </row>
    <row r="17" spans="2:26" ht="14.45" x14ac:dyDescent="0.3">
      <c r="U17" s="1">
        <f t="shared" ca="1" si="2"/>
        <v>30</v>
      </c>
      <c r="V17" s="2">
        <f t="shared" ca="1" si="0"/>
        <v>233.40510447590253</v>
      </c>
      <c r="W17" s="2">
        <v>33</v>
      </c>
      <c r="X17" s="2">
        <v>176.75228928985055</v>
      </c>
      <c r="Y17" s="1">
        <f t="shared" si="1"/>
        <v>181</v>
      </c>
      <c r="Z17" s="4">
        <f t="shared" si="3"/>
        <v>18.043046277118329</v>
      </c>
    </row>
    <row r="18" spans="2:26" ht="14.45" x14ac:dyDescent="0.3">
      <c r="U18" s="1">
        <f t="shared" ca="1" si="2"/>
        <v>11</v>
      </c>
      <c r="V18" s="2">
        <f t="shared" ca="1" si="0"/>
        <v>76.49114210910723</v>
      </c>
      <c r="W18" s="2">
        <v>50</v>
      </c>
      <c r="X18" s="2">
        <v>285.81953807664951</v>
      </c>
      <c r="Y18" s="1">
        <f t="shared" si="1"/>
        <v>266</v>
      </c>
      <c r="Z18" s="4">
        <f t="shared" si="3"/>
        <v>392.81408957175967</v>
      </c>
    </row>
    <row r="19" spans="2:26" ht="14.45" x14ac:dyDescent="0.3">
      <c r="U19" s="1">
        <f t="shared" ca="1" si="2"/>
        <v>13</v>
      </c>
      <c r="V19" s="2">
        <f t="shared" ca="1" si="0"/>
        <v>108.43781078792577</v>
      </c>
      <c r="W19" s="2">
        <v>2</v>
      </c>
      <c r="X19" s="2">
        <v>29.200976927745216</v>
      </c>
      <c r="Y19" s="1">
        <f t="shared" si="1"/>
        <v>26</v>
      </c>
      <c r="Z19" s="4">
        <f t="shared" si="3"/>
        <v>10.246253291957204</v>
      </c>
    </row>
    <row r="20" spans="2:26" ht="14.45" x14ac:dyDescent="0.3">
      <c r="U20" s="1">
        <f t="shared" ca="1" si="2"/>
        <v>36</v>
      </c>
      <c r="V20" s="2">
        <f t="shared" ca="1" si="0"/>
        <v>238.85576964833623</v>
      </c>
      <c r="W20" s="2">
        <v>45</v>
      </c>
      <c r="X20" s="2">
        <v>318.49476711735701</v>
      </c>
      <c r="Y20" s="1">
        <f t="shared" si="1"/>
        <v>241</v>
      </c>
      <c r="Z20" s="4">
        <f t="shared" si="3"/>
        <v>6005.4389305733976</v>
      </c>
    </row>
    <row r="21" spans="2:26" ht="14.45" x14ac:dyDescent="0.3">
      <c r="U21" s="1">
        <f t="shared" ca="1" si="2"/>
        <v>43</v>
      </c>
      <c r="V21" s="2">
        <f t="shared" ca="1" si="0"/>
        <v>253.72607310531203</v>
      </c>
      <c r="W21" s="2">
        <v>35</v>
      </c>
      <c r="X21" s="2">
        <v>256.15849381871425</v>
      </c>
      <c r="Y21" s="1">
        <f t="shared" si="1"/>
        <v>191</v>
      </c>
      <c r="Z21" s="4">
        <f t="shared" si="3"/>
        <v>4245.6293167234226</v>
      </c>
    </row>
    <row r="22" spans="2:26" ht="14.45" x14ac:dyDescent="0.3">
      <c r="U22" s="1">
        <f t="shared" ca="1" si="2"/>
        <v>29</v>
      </c>
      <c r="V22" s="2">
        <f t="shared" ca="1" si="0"/>
        <v>158.8656803565336</v>
      </c>
      <c r="W22" s="2">
        <v>35</v>
      </c>
      <c r="X22" s="2">
        <v>221.78066861255016</v>
      </c>
      <c r="Y22" s="1">
        <f t="shared" si="1"/>
        <v>191</v>
      </c>
      <c r="Z22" s="4">
        <f t="shared" si="3"/>
        <v>947.44956023563054</v>
      </c>
    </row>
    <row r="23" spans="2:26" ht="18" x14ac:dyDescent="0.35">
      <c r="B23" s="9" t="s">
        <v>8</v>
      </c>
      <c r="C23" s="8">
        <f>SUM(Z5:Z43)</f>
        <v>66588.820203024414</v>
      </c>
      <c r="I23" s="7">
        <f>100-W2</f>
        <v>16</v>
      </c>
      <c r="K23" s="6">
        <f>10-W1</f>
        <v>5</v>
      </c>
      <c r="U23" s="1">
        <f t="shared" ca="1" si="2"/>
        <v>12</v>
      </c>
      <c r="V23" s="2">
        <f t="shared" ca="1" si="0"/>
        <v>135.30785567613225</v>
      </c>
      <c r="W23" s="2">
        <v>3</v>
      </c>
      <c r="X23" s="2">
        <v>116.60654432554449</v>
      </c>
      <c r="Y23" s="1">
        <f t="shared" si="1"/>
        <v>31</v>
      </c>
      <c r="Z23" s="4">
        <f t="shared" si="3"/>
        <v>7328.480431361414</v>
      </c>
    </row>
    <row r="24" spans="2:26" ht="14.45" x14ac:dyDescent="0.3">
      <c r="U24" s="1">
        <f t="shared" ca="1" si="2"/>
        <v>49</v>
      </c>
      <c r="V24" s="2">
        <f t="shared" ca="1" si="0"/>
        <v>327.96976716437916</v>
      </c>
      <c r="W24" s="2">
        <v>12</v>
      </c>
      <c r="X24" s="2">
        <v>80.242630841697689</v>
      </c>
      <c r="Y24" s="1">
        <f t="shared" si="1"/>
        <v>76</v>
      </c>
      <c r="Z24" s="4">
        <f t="shared" si="3"/>
        <v>17.999916458924446</v>
      </c>
    </row>
    <row r="25" spans="2:26" ht="14.45" x14ac:dyDescent="0.3">
      <c r="U25" s="1">
        <f t="shared" ca="1" si="2"/>
        <v>38</v>
      </c>
      <c r="V25" s="2">
        <f t="shared" ca="1" si="0"/>
        <v>221.88067482733143</v>
      </c>
      <c r="W25" s="2">
        <v>17</v>
      </c>
      <c r="X25" s="2">
        <v>94.961675914506742</v>
      </c>
      <c r="Y25" s="1">
        <f t="shared" si="1"/>
        <v>101</v>
      </c>
      <c r="Z25" s="4">
        <f t="shared" si="3"/>
        <v>36.461357761447992</v>
      </c>
    </row>
    <row r="26" spans="2:26" ht="14.45" x14ac:dyDescent="0.3">
      <c r="U26" s="1">
        <f t="shared" ca="1" si="2"/>
        <v>15</v>
      </c>
      <c r="V26" s="2">
        <f t="shared" ca="1" si="0"/>
        <v>104.95494573189897</v>
      </c>
      <c r="W26" s="2">
        <v>33</v>
      </c>
      <c r="X26" s="2">
        <v>234.25058170876338</v>
      </c>
      <c r="Y26" s="1">
        <f t="shared" si="1"/>
        <v>181</v>
      </c>
      <c r="Z26" s="4">
        <f t="shared" si="3"/>
        <v>2835.6244523216847</v>
      </c>
    </row>
    <row r="27" spans="2:26" ht="14.45" x14ac:dyDescent="0.3">
      <c r="U27" s="1">
        <f t="shared" ca="1" si="2"/>
        <v>34</v>
      </c>
      <c r="V27" s="2">
        <f t="shared" ca="1" si="0"/>
        <v>235.32014604892709</v>
      </c>
      <c r="W27" s="2">
        <v>27</v>
      </c>
      <c r="X27" s="2">
        <v>190.53150365578284</v>
      </c>
      <c r="Y27" s="1">
        <f t="shared" si="1"/>
        <v>151</v>
      </c>
      <c r="Z27" s="4">
        <f t="shared" si="3"/>
        <v>1562.7397812871723</v>
      </c>
    </row>
    <row r="28" spans="2:26" x14ac:dyDescent="0.25">
      <c r="U28" s="1">
        <f t="shared" ca="1" si="2"/>
        <v>10</v>
      </c>
      <c r="V28" s="2">
        <f t="shared" ca="1" si="0"/>
        <v>111.02059893397319</v>
      </c>
      <c r="W28" s="2">
        <v>46</v>
      </c>
      <c r="X28" s="2">
        <v>225.99980954816391</v>
      </c>
      <c r="Y28" s="1">
        <f t="shared" si="1"/>
        <v>246</v>
      </c>
      <c r="Z28" s="4">
        <f t="shared" si="3"/>
        <v>400.00761810971551</v>
      </c>
    </row>
    <row r="29" spans="2:26" x14ac:dyDescent="0.25">
      <c r="U29" s="1">
        <f t="shared" ca="1" si="2"/>
        <v>35</v>
      </c>
      <c r="V29" s="2">
        <f t="shared" ca="1" si="0"/>
        <v>229.94138687128401</v>
      </c>
      <c r="W29" s="2">
        <v>43</v>
      </c>
      <c r="X29" s="2">
        <v>231.71964668728657</v>
      </c>
      <c r="Y29" s="1">
        <f t="shared" si="1"/>
        <v>231</v>
      </c>
      <c r="Z29" s="4">
        <f t="shared" si="3"/>
        <v>0.5178913545225341</v>
      </c>
    </row>
    <row r="30" spans="2:26" x14ac:dyDescent="0.25">
      <c r="U30" s="1">
        <f t="shared" ca="1" si="2"/>
        <v>49</v>
      </c>
      <c r="V30" s="2">
        <f t="shared" ca="1" si="0"/>
        <v>285.04203204391803</v>
      </c>
      <c r="W30" s="2">
        <v>50</v>
      </c>
      <c r="X30" s="2">
        <v>287.40023554468689</v>
      </c>
      <c r="Y30" s="1">
        <f t="shared" si="1"/>
        <v>266</v>
      </c>
      <c r="Z30" s="4">
        <f t="shared" si="3"/>
        <v>457.97008136808034</v>
      </c>
    </row>
    <row r="31" spans="2:26" x14ac:dyDescent="0.25">
      <c r="U31" s="1">
        <f t="shared" ca="1" si="2"/>
        <v>40</v>
      </c>
      <c r="V31" s="2">
        <f t="shared" ca="1" si="0"/>
        <v>222.41545389091328</v>
      </c>
      <c r="W31" s="2">
        <v>1</v>
      </c>
      <c r="X31" s="2">
        <v>15.795312255128977</v>
      </c>
      <c r="Y31" s="1">
        <f t="shared" si="1"/>
        <v>21</v>
      </c>
      <c r="Z31" s="4">
        <f t="shared" si="3"/>
        <v>27.08877452161062</v>
      </c>
    </row>
    <row r="32" spans="2:26" x14ac:dyDescent="0.25">
      <c r="U32" s="1">
        <f t="shared" ca="1" si="2"/>
        <v>23</v>
      </c>
      <c r="V32" s="2">
        <f t="shared" ca="1" si="0"/>
        <v>177.90490542849631</v>
      </c>
      <c r="W32" s="2">
        <v>3</v>
      </c>
      <c r="X32" s="2">
        <v>33.562177714736713</v>
      </c>
      <c r="Y32" s="1">
        <f t="shared" si="1"/>
        <v>31</v>
      </c>
      <c r="Z32" s="4">
        <f t="shared" si="3"/>
        <v>6.564754641893443</v>
      </c>
    </row>
    <row r="33" spans="21:26" x14ac:dyDescent="0.25">
      <c r="U33" s="1">
        <f t="shared" ca="1" si="2"/>
        <v>49</v>
      </c>
      <c r="V33" s="2">
        <f t="shared" ca="1" si="0"/>
        <v>307.95075368268226</v>
      </c>
      <c r="W33" s="2">
        <v>22</v>
      </c>
      <c r="X33" s="2">
        <v>139.67775944790239</v>
      </c>
      <c r="Y33" s="1">
        <f t="shared" si="1"/>
        <v>126</v>
      </c>
      <c r="Z33" s="4">
        <f t="shared" si="3"/>
        <v>187.08110351468306</v>
      </c>
    </row>
    <row r="34" spans="21:26" x14ac:dyDescent="0.25">
      <c r="U34" s="1">
        <f t="shared" ca="1" si="2"/>
        <v>32</v>
      </c>
      <c r="V34" s="2">
        <f t="shared" ca="1" si="0"/>
        <v>206.71491560101262</v>
      </c>
      <c r="W34" s="2">
        <v>7</v>
      </c>
      <c r="X34" s="2">
        <v>-14.242851998235992</v>
      </c>
      <c r="Y34" s="1">
        <f t="shared" si="1"/>
        <v>51</v>
      </c>
      <c r="Z34" s="4">
        <f t="shared" si="3"/>
        <v>4256.6297368637261</v>
      </c>
    </row>
    <row r="35" spans="21:26" x14ac:dyDescent="0.25">
      <c r="U35" s="1">
        <f t="shared" ca="1" si="2"/>
        <v>46</v>
      </c>
      <c r="V35" s="2">
        <f t="shared" ca="1" si="0"/>
        <v>263.91829823077336</v>
      </c>
      <c r="W35" s="2">
        <v>1</v>
      </c>
      <c r="X35" s="2">
        <v>58.772745975089826</v>
      </c>
      <c r="Y35" s="1">
        <f t="shared" si="1"/>
        <v>21</v>
      </c>
      <c r="Z35" s="4">
        <f t="shared" si="3"/>
        <v>1426.7803384986646</v>
      </c>
    </row>
    <row r="36" spans="21:26" x14ac:dyDescent="0.25">
      <c r="U36" s="1">
        <f t="shared" ca="1" si="2"/>
        <v>21</v>
      </c>
      <c r="V36" s="2">
        <f t="shared" ca="1" si="0"/>
        <v>164.62257047253814</v>
      </c>
      <c r="W36" s="2">
        <v>18</v>
      </c>
      <c r="X36" s="2">
        <v>103.31080217700432</v>
      </c>
      <c r="Y36" s="1">
        <f t="shared" si="1"/>
        <v>106</v>
      </c>
      <c r="Z36" s="4">
        <f t="shared" si="3"/>
        <v>7.2317849312047073</v>
      </c>
    </row>
    <row r="37" spans="21:26" x14ac:dyDescent="0.25">
      <c r="U37" s="1">
        <f t="shared" ca="1" si="2"/>
        <v>26</v>
      </c>
      <c r="V37" s="2">
        <f t="shared" ca="1" si="0"/>
        <v>185.54601113010128</v>
      </c>
      <c r="W37" s="2">
        <v>37</v>
      </c>
      <c r="X37" s="2">
        <v>200.68044621878971</v>
      </c>
      <c r="Y37" s="1">
        <f t="shared" si="1"/>
        <v>201</v>
      </c>
      <c r="Z37" s="4">
        <f t="shared" si="3"/>
        <v>0.10211461908579289</v>
      </c>
    </row>
    <row r="38" spans="21:26" x14ac:dyDescent="0.25">
      <c r="U38" s="1">
        <f t="shared" ca="1" si="2"/>
        <v>9</v>
      </c>
      <c r="V38" s="2">
        <f t="shared" ca="1" si="0"/>
        <v>127.6354872903663</v>
      </c>
      <c r="W38" s="2">
        <v>28</v>
      </c>
      <c r="X38" s="2">
        <v>219.47379647426146</v>
      </c>
      <c r="Y38" s="1">
        <f t="shared" si="1"/>
        <v>156</v>
      </c>
      <c r="Z38" s="4">
        <f t="shared" si="3"/>
        <v>4028.9228388559668</v>
      </c>
    </row>
    <row r="39" spans="21:26" x14ac:dyDescent="0.25">
      <c r="U39" s="1">
        <f t="shared" ca="1" si="2"/>
        <v>32</v>
      </c>
      <c r="V39" s="2">
        <f t="shared" ca="1" si="0"/>
        <v>247.2278354295587</v>
      </c>
      <c r="W39" s="2">
        <v>43</v>
      </c>
      <c r="X39" s="2">
        <v>227.65940643690485</v>
      </c>
      <c r="Y39" s="1">
        <f t="shared" si="1"/>
        <v>231</v>
      </c>
      <c r="Z39" s="4">
        <f t="shared" si="3"/>
        <v>11.159565353792781</v>
      </c>
    </row>
    <row r="40" spans="21:26" x14ac:dyDescent="0.25">
      <c r="U40" s="1">
        <f t="shared" ca="1" si="2"/>
        <v>28</v>
      </c>
      <c r="V40" s="2">
        <f t="shared" ca="1" si="0"/>
        <v>156.39209070099321</v>
      </c>
      <c r="W40" s="2">
        <v>47</v>
      </c>
      <c r="X40" s="2">
        <v>270.63012740033543</v>
      </c>
      <c r="Y40" s="1">
        <f t="shared" si="1"/>
        <v>251</v>
      </c>
      <c r="Z40" s="4">
        <f t="shared" si="3"/>
        <v>385.34190175339961</v>
      </c>
    </row>
    <row r="41" spans="21:26" x14ac:dyDescent="0.25">
      <c r="U41" s="1">
        <f t="shared" ca="1" si="2"/>
        <v>42</v>
      </c>
      <c r="V41" s="2">
        <f t="shared" ca="1" si="0"/>
        <v>267.8005096434934</v>
      </c>
      <c r="W41" s="2">
        <v>8</v>
      </c>
      <c r="X41" s="2">
        <v>110.05582870581171</v>
      </c>
      <c r="Y41" s="1">
        <f t="shared" si="1"/>
        <v>56</v>
      </c>
      <c r="Z41" s="4">
        <f t="shared" si="3"/>
        <v>2922.0326170720568</v>
      </c>
    </row>
    <row r="42" spans="21:26" x14ac:dyDescent="0.25">
      <c r="U42" s="1">
        <f t="shared" ca="1" si="2"/>
        <v>47</v>
      </c>
      <c r="V42" s="2">
        <f t="shared" ca="1" si="0"/>
        <v>268.23769706818365</v>
      </c>
      <c r="W42" s="2">
        <v>14</v>
      </c>
      <c r="X42" s="2">
        <v>106.32749446477075</v>
      </c>
      <c r="Y42" s="1">
        <f t="shared" si="1"/>
        <v>86</v>
      </c>
      <c r="Z42" s="4">
        <f t="shared" si="3"/>
        <v>413.20703121528555</v>
      </c>
    </row>
    <row r="43" spans="21:26" x14ac:dyDescent="0.25">
      <c r="U43" s="1">
        <f t="shared" ca="1" si="2"/>
        <v>20</v>
      </c>
      <c r="V43" s="2">
        <f t="shared" ca="1" si="0"/>
        <v>99.069561307128296</v>
      </c>
      <c r="W43" s="2">
        <v>5</v>
      </c>
      <c r="X43" s="2">
        <v>44.960146843681457</v>
      </c>
      <c r="Y43" s="1">
        <f t="shared" si="1"/>
        <v>41</v>
      </c>
      <c r="Z43" s="4">
        <f t="shared" si="3"/>
        <v>15.682763023520208</v>
      </c>
    </row>
    <row r="44" spans="21:26" x14ac:dyDescent="0.25">
      <c r="U44" s="5">
        <v>0</v>
      </c>
      <c r="V44" s="5"/>
      <c r="W44" s="5"/>
      <c r="X44" s="5"/>
      <c r="Y44" s="5">
        <f>fit_k+fit_A*U44</f>
        <v>16</v>
      </c>
      <c r="Z44" s="5"/>
    </row>
    <row r="45" spans="21:26" x14ac:dyDescent="0.25">
      <c r="U45" s="5">
        <v>60</v>
      </c>
      <c r="V45" s="5"/>
      <c r="W45" s="5"/>
      <c r="X45" s="5"/>
      <c r="Y45" s="5">
        <f>fit_k+fit_A*U45</f>
        <v>316</v>
      </c>
      <c r="Z45" s="5"/>
    </row>
  </sheetData>
  <conditionalFormatting sqref="C23">
    <cfRule type="dataBar" priority="1">
      <dataBar>
        <cfvo type="num" val="30000"/>
        <cfvo type="num" val="1000000"/>
        <color rgb="FF638EC6"/>
      </dataBar>
      <extLst>
        <ext xmlns:x14="http://schemas.microsoft.com/office/spreadsheetml/2009/9/main" uri="{B025F937-C7B1-47D3-B67F-A62EFF666E3E}">
          <x14:id>{D06E348B-6838-41D5-95E4-EDD5E6C62FC1}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8</xdr:col>
                    <xdr:colOff>19050</xdr:colOff>
                    <xdr:row>1</xdr:row>
                    <xdr:rowOff>28575</xdr:rowOff>
                  </from>
                  <to>
                    <xdr:col>8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croll Bar 2">
              <controlPr defaultSize="0" autoPict="0">
                <anchor moveWithCells="1">
                  <from>
                    <xdr:col>10</xdr:col>
                    <xdr:colOff>152400</xdr:colOff>
                    <xdr:row>1</xdr:row>
                    <xdr:rowOff>47625</xdr:rowOff>
                  </from>
                  <to>
                    <xdr:col>10</xdr:col>
                    <xdr:colOff>447675</xdr:colOff>
                    <xdr:row>20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6E348B-6838-41D5-95E4-EDD5E6C62FC1}">
            <x14:dataBar minLength="0" maxLength="100" gradient="0">
              <x14:cfvo type="num">
                <xm:f>30000</xm:f>
              </x14:cfvo>
              <x14:cfvo type="num">
                <xm:f>1000000</xm:f>
              </x14:cfvo>
              <x14:negativeFillColor rgb="FFFF0000"/>
              <x14:axisColor rgb="FF000000"/>
            </x14:dataBar>
          </x14:cfRule>
          <xm:sqref>C23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Over Fitting</vt:lpstr>
      <vt:lpstr>Over fitting 2</vt:lpstr>
      <vt:lpstr>Curve Fit - with Bars</vt:lpstr>
      <vt:lpstr>Over fitting 3</vt:lpstr>
      <vt:lpstr>Curve Fit -No Bars</vt:lpstr>
      <vt:lpstr>Curve Fit</vt:lpstr>
      <vt:lpstr>'Curve Fit - with Bars'!_A</vt:lpstr>
      <vt:lpstr>'Curve Fit -No Bars'!_A</vt:lpstr>
      <vt:lpstr>_A</vt:lpstr>
      <vt:lpstr>'Curve Fit - with Bars'!_k</vt:lpstr>
      <vt:lpstr>'Curve Fit -No Bars'!_k</vt:lpstr>
      <vt:lpstr>_k</vt:lpstr>
      <vt:lpstr>'Curve Fit - with Bars'!_SD</vt:lpstr>
      <vt:lpstr>'Curve Fit -No Bars'!_SD</vt:lpstr>
      <vt:lpstr>_SD</vt:lpstr>
      <vt:lpstr>'Curve Fit - with Bars'!fit_A</vt:lpstr>
      <vt:lpstr>'Curve Fit -No Bars'!fit_A</vt:lpstr>
      <vt:lpstr>fit_A</vt:lpstr>
      <vt:lpstr>'Curve Fit - with Bars'!fit_k</vt:lpstr>
      <vt:lpstr>'Curve Fit -No Bars'!fit_k</vt:lpstr>
      <vt:lpstr>fit_k</vt:lpstr>
      <vt:lpstr>'Over fitting 3'!k</vt:lpstr>
      <vt:lpstr>k</vt:lpstr>
      <vt:lpstr>'Over fitting 3'!m</vt:lpstr>
      <vt:lpstr>m</vt:lpstr>
      <vt:lpstr>N</vt:lpstr>
      <vt:lpstr>'Over fitting 3'!SD</vt:lpstr>
      <vt:lpstr>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Collins</dc:creator>
  <cp:lastModifiedBy>Rob Collins</cp:lastModifiedBy>
  <dcterms:created xsi:type="dcterms:W3CDTF">2019-05-14T12:32:05Z</dcterms:created>
  <dcterms:modified xsi:type="dcterms:W3CDTF">2020-11-03T07:53:22Z</dcterms:modified>
</cp:coreProperties>
</file>