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okand\Desktop\Bütçe\"/>
    </mc:Choice>
  </mc:AlternateContent>
  <xr:revisionPtr revIDLastSave="0" documentId="13_ncr:1_{FDEC7291-DA2A-4FD0-B292-305854060C8D}" xr6:coauthVersionLast="47" xr6:coauthVersionMax="47" xr10:uidLastSave="{00000000-0000-0000-0000-000000000000}"/>
  <bookViews>
    <workbookView xWindow="-120" yWindow="-120" windowWidth="20730" windowHeight="11160" firstSheet="3" activeTab="5" xr2:uid="{00000000-000D-0000-FFFF-FFFF00000000}"/>
  </bookViews>
  <sheets>
    <sheet name="Faaliyet Hacmini Belirleme" sheetId="1" r:id="rId1"/>
    <sheet name="Genel Üretim Giderlerinin Ayrım" sheetId="2" r:id="rId2"/>
    <sheet name="GÜG Hacmi İlişkisi" sheetId="3" r:id="rId3"/>
    <sheet name="Yükleme Oranlarını Belirleme" sheetId="4" r:id="rId4"/>
    <sheet name="Yükleme Oranlarına Göre GÜG Pay" sheetId="5" r:id="rId5"/>
    <sheet name="UYGULAMA" sheetId="6" r:id="rId6"/>
  </sheets>
  <definedNames>
    <definedName name="_xlnm._FilterDatabase" localSheetId="1" hidden="1">'Genel Üretim Giderlerinin Ayrım'!$A$57:$E$57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 i="6" l="1"/>
  <c r="D52" i="6"/>
  <c r="D53" i="6"/>
  <c r="D54" i="6"/>
  <c r="D55" i="6"/>
  <c r="D51" i="6"/>
  <c r="C56" i="6"/>
  <c r="C52" i="6"/>
  <c r="C53" i="6"/>
  <c r="C54" i="6"/>
  <c r="C55" i="6"/>
  <c r="C51" i="6"/>
  <c r="B56" i="6"/>
  <c r="B52" i="6"/>
  <c r="B53" i="6"/>
  <c r="B54" i="6"/>
  <c r="B55" i="6"/>
  <c r="B51" i="6"/>
  <c r="D47" i="6"/>
  <c r="C47" i="6"/>
  <c r="B47" i="6"/>
  <c r="D43" i="6"/>
  <c r="D44" i="6"/>
  <c r="D45" i="6"/>
  <c r="D46" i="6"/>
  <c r="D42" i="6"/>
  <c r="C43" i="6"/>
  <c r="C44" i="6"/>
  <c r="C45" i="6"/>
  <c r="C46" i="6"/>
  <c r="C42" i="6"/>
  <c r="D34" i="6"/>
  <c r="D35" i="6"/>
  <c r="D36" i="6"/>
  <c r="D37" i="6"/>
  <c r="D38" i="6"/>
  <c r="D33" i="6"/>
  <c r="C38" i="6"/>
  <c r="C34" i="6"/>
  <c r="C35" i="6"/>
  <c r="C36" i="6"/>
  <c r="C37" i="6"/>
  <c r="C33" i="6"/>
  <c r="C21" i="6"/>
  <c r="B21" i="6"/>
  <c r="C20" i="6"/>
  <c r="C17" i="6"/>
  <c r="C16" i="6"/>
  <c r="B20" i="6"/>
  <c r="B19" i="6"/>
  <c r="B18" i="6"/>
  <c r="B16" i="6"/>
  <c r="D60" i="5"/>
  <c r="D55" i="5"/>
  <c r="D56" i="5"/>
  <c r="D57" i="5"/>
  <c r="D58" i="5"/>
  <c r="D59" i="5"/>
  <c r="D54" i="5"/>
  <c r="B48" i="5"/>
  <c r="B60" i="5"/>
  <c r="B59" i="5"/>
  <c r="C55" i="5"/>
  <c r="C56" i="5"/>
  <c r="C57" i="5"/>
  <c r="C58" i="5"/>
  <c r="C59" i="5"/>
  <c r="C54" i="5"/>
  <c r="B58" i="5"/>
  <c r="D48" i="5"/>
  <c r="D47" i="5"/>
  <c r="D43" i="5"/>
  <c r="D44" i="5"/>
  <c r="D45" i="5"/>
  <c r="D46" i="5"/>
  <c r="D42" i="5"/>
  <c r="C43" i="5"/>
  <c r="C44" i="5"/>
  <c r="C45" i="5"/>
  <c r="C46" i="5"/>
  <c r="C47" i="5"/>
  <c r="C42" i="5"/>
  <c r="B47" i="5"/>
  <c r="B46" i="5"/>
  <c r="D35" i="5"/>
  <c r="D36" i="5"/>
  <c r="D37" i="5"/>
  <c r="D38" i="5"/>
  <c r="D34" i="5"/>
  <c r="C35" i="5"/>
  <c r="C36" i="5"/>
  <c r="C37" i="5"/>
  <c r="C38" i="5"/>
  <c r="C34" i="5"/>
  <c r="B22" i="4"/>
  <c r="B38" i="5"/>
  <c r="D30" i="5"/>
  <c r="D27" i="5"/>
  <c r="D28" i="5"/>
  <c r="D29" i="5"/>
  <c r="D26" i="5"/>
  <c r="C27" i="5"/>
  <c r="C28" i="5"/>
  <c r="C29" i="5"/>
  <c r="C30" i="5"/>
  <c r="C26" i="5"/>
  <c r="B17" i="4"/>
  <c r="B30" i="5"/>
  <c r="B11" i="4"/>
  <c r="C22" i="5"/>
  <c r="D22" i="5" s="1"/>
  <c r="C19" i="5"/>
  <c r="D19" i="5" s="1"/>
  <c r="C20" i="5"/>
  <c r="D20" i="5" s="1"/>
  <c r="C21" i="5"/>
  <c r="D21" i="5" s="1"/>
  <c r="C18" i="5"/>
  <c r="D18" i="5" s="1"/>
  <c r="B22" i="5"/>
  <c r="D13" i="5"/>
  <c r="D10" i="5"/>
  <c r="D11" i="5"/>
  <c r="D12" i="5"/>
  <c r="D9" i="5"/>
  <c r="C10" i="5"/>
  <c r="C11" i="5"/>
  <c r="C12" i="5"/>
  <c r="C9" i="5"/>
  <c r="B35" i="4"/>
  <c r="B34" i="4"/>
  <c r="B28" i="4"/>
  <c r="B10" i="4"/>
  <c r="B4" i="4"/>
  <c r="B9" i="4"/>
  <c r="B3" i="4"/>
  <c r="B5" i="4" l="1"/>
  <c r="B70" i="3"/>
  <c r="B69" i="3"/>
  <c r="B68" i="3"/>
  <c r="B59" i="3"/>
  <c r="I45" i="3"/>
  <c r="H50" i="3"/>
  <c r="G46" i="3"/>
  <c r="G47" i="3"/>
  <c r="G48" i="3"/>
  <c r="G49" i="3"/>
  <c r="G45" i="3"/>
  <c r="C45" i="3"/>
  <c r="B39" i="3"/>
  <c r="F37" i="3"/>
  <c r="G37" i="3"/>
  <c r="E37" i="3"/>
  <c r="G34" i="3"/>
  <c r="G35" i="3"/>
  <c r="G36" i="3"/>
  <c r="G33" i="3"/>
  <c r="F34" i="3"/>
  <c r="F35" i="3"/>
  <c r="F36" i="3"/>
  <c r="F33" i="3"/>
  <c r="E34" i="3"/>
  <c r="E35" i="3"/>
  <c r="E36" i="3"/>
  <c r="E33" i="3"/>
  <c r="D36" i="3"/>
  <c r="C36" i="3"/>
  <c r="D35" i="3"/>
  <c r="C35" i="3"/>
  <c r="D34" i="3"/>
  <c r="C34" i="3"/>
  <c r="D33" i="3"/>
  <c r="C33" i="3"/>
  <c r="B28" i="3"/>
  <c r="E26" i="3"/>
  <c r="E23" i="3"/>
  <c r="E24" i="3"/>
  <c r="E25" i="3"/>
  <c r="E22" i="3"/>
  <c r="D23" i="3"/>
  <c r="D24" i="3"/>
  <c r="D25" i="3"/>
  <c r="D22" i="3"/>
  <c r="C23" i="3"/>
  <c r="C24" i="3"/>
  <c r="C25" i="3"/>
  <c r="C22" i="3"/>
  <c r="B16" i="3"/>
  <c r="B14" i="3"/>
  <c r="F13" i="3"/>
  <c r="E13" i="3"/>
  <c r="E10" i="3"/>
  <c r="E11" i="3"/>
  <c r="E12" i="3"/>
  <c r="E9" i="3"/>
  <c r="D10" i="3"/>
  <c r="D11" i="3"/>
  <c r="D12" i="3"/>
  <c r="D9" i="3"/>
  <c r="C10" i="3"/>
  <c r="C11" i="3"/>
  <c r="C12" i="3"/>
  <c r="C9" i="3"/>
  <c r="C139" i="2"/>
  <c r="C138" i="2"/>
  <c r="C128" i="2"/>
  <c r="B122" i="2"/>
  <c r="B125" i="2" s="1"/>
  <c r="B121" i="2"/>
  <c r="B124" i="2" s="1"/>
  <c r="C126" i="2"/>
  <c r="D126" i="2"/>
  <c r="C125" i="2"/>
  <c r="D125" i="2"/>
  <c r="C124" i="2"/>
  <c r="D124" i="2"/>
  <c r="D122" i="2"/>
  <c r="C122" i="2"/>
  <c r="D121" i="2"/>
  <c r="C121" i="2"/>
  <c r="E118" i="2"/>
  <c r="D118" i="2"/>
  <c r="B118" i="2"/>
  <c r="E117" i="2"/>
  <c r="D117" i="2"/>
  <c r="A116" i="2"/>
  <c r="B117" i="2"/>
  <c r="C115" i="2"/>
  <c r="D115" i="2"/>
  <c r="E115" i="2"/>
  <c r="E111" i="2"/>
  <c r="E112" i="2"/>
  <c r="E113" i="2"/>
  <c r="E114" i="2"/>
  <c r="E110" i="2"/>
  <c r="D111" i="2"/>
  <c r="D112" i="2"/>
  <c r="D113" i="2"/>
  <c r="D114" i="2"/>
  <c r="D110" i="2"/>
  <c r="B115" i="2"/>
  <c r="C83" i="2"/>
  <c r="C72" i="2"/>
  <c r="D72" i="2"/>
  <c r="E72" i="2"/>
  <c r="B72" i="2"/>
  <c r="C71" i="2"/>
  <c r="C73" i="2" s="1"/>
  <c r="D71" i="2"/>
  <c r="D73" i="2" s="1"/>
  <c r="E71" i="2"/>
  <c r="B71" i="2"/>
  <c r="B73" i="2" s="1"/>
  <c r="C49" i="2"/>
  <c r="B49" i="2"/>
  <c r="D49" i="2" s="1"/>
  <c r="B48" i="2"/>
  <c r="D48" i="2" s="1"/>
  <c r="B47" i="2"/>
  <c r="D47" i="2" s="1"/>
  <c r="C46" i="2"/>
  <c r="D46" i="2" s="1"/>
  <c r="D45" i="2"/>
  <c r="B38" i="2"/>
  <c r="B33" i="2"/>
  <c r="B21" i="2"/>
  <c r="A21" i="2"/>
  <c r="D48" i="1"/>
  <c r="D47" i="1"/>
  <c r="D46" i="1"/>
  <c r="C45" i="1"/>
  <c r="C44" i="1"/>
  <c r="C43" i="1"/>
  <c r="C42" i="1"/>
  <c r="E36" i="1"/>
  <c r="B38" i="1" s="1"/>
  <c r="C38" i="1" s="1"/>
  <c r="D18" i="1"/>
  <c r="D19" i="1" s="1"/>
  <c r="B23" i="1" s="1"/>
  <c r="C24" i="1" s="1"/>
  <c r="D17" i="1"/>
  <c r="E13" i="1"/>
  <c r="C22" i="1" s="1"/>
  <c r="B126" i="2" l="1"/>
  <c r="C127" i="2" s="1"/>
  <c r="E73" i="2"/>
  <c r="B75" i="2" s="1"/>
  <c r="B76" i="2"/>
  <c r="D50" i="2"/>
  <c r="B22" i="2"/>
  <c r="B28" i="2" s="1"/>
  <c r="B29" i="2" s="1"/>
  <c r="B45" i="2" s="1"/>
  <c r="C25" i="1"/>
  <c r="D22" i="1"/>
  <c r="B77" i="2" l="1"/>
  <c r="C86" i="2" s="1"/>
  <c r="B86" i="2" s="1"/>
  <c r="D86" i="2" s="1"/>
  <c r="C88" i="2"/>
  <c r="B88" i="2" s="1"/>
  <c r="D88" i="2" s="1"/>
  <c r="C84" i="2"/>
  <c r="B84" i="2" s="1"/>
  <c r="D84" i="2" s="1"/>
  <c r="C87" i="2"/>
  <c r="B87" i="2" s="1"/>
  <c r="D87" i="2" s="1"/>
  <c r="C85" i="2"/>
  <c r="B85" i="2" s="1"/>
  <c r="D85" i="2" s="1"/>
  <c r="C45" i="2"/>
  <c r="C50" i="2" s="1"/>
  <c r="B50" i="2"/>
  <c r="D25" i="1"/>
  <c r="C27" i="1"/>
  <c r="D27" i="1" s="1"/>
  <c r="C89" i="2" l="1"/>
  <c r="B89" i="2" s="1"/>
  <c r="D89" i="2" s="1"/>
  <c r="B78" i="2"/>
  <c r="B79" i="2" s="1"/>
</calcChain>
</file>

<file path=xl/sharedStrings.xml><?xml version="1.0" encoding="utf-8"?>
<sst xmlns="http://schemas.openxmlformats.org/spreadsheetml/2006/main" count="275" uniqueCount="148">
  <si>
    <t>Hafta</t>
  </si>
  <si>
    <t>İşçi</t>
  </si>
  <si>
    <t>Vardiya</t>
  </si>
  <si>
    <t>Saat</t>
  </si>
  <si>
    <t>Tatiller</t>
  </si>
  <si>
    <t>Gün</t>
  </si>
  <si>
    <t>Kapasite Türü</t>
  </si>
  <si>
    <t>Birim</t>
  </si>
  <si>
    <t>Teorik Kapasite</t>
  </si>
  <si>
    <t>Tatil</t>
  </si>
  <si>
    <t>Kesinti</t>
  </si>
  <si>
    <t>Pratik Kapasite</t>
  </si>
  <si>
    <t>(-) Atıl Kapasite</t>
  </si>
  <si>
    <t>Beklenen Kapasite</t>
  </si>
  <si>
    <t>1 Birim Üretim Saati</t>
  </si>
  <si>
    <t>Makine</t>
  </si>
  <si>
    <t>Saat/Hafta</t>
  </si>
  <si>
    <t>Makine saati/yıl</t>
  </si>
  <si>
    <t>Boş Geçen</t>
  </si>
  <si>
    <t>Bakım-Onarım</t>
  </si>
  <si>
    <t>Teorik Üretim (14560 x 2)</t>
  </si>
  <si>
    <t>Pratik Kapasite Üretim (13.500 x 2)</t>
  </si>
  <si>
    <t>Beklenen Kapasite Üretim  (10.500x2)</t>
  </si>
  <si>
    <t>Beklenen Kapasite (21.000 birim / 2)</t>
  </si>
  <si>
    <t xml:space="preserve">bütçelenmiş üretim </t>
  </si>
  <si>
    <t>1 makine saatinde üretilen birim</t>
  </si>
  <si>
    <t>Saat/Yıl</t>
  </si>
  <si>
    <t>Dolaysız işçilik</t>
  </si>
  <si>
    <t>TL</t>
  </si>
  <si>
    <t>Faliyet Hacmi (DİS)</t>
  </si>
  <si>
    <t>Maliyet (TL)</t>
  </si>
  <si>
    <t>DİS Başına Değişken Maliyet</t>
  </si>
  <si>
    <t>TL/DİS</t>
  </si>
  <si>
    <t>Toplam Değişken Maliyet</t>
  </si>
  <si>
    <t>Sabit Maliyet</t>
  </si>
  <si>
    <t>Dolaylı Gereç</t>
  </si>
  <si>
    <t>b</t>
  </si>
  <si>
    <t>Enerji Gideri Değişken</t>
  </si>
  <si>
    <t>Enerji Gideri Sabit</t>
  </si>
  <si>
    <t>Üretime Yüklenecek GÜG Bütçesi (Bin TL)</t>
  </si>
  <si>
    <t>Maliyetler</t>
  </si>
  <si>
    <t>Sabit</t>
  </si>
  <si>
    <t>Değişken</t>
  </si>
  <si>
    <t>Toplam</t>
  </si>
  <si>
    <t>Dolaylı İşçilik</t>
  </si>
  <si>
    <t>Amortisman</t>
  </si>
  <si>
    <t>Sigorta</t>
  </si>
  <si>
    <t>Enerji</t>
  </si>
  <si>
    <t>Faaliyet Hacimleri</t>
  </si>
  <si>
    <t>Düşük</t>
  </si>
  <si>
    <t>DİS</t>
  </si>
  <si>
    <t>Maliyet</t>
  </si>
  <si>
    <t>Yüksek</t>
  </si>
  <si>
    <t>Bölü</t>
  </si>
  <si>
    <t>Ortalama Maliyet Farkı</t>
  </si>
  <si>
    <t>Ortalama DİS Farkı</t>
  </si>
  <si>
    <t>DİS Başına Değişen Pay</t>
  </si>
  <si>
    <t>Toplam Değişen Maliyet</t>
  </si>
  <si>
    <t>Grafik Yönetmi</t>
  </si>
  <si>
    <t>Sabit Maliyet (TL)</t>
  </si>
  <si>
    <t>Değişken Maliyet</t>
  </si>
  <si>
    <t>=</t>
  </si>
  <si>
    <t>Denklem Tekniği</t>
  </si>
  <si>
    <t>Faliyet Hacmi</t>
  </si>
  <si>
    <t>DİS (X)</t>
  </si>
  <si>
    <t>Aylar</t>
  </si>
  <si>
    <t>Toplam GÜG (Y)</t>
  </si>
  <si>
    <t>Genel Üretim Giderleri</t>
  </si>
  <si>
    <t>X^2</t>
  </si>
  <si>
    <t>XY</t>
  </si>
  <si>
    <t>Ocak</t>
  </si>
  <si>
    <t>Şubat</t>
  </si>
  <si>
    <t>Mart</t>
  </si>
  <si>
    <t>Nisan</t>
  </si>
  <si>
    <t>Mayıs</t>
  </si>
  <si>
    <t>a</t>
  </si>
  <si>
    <t>Katsayılar Tekniği</t>
  </si>
  <si>
    <t>Bağlılık İndeksi</t>
  </si>
  <si>
    <t>X</t>
  </si>
  <si>
    <t>Y</t>
  </si>
  <si>
    <t>delta X</t>
  </si>
  <si>
    <t>delta Y</t>
  </si>
  <si>
    <t>DL</t>
  </si>
  <si>
    <t>DA</t>
  </si>
  <si>
    <t>işaretleri birbirine uyan değişimlerin sayısı</t>
  </si>
  <si>
    <t>işaretleri birbirine uyanmayan değişimlerin sayısı</t>
  </si>
  <si>
    <t>n</t>
  </si>
  <si>
    <t>Bİ</t>
  </si>
  <si>
    <t>Bağlılık Katsayısı</t>
  </si>
  <si>
    <t>delta X.delta Y</t>
  </si>
  <si>
    <t>BK</t>
  </si>
  <si>
    <t>Birlikte Değişim Katsayısı</t>
  </si>
  <si>
    <t>delta X^2</t>
  </si>
  <si>
    <t>delta Y^2</t>
  </si>
  <si>
    <t>BDK</t>
  </si>
  <si>
    <t>Korelasyon Katsayısı</t>
  </si>
  <si>
    <t>Korr</t>
  </si>
  <si>
    <t>Sıra Korelasyonu</t>
  </si>
  <si>
    <t>D=X-Y</t>
  </si>
  <si>
    <t>D2</t>
  </si>
  <si>
    <t>rs</t>
  </si>
  <si>
    <t>Determinasyon Katsayısı</t>
  </si>
  <si>
    <t>DK</t>
  </si>
  <si>
    <t>"t" Testi</t>
  </si>
  <si>
    <t>r</t>
  </si>
  <si>
    <t>N</t>
  </si>
  <si>
    <t>t</t>
  </si>
  <si>
    <t>t_tablo</t>
  </si>
  <si>
    <t>korelasyon katsayısı anlamlı</t>
  </si>
  <si>
    <t>Üretim Miktarına Göre Yükleme Oranı</t>
  </si>
  <si>
    <t>Bütçelenmiş Üretim Miktarı</t>
  </si>
  <si>
    <t>Yükleme Oranı</t>
  </si>
  <si>
    <t>Hammadde Maliyetine Göre Yükleme Oranı</t>
  </si>
  <si>
    <t>Dolaysız İşçilik Maliyetine Göre Yükleme Oranı</t>
  </si>
  <si>
    <t>Bütçelenmiş Hammadde Tutarı</t>
  </si>
  <si>
    <t>Bütçelenmiş GÜG</t>
  </si>
  <si>
    <t>Bütçelenmiş Dolaysız İşszikik Tutarı</t>
  </si>
  <si>
    <t>İlk Maliyete Göre Yükleme Oranı</t>
  </si>
  <si>
    <t>Bütçelenmiş İlk Maliyet Tutarı</t>
  </si>
  <si>
    <t>Dolaysız İşçilik Saatine Göre Yükleme Oranı</t>
  </si>
  <si>
    <t>Bütçelenmiş DİS</t>
  </si>
  <si>
    <t>Makine Saatine Göre Yükleme Oranı</t>
  </si>
  <si>
    <t>Bütçelenmiş Makine Saati</t>
  </si>
  <si>
    <t>TL/Mak. S.</t>
  </si>
  <si>
    <t>Üretim Miktarına Göre GÜG Payı</t>
  </si>
  <si>
    <t>Dönem</t>
  </si>
  <si>
    <t>GÜG Yükleme Tutarı</t>
  </si>
  <si>
    <t>Hammadde Maliyetine Göre GÜG Payı</t>
  </si>
  <si>
    <t>TOPLAM</t>
  </si>
  <si>
    <t>GÜG Yükleme Oranı</t>
  </si>
  <si>
    <t>Dolaysız İşçilik Maliyetine Göre GÜG Payı</t>
  </si>
  <si>
    <t>İlk Maliyete Göre GÜG Payı</t>
  </si>
  <si>
    <t>Dolaysız İşçilik Saatine Göre GÜG Payı</t>
  </si>
  <si>
    <t>Emilmemiş GÜG</t>
  </si>
  <si>
    <t>Toplam GÜG</t>
  </si>
  <si>
    <t>Yıllık Çalışma Kapasitesi (20 İşçi ile)</t>
  </si>
  <si>
    <t>Makine Saatine Göre GÜG Payı</t>
  </si>
  <si>
    <t>MAK. S.</t>
  </si>
  <si>
    <t>Pratik Kapasitesi</t>
  </si>
  <si>
    <t>ABC ESNEK BÜTÇESİ</t>
  </si>
  <si>
    <t>ABC STANDART İŞ HACMİ İÇİN GÜG BÜTÇESİ</t>
  </si>
  <si>
    <t>standart iş hacmi</t>
  </si>
  <si>
    <t>ABC FİİLİ İŞ HACMİ İÇİN BÜTÇELENMİŞ GÜG (43 SAAT İÇİN)</t>
  </si>
  <si>
    <t>fiili iş hacmi</t>
  </si>
  <si>
    <t>ABC İŞLETMESİ İÇİN BÜTÇELENMİŞ GÜG AÇISINDAN FİİLİ İŞ HACMİ İLE STANDART İŞ HACMİNİN KARŞILAŞTIRILMASI</t>
  </si>
  <si>
    <t>43.000 DİS TOPLAM</t>
  </si>
  <si>
    <t>42.000 DİS TOPLAM</t>
  </si>
  <si>
    <t>Fark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</si>
</sst>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sz val="8"/>
      <name val="Calibri"/>
      <family val="2"/>
      <scheme val="minor"/>
    </font>
    <font>
      <sz val="11"/>
      <color theme="1"/>
      <name val="Calibri"/>
      <family val="2"/>
      <scheme val="minor"/>
    </font>
    <font>
      <b/>
      <sz val="11"/>
      <color rgb="FF000000"/>
      <name val="Calibri"/>
      <family val="2"/>
      <charset val="16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30">
    <xf numFmtId="0" fontId="0" fillId="0" borderId="0" xfId="0"/>
    <xf numFmtId="3" fontId="0" fillId="0" borderId="0" xfId="0" applyNumberFormat="1"/>
    <xf numFmtId="0" fontId="2" fillId="0" borderId="0" xfId="0" applyFont="1"/>
    <xf numFmtId="0" fontId="2" fillId="0" borderId="1" xfId="0" applyFont="1" applyBorder="1"/>
    <xf numFmtId="0" fontId="0" fillId="0" borderId="1" xfId="0" applyBorder="1"/>
    <xf numFmtId="3" fontId="0" fillId="0" borderId="1" xfId="0" applyNumberFormat="1" applyBorder="1"/>
    <xf numFmtId="0" fontId="2" fillId="0" borderId="1" xfId="0" applyFont="1" applyBorder="1" applyAlignment="1">
      <alignment horizontal="center"/>
    </xf>
    <xf numFmtId="0" fontId="0" fillId="0" borderId="0" xfId="0" applyAlignment="1">
      <alignment wrapText="1"/>
    </xf>
    <xf numFmtId="0" fontId="2" fillId="0" borderId="1" xfId="0" applyFont="1" applyBorder="1" applyAlignment="1">
      <alignment wrapText="1"/>
    </xf>
    <xf numFmtId="3" fontId="1" fillId="0" borderId="0" xfId="0" applyNumberFormat="1" applyFont="1"/>
    <xf numFmtId="3" fontId="2" fillId="0" borderId="1" xfId="0" applyNumberFormat="1" applyFont="1" applyBorder="1"/>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2" fillId="0" borderId="1" xfId="0" applyFont="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xf>
    <xf numFmtId="2" fontId="0" fillId="0" borderId="0" xfId="1" applyNumberFormat="1" applyFont="1"/>
    <xf numFmtId="9" fontId="0" fillId="0" borderId="0" xfId="0" applyNumberFormat="1"/>
    <xf numFmtId="1" fontId="0" fillId="0" borderId="0" xfId="1" applyNumberFormat="1" applyFont="1"/>
    <xf numFmtId="4" fontId="0" fillId="0" borderId="0" xfId="0" applyNumberFormat="1"/>
    <xf numFmtId="10" fontId="0" fillId="0" borderId="0" xfId="0" applyNumberFormat="1"/>
    <xf numFmtId="10" fontId="0" fillId="0" borderId="0" xfId="1" applyNumberFormat="1" applyFont="1"/>
    <xf numFmtId="3" fontId="0" fillId="0" borderId="5" xfId="0" applyNumberFormat="1" applyBorder="1"/>
    <xf numFmtId="0" fontId="5" fillId="0" borderId="0" xfId="0" applyFont="1" applyAlignment="1">
      <alignment horizontal="center"/>
    </xf>
    <xf numFmtId="0" fontId="5" fillId="0" borderId="0" xfId="0" applyFont="1" applyAlignment="1">
      <alignment horizontal="center" wrapText="1"/>
    </xf>
    <xf numFmtId="0" fontId="2" fillId="0" borderId="0" xfId="0" applyFont="1" applyAlignment="1">
      <alignment wrapText="1"/>
    </xf>
  </cellXfs>
  <cellStyles count="2">
    <cellStyle name="Normal" xfId="0" builtinId="0"/>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'Genel Üretim Giderlerinin Ayrım'!$C$82</c:f>
              <c:strCache>
                <c:ptCount val="1"/>
                <c:pt idx="0">
                  <c:v>Değişken Maliyet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'Genel Üretim Giderlerinin Ayrım'!$A$83:$A$89</c:f>
              <c:numCache>
                <c:formatCode>#,##0</c:formatCode>
                <c:ptCount val="7"/>
                <c:pt idx="0" formatCode="General">
                  <c:v>0</c:v>
                </c:pt>
                <c:pt idx="1">
                  <c:v>25000</c:v>
                </c:pt>
                <c:pt idx="2">
                  <c:v>30000</c:v>
                </c:pt>
                <c:pt idx="3">
                  <c:v>32000</c:v>
                </c:pt>
                <c:pt idx="4">
                  <c:v>35000</c:v>
                </c:pt>
                <c:pt idx="5">
                  <c:v>37000</c:v>
                </c:pt>
                <c:pt idx="6">
                  <c:v>40000</c:v>
                </c:pt>
              </c:numCache>
            </c:numRef>
          </c:xVal>
          <c:yVal>
            <c:numRef>
              <c:f>'Genel Üretim Giderlerinin Ayrım'!$C$83:$C$89</c:f>
              <c:numCache>
                <c:formatCode>#,##0</c:formatCode>
                <c:ptCount val="7"/>
                <c:pt idx="0">
                  <c:v>250000.00000000029</c:v>
                </c:pt>
                <c:pt idx="1">
                  <c:v>424999.99999999971</c:v>
                </c:pt>
                <c:pt idx="2">
                  <c:v>509999.99999999971</c:v>
                </c:pt>
                <c:pt idx="3">
                  <c:v>543999.99999999965</c:v>
                </c:pt>
                <c:pt idx="4">
                  <c:v>594999.99999999965</c:v>
                </c:pt>
                <c:pt idx="5">
                  <c:v>628999.99999999965</c:v>
                </c:pt>
                <c:pt idx="6">
                  <c:v>679999.99999999953</c:v>
                </c:pt>
              </c:numCache>
            </c:numRef>
          </c:yVal>
          <c:smooth val="0"/>
          <c:extLst>
            <c:ext xmlns:c16="http://schemas.microsoft.com/office/drawing/2014/chart" uri="{C3380CC4-5D6E-409C-BE32-E72D297353CC}">
              <c16:uniqueId val="{00000000-0A9F-48AE-9B75-FBD0E05DB685}"/>
            </c:ext>
          </c:extLst>
        </c:ser>
        <c:dLbls>
          <c:showLegendKey val="0"/>
          <c:showVal val="0"/>
          <c:showCatName val="0"/>
          <c:showSerName val="0"/>
          <c:showPercent val="0"/>
          <c:showBubbleSize val="0"/>
        </c:dLbls>
        <c:axId val="2066137776"/>
        <c:axId val="1974418080"/>
      </c:scatterChart>
      <c:valAx>
        <c:axId val="206613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74418080"/>
        <c:crosses val="autoZero"/>
        <c:crossBetween val="midCat"/>
      </c:valAx>
      <c:valAx>
        <c:axId val="1974418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66137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57150</xdr:colOff>
      <xdr:row>0</xdr:row>
      <xdr:rowOff>95251</xdr:rowOff>
    </xdr:from>
    <xdr:to>
      <xdr:col>19</xdr:col>
      <xdr:colOff>438150</xdr:colOff>
      <xdr:row>10</xdr:row>
      <xdr:rowOff>76201</xdr:rowOff>
    </xdr:to>
    <xdr:sp macro="" textlink="">
      <xdr:nvSpPr>
        <xdr:cNvPr id="2" name="Metin kutusu 1">
          <a:extLst>
            <a:ext uri="{FF2B5EF4-FFF2-40B4-BE49-F238E27FC236}">
              <a16:creationId xmlns:a16="http://schemas.microsoft.com/office/drawing/2014/main" id="{706DEB2D-F3EE-3457-DE85-05ED7804EFE1}"/>
            </a:ext>
          </a:extLst>
        </xdr:cNvPr>
        <xdr:cNvSpPr txBox="1"/>
      </xdr:nvSpPr>
      <xdr:spPr>
        <a:xfrm>
          <a:off x="6762750" y="95251"/>
          <a:ext cx="52578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ESNEK BÜTÇELEME</a:t>
          </a:r>
        </a:p>
        <a:p>
          <a:r>
            <a:rPr lang="tr-TR" sz="1100"/>
            <a:t>* Esnek bütçe</a:t>
          </a:r>
          <a:r>
            <a:rPr lang="tr-TR" sz="1100" baseline="0"/>
            <a:t> farklı faaliyet düzeylerine göre ayarlanabilen bir sayısal plandır.</a:t>
          </a:r>
        </a:p>
        <a:p>
          <a:r>
            <a:rPr lang="tr-TR" sz="1100" baseline="0"/>
            <a:t>* Esnek bütçeler üretim yetki ve sorumluluk merkezine bağlı maliyet yerlerinde genel üretim giderlerinin bütçelenmesinde uygulanır.</a:t>
          </a:r>
        </a:p>
        <a:p>
          <a:r>
            <a:rPr lang="tr-TR" sz="1100" baseline="0"/>
            <a:t>* Esnek bütçeler genel üretiö giderleri ile birlikte pazarlamai satış ve dağıtım giderlerinin bütçelenmesinde de kullanılır.</a:t>
          </a:r>
        </a:p>
        <a:p>
          <a:r>
            <a:rPr lang="tr-TR" sz="1100" baseline="0"/>
            <a:t>* Esnek bütçeler girdi-çıktı ilişkisi kurulabilen tüm faaliyetler için uygulanabilir.</a:t>
          </a:r>
        </a:p>
        <a:p>
          <a:endParaRPr lang="tr-TR" sz="1100" baseline="0"/>
        </a:p>
        <a:p>
          <a:r>
            <a:rPr lang="tr-TR" sz="1100" baseline="0"/>
            <a:t>* Maliyet yerlerinin belirlenmesinin temel amacı, her maliyet yerinin işletmeye kaça mal olduğunu belirleyerek ortak maliyetleri mamullere tam ve doğru olarak yüklemektir.</a:t>
          </a:r>
        </a:p>
      </xdr:txBody>
    </xdr:sp>
    <xdr:clientData/>
  </xdr:twoCellAnchor>
  <xdr:twoCellAnchor>
    <xdr:from>
      <xdr:col>0</xdr:col>
      <xdr:colOff>171450</xdr:colOff>
      <xdr:row>0</xdr:row>
      <xdr:rowOff>104775</xdr:rowOff>
    </xdr:from>
    <xdr:to>
      <xdr:col>9</xdr:col>
      <xdr:colOff>457200</xdr:colOff>
      <xdr:row>9</xdr:row>
      <xdr:rowOff>171451</xdr:rowOff>
    </xdr:to>
    <xdr:sp macro="" textlink="">
      <xdr:nvSpPr>
        <xdr:cNvPr id="3" name="Metin kutusu 2">
          <a:extLst>
            <a:ext uri="{FF2B5EF4-FFF2-40B4-BE49-F238E27FC236}">
              <a16:creationId xmlns:a16="http://schemas.microsoft.com/office/drawing/2014/main" id="{094B1358-D3C8-A917-99F8-218E7505B92C}"/>
            </a:ext>
          </a:extLst>
        </xdr:cNvPr>
        <xdr:cNvSpPr txBox="1"/>
      </xdr:nvSpPr>
      <xdr:spPr>
        <a:xfrm>
          <a:off x="171450" y="104775"/>
          <a:ext cx="5772150" cy="1781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1"/>
            <a:t>DİS'E GÖRE KAPASİTE HESAPLANMASI</a:t>
          </a:r>
        </a:p>
        <a:p>
          <a:r>
            <a:rPr lang="tr-TR" sz="1100" b="0"/>
            <a:t>ABC sanati işletmesinde iki vardiya halinde ve her vardiyada 10 işçi, haftada 6 gün ve günde 8 saat çalışmaktadır. İşçilerin yarısının</a:t>
          </a:r>
          <a:r>
            <a:rPr lang="tr-TR" sz="1100" b="0" baseline="0"/>
            <a:t> 21, diğer yarısının 28 gün yıllık izin hakkı vardır. Tatil zamanının hesabında işçilerin haftada 6 gün çalıştığı dikkate alınmakta, yıl içinde boş geçecek zaman 1560 saat olarak tahmin edilmektedir. Bu işletmede standart olarak iki saatte bir mamul üretilmektedir. Dönem için beklenen satış miktarı 23.000 birim beklenen üretim miktarı 21.000 olup radaki fark, dönem başı mamul stoklarından karşılanacaktır. Bu verilere göre ABC sanayi işletmesinin dolaysız işçilik saati türünden yıllık kuramsal, pratik (kullanılabilir,bütçelenmiş) ve beklenen kapasite aşağıdaki gibi hesaplanır.</a:t>
          </a:r>
          <a:endParaRPr lang="tr-TR" sz="1100" b="0"/>
        </a:p>
      </xdr:txBody>
    </xdr:sp>
    <xdr:clientData/>
  </xdr:twoCellAnchor>
  <xdr:twoCellAnchor>
    <xdr:from>
      <xdr:col>0</xdr:col>
      <xdr:colOff>0</xdr:colOff>
      <xdr:row>28</xdr:row>
      <xdr:rowOff>0</xdr:rowOff>
    </xdr:from>
    <xdr:to>
      <xdr:col>9</xdr:col>
      <xdr:colOff>285750</xdr:colOff>
      <xdr:row>33</xdr:row>
      <xdr:rowOff>114300</xdr:rowOff>
    </xdr:to>
    <xdr:sp macro="" textlink="">
      <xdr:nvSpPr>
        <xdr:cNvPr id="4" name="Metin kutusu 3">
          <a:extLst>
            <a:ext uri="{FF2B5EF4-FFF2-40B4-BE49-F238E27FC236}">
              <a16:creationId xmlns:a16="http://schemas.microsoft.com/office/drawing/2014/main" id="{BC468BD8-ED0B-4453-BBE1-6F1F0D0153F8}"/>
            </a:ext>
          </a:extLst>
        </xdr:cNvPr>
        <xdr:cNvSpPr txBox="1"/>
      </xdr:nvSpPr>
      <xdr:spPr>
        <a:xfrm>
          <a:off x="0" y="5334000"/>
          <a:ext cx="695325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1"/>
            <a:t>MAKİNE SAATİNE GÖRE KAPASİTE HESAPLANMASI</a:t>
          </a:r>
        </a:p>
        <a:p>
          <a:r>
            <a:rPr lang="tr-TR" sz="1100" b="0"/>
            <a:t>ABC</a:t>
          </a:r>
          <a:r>
            <a:rPr lang="tr-TR" sz="1100" b="0" baseline="0"/>
            <a:t> sanayi işletmesinde iki makine günde iki vardiya halinde, haftada 7 gün ve bir vardiyada 10 saat çalışma yeteneğine sahiptir. İki birim A mamulü bir makine saatinde üretilmekte. Çeşitli nedenlerle 720 makine saati çalışmayacağı ve 340 saat de bakım-onarıma gideceği tahmin edilmektedir. Dönem için bütçelenmiş üretim 21000 birimdir. Bu verilere göre ABC sanayi işletmesinin makine saati türünden yıllık kuramsal, pratik ve beklenen kapasitesi aşağıdaki gibi hesaplanır:</a:t>
          </a:r>
          <a:endParaRPr lang="tr-TR"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19051</xdr:rowOff>
    </xdr:from>
    <xdr:to>
      <xdr:col>9</xdr:col>
      <xdr:colOff>142875</xdr:colOff>
      <xdr:row>6</xdr:row>
      <xdr:rowOff>57151</xdr:rowOff>
    </xdr:to>
    <xdr:sp macro="" textlink="">
      <xdr:nvSpPr>
        <xdr:cNvPr id="2" name="Metin kutusu 1">
          <a:extLst>
            <a:ext uri="{FF2B5EF4-FFF2-40B4-BE49-F238E27FC236}">
              <a16:creationId xmlns:a16="http://schemas.microsoft.com/office/drawing/2014/main" id="{2CEDD906-2539-2B70-B171-8D81251D8D31}"/>
            </a:ext>
          </a:extLst>
        </xdr:cNvPr>
        <xdr:cNvSpPr txBox="1"/>
      </xdr:nvSpPr>
      <xdr:spPr>
        <a:xfrm>
          <a:off x="0" y="19051"/>
          <a:ext cx="562927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1"/>
            <a:t>YÜKSEK-DÜŞÜK</a:t>
          </a:r>
          <a:r>
            <a:rPr lang="tr-TR" sz="1100" b="1" baseline="0"/>
            <a:t> NOKTALAR YÖNTEMİ</a:t>
          </a:r>
        </a:p>
        <a:p>
          <a:r>
            <a:rPr lang="tr-TR" sz="1100" b="0" baseline="0"/>
            <a:t>Bu yöntemde çeitli faaliyet düzeyleri iöin genel üretim giderleri belirlenir. Belirlenen bu faaliyet düzeyleri içinde genellikle en yüksek ve en düşük olanlar seçilir. Bu iki düzey ile bu iki düzeydeki genel üreyim giderleri arasındaki ilişki araştırılır.</a:t>
          </a:r>
        </a:p>
        <a:p>
          <a:endParaRPr lang="tr-TR" sz="1100" b="0" baseline="0"/>
        </a:p>
        <a:p>
          <a:r>
            <a:rPr lang="tr-TR" sz="1100" b="0" baseline="0"/>
            <a:t>ABC sanayi işletmesinde genel üretim giderleriyle ilgili olarak aşağıdaki bilgiler derlenmiştir.</a:t>
          </a:r>
          <a:endParaRPr lang="tr-TR" sz="1100" b="0"/>
        </a:p>
      </xdr:txBody>
    </xdr:sp>
    <xdr:clientData/>
  </xdr:twoCellAnchor>
  <xdr:twoCellAnchor>
    <xdr:from>
      <xdr:col>0</xdr:col>
      <xdr:colOff>9525</xdr:colOff>
      <xdr:row>22</xdr:row>
      <xdr:rowOff>47625</xdr:rowOff>
    </xdr:from>
    <xdr:to>
      <xdr:col>3</xdr:col>
      <xdr:colOff>390525</xdr:colOff>
      <xdr:row>25</xdr:row>
      <xdr:rowOff>95250</xdr:rowOff>
    </xdr:to>
    <xdr:sp macro="" textlink="">
      <xdr:nvSpPr>
        <xdr:cNvPr id="3" name="Metin kutusu 2">
          <a:extLst>
            <a:ext uri="{FF2B5EF4-FFF2-40B4-BE49-F238E27FC236}">
              <a16:creationId xmlns:a16="http://schemas.microsoft.com/office/drawing/2014/main" id="{64EA5841-C68D-8FF3-1AED-379F23CC9062}"/>
            </a:ext>
          </a:extLst>
        </xdr:cNvPr>
        <xdr:cNvSpPr txBox="1"/>
      </xdr:nvSpPr>
      <xdr:spPr>
        <a:xfrm>
          <a:off x="9525" y="4429125"/>
          <a:ext cx="333375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32.000 DİS için dolaylı işçilik</a:t>
          </a:r>
          <a:r>
            <a:rPr lang="tr-TR" sz="1100" baseline="0"/>
            <a:t> maliyeti toplam 794.000 TL'dir. Saat başına değişken payı 17 TL.</a:t>
          </a:r>
          <a:endParaRPr lang="tr-TR" sz="1100"/>
        </a:p>
      </xdr:txBody>
    </xdr:sp>
    <xdr:clientData/>
  </xdr:twoCellAnchor>
  <xdr:twoCellAnchor>
    <xdr:from>
      <xdr:col>4</xdr:col>
      <xdr:colOff>19050</xdr:colOff>
      <xdr:row>22</xdr:row>
      <xdr:rowOff>0</xdr:rowOff>
    </xdr:from>
    <xdr:to>
      <xdr:col>10</xdr:col>
      <xdr:colOff>371475</xdr:colOff>
      <xdr:row>41</xdr:row>
      <xdr:rowOff>9525</xdr:rowOff>
    </xdr:to>
    <xdr:sp macro="" textlink="">
      <xdr:nvSpPr>
        <xdr:cNvPr id="4" name="Metin kutusu 3">
          <a:extLst>
            <a:ext uri="{FF2B5EF4-FFF2-40B4-BE49-F238E27FC236}">
              <a16:creationId xmlns:a16="http://schemas.microsoft.com/office/drawing/2014/main" id="{4011EE38-4211-28B0-02D4-3AE195050A27}"/>
            </a:ext>
          </a:extLst>
        </xdr:cNvPr>
        <xdr:cNvSpPr txBox="1"/>
      </xdr:nvSpPr>
      <xdr:spPr>
        <a:xfrm>
          <a:off x="3581400" y="4381500"/>
          <a:ext cx="4010025"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ABC şirketinin dolaylı işçilik maliyeti: Y=250.000+17(X)</a:t>
          </a:r>
        </a:p>
        <a:p>
          <a:r>
            <a:rPr lang="tr-TR" sz="1100"/>
            <a:t>Dolaylı Gereç maliyetinin tamamı değişkendir bu nedenle Y=bX şeklinde düşünülecek olursa ABC sanayi işletmesinin dolaylı gereç maliyeti: 495.000=45.000</a:t>
          </a:r>
          <a:r>
            <a:rPr lang="tr-TR" sz="1100" baseline="0"/>
            <a:t> DİS -&gt; Y=11b</a:t>
          </a:r>
        </a:p>
        <a:p>
          <a:endParaRPr lang="tr-TR" sz="1100" baseline="0"/>
        </a:p>
        <a:p>
          <a:r>
            <a:rPr lang="tr-TR" sz="1100" baseline="0"/>
            <a:t>* Amortisman ve Sigorta (7.000.000+3.000.000) maliyetlerinin tamamı sabittir. Y=a, Y=</a:t>
          </a:r>
          <a:r>
            <a:rPr lang="tr-TR" sz="1100" baseline="0">
              <a:solidFill>
                <a:schemeClr val="dk1"/>
              </a:solidFill>
              <a:effectLst/>
              <a:latin typeface="+mn-lt"/>
              <a:ea typeface="+mn-ea"/>
              <a:cs typeface="+mn-cs"/>
            </a:rPr>
            <a:t>7.000.000, Y=3.000.000</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 Enerji Giderleri (1.990.000 TL) (45.000 saat için)</a:t>
          </a:r>
        </a:p>
        <a:p>
          <a:r>
            <a:rPr lang="tr-TR" sz="1100" baseline="0">
              <a:solidFill>
                <a:schemeClr val="dk1"/>
              </a:solidFill>
              <a:effectLst/>
              <a:latin typeface="+mn-lt"/>
              <a:ea typeface="+mn-ea"/>
              <a:cs typeface="+mn-cs"/>
            </a:rPr>
            <a:t>Yıllık elektrik faturasının 1.000.000 TL tutarındaki bölümü sabit olup kalanı yani 990.000 TL değişkendir. Y=1.000.000+22X</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 Yapılan bu hesaplamaların ışığında ABC işletmesinin sabit ve değişken bölümlerini gösteren GÜG bütçesi:</a:t>
          </a:r>
          <a:endParaRPr lang="tr-TR" sz="1100"/>
        </a:p>
      </xdr:txBody>
    </xdr:sp>
    <xdr:clientData/>
  </xdr:twoCellAnchor>
  <xdr:twoCellAnchor>
    <xdr:from>
      <xdr:col>0</xdr:col>
      <xdr:colOff>114300</xdr:colOff>
      <xdr:row>50</xdr:row>
      <xdr:rowOff>161925</xdr:rowOff>
    </xdr:from>
    <xdr:to>
      <xdr:col>5</xdr:col>
      <xdr:colOff>419100</xdr:colOff>
      <xdr:row>55</xdr:row>
      <xdr:rowOff>38100</xdr:rowOff>
    </xdr:to>
    <xdr:sp macro="" textlink="">
      <xdr:nvSpPr>
        <xdr:cNvPr id="5" name="Metin kutusu 4">
          <a:extLst>
            <a:ext uri="{FF2B5EF4-FFF2-40B4-BE49-F238E27FC236}">
              <a16:creationId xmlns:a16="http://schemas.microsoft.com/office/drawing/2014/main" id="{6C163216-C3B6-CFDA-06BB-011E407C8ACA}"/>
            </a:ext>
          </a:extLst>
        </xdr:cNvPr>
        <xdr:cNvSpPr txBox="1"/>
      </xdr:nvSpPr>
      <xdr:spPr>
        <a:xfrm>
          <a:off x="114300" y="9877425"/>
          <a:ext cx="45434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YARI ORTALAMALAR YÖNTEMİ</a:t>
          </a:r>
        </a:p>
        <a:p>
          <a:r>
            <a:rPr lang="tr-TR" sz="1100"/>
            <a:t>Yüksek düşük noktalar yöntemine benzer biçimde bu yöntemde de farklı faaliyet hacimleri ile by hacimlere</a:t>
          </a:r>
          <a:r>
            <a:rPr lang="tr-TR" sz="1100" baseline="0"/>
            <a:t> ilişkin maliyetlerden yararlanılarak sabit ve değişken ayrımı yapılır.</a:t>
          </a:r>
          <a:endParaRPr lang="tr-TR" sz="1100"/>
        </a:p>
      </xdr:txBody>
    </xdr:sp>
    <xdr:clientData/>
  </xdr:twoCellAnchor>
  <xdr:twoCellAnchor>
    <xdr:from>
      <xdr:col>2</xdr:col>
      <xdr:colOff>457200</xdr:colOff>
      <xdr:row>74</xdr:row>
      <xdr:rowOff>95250</xdr:rowOff>
    </xdr:from>
    <xdr:to>
      <xdr:col>7</xdr:col>
      <xdr:colOff>361950</xdr:colOff>
      <xdr:row>78</xdr:row>
      <xdr:rowOff>85725</xdr:rowOff>
    </xdr:to>
    <xdr:sp macro="" textlink="">
      <xdr:nvSpPr>
        <xdr:cNvPr id="6" name="Metin kutusu 5">
          <a:extLst>
            <a:ext uri="{FF2B5EF4-FFF2-40B4-BE49-F238E27FC236}">
              <a16:creationId xmlns:a16="http://schemas.microsoft.com/office/drawing/2014/main" id="{FD073860-5E23-BC6F-ED09-D402CA1BE863}"/>
            </a:ext>
          </a:extLst>
        </xdr:cNvPr>
        <xdr:cNvSpPr txBox="1"/>
      </xdr:nvSpPr>
      <xdr:spPr>
        <a:xfrm>
          <a:off x="2800350" y="14382750"/>
          <a:ext cx="301942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Bu yöntemde fazla veri sayısı ile büyük miktar verileri dikkate alınarak hesaplama yapılacak olursa farklı ve daha makul sonuçlara ulaşılabilir.</a:t>
          </a:r>
        </a:p>
      </xdr:txBody>
    </xdr:sp>
    <xdr:clientData/>
  </xdr:twoCellAnchor>
  <xdr:twoCellAnchor>
    <xdr:from>
      <xdr:col>5</xdr:col>
      <xdr:colOff>57150</xdr:colOff>
      <xdr:row>79</xdr:row>
      <xdr:rowOff>104775</xdr:rowOff>
    </xdr:from>
    <xdr:to>
      <xdr:col>12</xdr:col>
      <xdr:colOff>361950</xdr:colOff>
      <xdr:row>93</xdr:row>
      <xdr:rowOff>180975</xdr:rowOff>
    </xdr:to>
    <xdr:graphicFrame macro="">
      <xdr:nvGraphicFramePr>
        <xdr:cNvPr id="18" name="Grafik 17">
          <a:extLst>
            <a:ext uri="{FF2B5EF4-FFF2-40B4-BE49-F238E27FC236}">
              <a16:creationId xmlns:a16="http://schemas.microsoft.com/office/drawing/2014/main" id="{8D52CC70-F39E-D96F-68D0-84FFE332C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92</xdr:row>
      <xdr:rowOff>161925</xdr:rowOff>
    </xdr:from>
    <xdr:to>
      <xdr:col>4</xdr:col>
      <xdr:colOff>533400</xdr:colOff>
      <xdr:row>105</xdr:row>
      <xdr:rowOff>47625</xdr:rowOff>
    </xdr:to>
    <xdr:sp macro="" textlink="">
      <xdr:nvSpPr>
        <xdr:cNvPr id="19" name="Metin kutusu 18">
          <a:extLst>
            <a:ext uri="{FF2B5EF4-FFF2-40B4-BE49-F238E27FC236}">
              <a16:creationId xmlns:a16="http://schemas.microsoft.com/office/drawing/2014/main" id="{3EE17589-A5FA-5069-C9A4-71E6CAEE408C}"/>
            </a:ext>
          </a:extLst>
        </xdr:cNvPr>
        <xdr:cNvSpPr txBox="1"/>
      </xdr:nvSpPr>
      <xdr:spPr>
        <a:xfrm>
          <a:off x="342900" y="17878425"/>
          <a:ext cx="4657725"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1"/>
            <a:t>EN KÜÇÜK</a:t>
          </a:r>
          <a:r>
            <a:rPr lang="tr-TR" sz="1100" b="1" baseline="0"/>
            <a:t> KARELER YÖNTEMİ</a:t>
          </a:r>
        </a:p>
        <a:p>
          <a:r>
            <a:rPr lang="tr-TR" sz="1100" baseline="0"/>
            <a:t>* Eğer genel üretim giderlerinin değişken bölümü değişik faaliyet düzeylerinde aynı değişkenlik oranını koruyamıyorsa genel üretim giderlerini sabit ve değişken olarak ayırmada yüksek-düşük noktalar yöntemi yerine en küçük kareler yöntemi uygulanır. Bu yöntemde GÜG doğru hattını veren denklem:</a:t>
          </a:r>
        </a:p>
        <a:p>
          <a:r>
            <a:rPr lang="tr-TR" sz="1100" baseline="0"/>
            <a:t>Y=a+b(x)</a:t>
          </a:r>
        </a:p>
        <a:p>
          <a:r>
            <a:rPr lang="tr-TR" sz="1100" baseline="0"/>
            <a:t>Y=Toplam GÜG</a:t>
          </a:r>
        </a:p>
        <a:p>
          <a:r>
            <a:rPr lang="tr-TR" sz="1100" baseline="0"/>
            <a:t>a=Sabit GÜG</a:t>
          </a:r>
        </a:p>
        <a:p>
          <a:r>
            <a:rPr lang="tr-TR" sz="1100" baseline="0"/>
            <a:t>b=Birim Değişken GÜG</a:t>
          </a:r>
        </a:p>
        <a:p>
          <a:r>
            <a:rPr lang="tr-TR" sz="1100" baseline="0"/>
            <a:t>x= Faaliyet Hacmi</a:t>
          </a:r>
        </a:p>
        <a:p>
          <a:endParaRPr lang="tr-TR" sz="1100" baseline="0"/>
        </a:p>
        <a:p>
          <a:r>
            <a:rPr lang="tr-TR" sz="1100" baseline="0"/>
            <a:t>Bu yöntem, denklem tekniği ile katsayılar tekniği olmak üzere iki şekilde uygulanabilir.</a:t>
          </a:r>
          <a:endParaRPr lang="tr-TR" sz="1100"/>
        </a:p>
      </xdr:txBody>
    </xdr:sp>
    <xdr:clientData/>
  </xdr:twoCellAnchor>
  <xdr:twoCellAnchor>
    <xdr:from>
      <xdr:col>5</xdr:col>
      <xdr:colOff>180976</xdr:colOff>
      <xdr:row>109</xdr:row>
      <xdr:rowOff>19050</xdr:rowOff>
    </xdr:from>
    <xdr:to>
      <xdr:col>9</xdr:col>
      <xdr:colOff>409576</xdr:colOff>
      <xdr:row>114</xdr:row>
      <xdr:rowOff>133350</xdr:rowOff>
    </xdr:to>
    <mc:AlternateContent xmlns:mc="http://schemas.openxmlformats.org/markup-compatibility/2006" xmlns:a14="http://schemas.microsoft.com/office/drawing/2010/main">
      <mc:Choice Requires="a14">
        <xdr:sp macro="" textlink="">
          <xdr:nvSpPr>
            <xdr:cNvPr id="20" name="Metin kutusu 19">
              <a:extLst>
                <a:ext uri="{FF2B5EF4-FFF2-40B4-BE49-F238E27FC236}">
                  <a16:creationId xmlns:a16="http://schemas.microsoft.com/office/drawing/2014/main" id="{D4E5F7FF-23FA-9358-3818-8401137D735B}"/>
                </a:ext>
              </a:extLst>
            </xdr:cNvPr>
            <xdr:cNvSpPr txBox="1"/>
          </xdr:nvSpPr>
          <xdr:spPr>
            <a:xfrm>
              <a:off x="5591176" y="20974050"/>
              <a:ext cx="26670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nary>
                      <m:naryPr>
                        <m:chr m:val="∑"/>
                        <m:subHide m:val="on"/>
                        <m:supHide m:val="on"/>
                        <m:ctrlPr>
                          <a:rPr lang="tr-TR" sz="1100" i="1">
                            <a:latin typeface="Cambria Math" panose="02040503050406030204" pitchFamily="18" charset="0"/>
                          </a:rPr>
                        </m:ctrlPr>
                      </m:naryPr>
                      <m:sub/>
                      <m:sup/>
                      <m:e>
                        <m:r>
                          <a:rPr lang="tr-TR" sz="1100" b="0" i="1">
                            <a:latin typeface="Cambria Math" panose="02040503050406030204" pitchFamily="18" charset="0"/>
                          </a:rPr>
                          <m:t>𝑌</m:t>
                        </m:r>
                      </m:e>
                    </m:nary>
                    <m:r>
                      <a:rPr lang="tr-TR" sz="1100" b="0" i="1">
                        <a:latin typeface="Cambria Math" panose="02040503050406030204" pitchFamily="18" charset="0"/>
                      </a:rPr>
                      <m:t>=</m:t>
                    </m:r>
                    <m:r>
                      <a:rPr lang="tr-TR" sz="1100" b="0" i="1">
                        <a:latin typeface="Cambria Math" panose="02040503050406030204" pitchFamily="18" charset="0"/>
                      </a:rPr>
                      <m:t>𝑁𝑎</m:t>
                    </m:r>
                    <m:r>
                      <a:rPr lang="tr-TR" sz="1100" b="0" i="1">
                        <a:latin typeface="Cambria Math" panose="02040503050406030204" pitchFamily="18" charset="0"/>
                      </a:rPr>
                      <m:t>+</m:t>
                    </m:r>
                    <m:r>
                      <a:rPr lang="tr-TR" sz="1100" b="0" i="1">
                        <a:latin typeface="Cambria Math" panose="02040503050406030204" pitchFamily="18" charset="0"/>
                      </a:rPr>
                      <m:t>𝑏</m:t>
                    </m:r>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m:t>
                        </m:r>
                      </m:e>
                    </m:nary>
                  </m:oMath>
                </m:oMathPara>
              </a14:m>
              <a:endParaRPr lang="tr-TR" sz="1100"/>
            </a:p>
            <a:p>
              <a:pPr/>
              <a14:m>
                <m:oMathPara xmlns:m="http://schemas.openxmlformats.org/officeDocument/2006/math">
                  <m:oMathParaPr>
                    <m:jc m:val="centerGroup"/>
                  </m:oMathParaPr>
                  <m:oMath xmlns:m="http://schemas.openxmlformats.org/officeDocument/2006/math">
                    <m:nary>
                      <m:naryPr>
                        <m:chr m:val="∑"/>
                        <m:subHide m:val="on"/>
                        <m:supHide m:val="on"/>
                        <m:ctrlPr>
                          <a:rPr lang="tr-TR" sz="1100" i="1">
                            <a:latin typeface="Cambria Math" panose="02040503050406030204" pitchFamily="18" charset="0"/>
                          </a:rPr>
                        </m:ctrlPr>
                      </m:naryPr>
                      <m:sub/>
                      <m:sup/>
                      <m:e>
                        <m:r>
                          <a:rPr lang="tr-TR" sz="1100" b="0" i="1">
                            <a:latin typeface="Cambria Math" panose="02040503050406030204" pitchFamily="18" charset="0"/>
                          </a:rPr>
                          <m:t>𝑋𝑌</m:t>
                        </m:r>
                      </m:e>
                    </m:nary>
                    <m:r>
                      <a:rPr lang="tr-TR" sz="1100" b="0" i="1">
                        <a:latin typeface="Cambria Math" panose="02040503050406030204" pitchFamily="18" charset="0"/>
                      </a:rPr>
                      <m:t>=</m:t>
                    </m:r>
                    <m:r>
                      <a:rPr lang="tr-TR" sz="1100" b="0" i="1">
                        <a:latin typeface="Cambria Math" panose="02040503050406030204" pitchFamily="18" charset="0"/>
                      </a:rPr>
                      <m:t>𝑎</m:t>
                    </m:r>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m:t>
                        </m:r>
                      </m:e>
                    </m:nary>
                    <m:r>
                      <a:rPr lang="tr-TR" sz="1100" b="0" i="1">
                        <a:latin typeface="Cambria Math" panose="02040503050406030204" pitchFamily="18" charset="0"/>
                      </a:rPr>
                      <m:t>+</m:t>
                    </m:r>
                    <m:r>
                      <a:rPr lang="tr-TR" sz="1100" b="0" i="1">
                        <a:latin typeface="Cambria Math" panose="02040503050406030204" pitchFamily="18" charset="0"/>
                      </a:rPr>
                      <m:t>𝑏</m:t>
                    </m:r>
                    <m:nary>
                      <m:naryPr>
                        <m:chr m:val="∑"/>
                        <m:subHide m:val="on"/>
                        <m:supHide m:val="on"/>
                        <m:ctrlPr>
                          <a:rPr lang="tr-TR" sz="1100" b="0" i="1">
                            <a:latin typeface="Cambria Math" panose="02040503050406030204" pitchFamily="18" charset="0"/>
                          </a:rPr>
                        </m:ctrlPr>
                      </m:naryPr>
                      <m:sub/>
                      <m:sup/>
                      <m:e>
                        <m:sSup>
                          <m:sSupPr>
                            <m:ctrlPr>
                              <a:rPr lang="tr-TR" sz="1100" b="0" i="1">
                                <a:latin typeface="Cambria Math" panose="02040503050406030204" pitchFamily="18" charset="0"/>
                              </a:rPr>
                            </m:ctrlPr>
                          </m:sSupPr>
                          <m:e>
                            <m:r>
                              <a:rPr lang="tr-TR" sz="1100" b="0" i="1">
                                <a:latin typeface="Cambria Math" panose="02040503050406030204" pitchFamily="18" charset="0"/>
                              </a:rPr>
                              <m:t>𝑋</m:t>
                            </m:r>
                          </m:e>
                          <m:sup>
                            <m:r>
                              <a:rPr lang="tr-TR" sz="1100" b="0" i="1">
                                <a:latin typeface="Cambria Math" panose="02040503050406030204" pitchFamily="18" charset="0"/>
                              </a:rPr>
                              <m:t>2</m:t>
                            </m:r>
                          </m:sup>
                        </m:sSup>
                      </m:e>
                    </m:nary>
                  </m:oMath>
                </m:oMathPara>
              </a14:m>
              <a:endParaRPr lang="tr-TR" sz="1100"/>
            </a:p>
          </xdr:txBody>
        </xdr:sp>
      </mc:Choice>
      <mc:Fallback xmlns="">
        <xdr:sp macro="" textlink="">
          <xdr:nvSpPr>
            <xdr:cNvPr id="20" name="Metin kutusu 19">
              <a:extLst>
                <a:ext uri="{FF2B5EF4-FFF2-40B4-BE49-F238E27FC236}">
                  <a16:creationId xmlns:a16="http://schemas.microsoft.com/office/drawing/2014/main" id="{D4E5F7FF-23FA-9358-3818-8401137D735B}"/>
                </a:ext>
              </a:extLst>
            </xdr:cNvPr>
            <xdr:cNvSpPr txBox="1"/>
          </xdr:nvSpPr>
          <xdr:spPr>
            <a:xfrm>
              <a:off x="5591176" y="20974050"/>
              <a:ext cx="26670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i="0">
                  <a:latin typeface="Cambria Math" panose="02040503050406030204" pitchFamily="18" charset="0"/>
                </a:rPr>
                <a:t>∑▒</a:t>
              </a:r>
              <a:r>
                <a:rPr lang="tr-TR" sz="1100" b="0" i="0">
                  <a:latin typeface="Cambria Math" panose="02040503050406030204" pitchFamily="18" charset="0"/>
                </a:rPr>
                <a:t>𝑌=𝑁𝑎+𝑏∑▒𝑋</a:t>
              </a:r>
              <a:endParaRPr lang="tr-TR" sz="1100"/>
            </a:p>
            <a:p>
              <a:r>
                <a:rPr lang="tr-TR" sz="1100" i="0">
                  <a:latin typeface="Cambria Math" panose="02040503050406030204" pitchFamily="18" charset="0"/>
                </a:rPr>
                <a:t>∑▒</a:t>
              </a:r>
              <a:r>
                <a:rPr lang="tr-TR" sz="1100" b="0" i="0">
                  <a:latin typeface="Cambria Math" panose="02040503050406030204" pitchFamily="18" charset="0"/>
                </a:rPr>
                <a:t>𝑋𝑌=𝑎∑▒𝑋+𝑏∑▒𝑋^2 </a:t>
              </a:r>
              <a:endParaRPr lang="tr-TR" sz="1100"/>
            </a:p>
          </xdr:txBody>
        </xdr:sp>
      </mc:Fallback>
    </mc:AlternateContent>
    <xdr:clientData/>
  </xdr:twoCellAnchor>
  <xdr:twoCellAnchor>
    <xdr:from>
      <xdr:col>4</xdr:col>
      <xdr:colOff>257175</xdr:colOff>
      <xdr:row>124</xdr:row>
      <xdr:rowOff>180975</xdr:rowOff>
    </xdr:from>
    <xdr:to>
      <xdr:col>9</xdr:col>
      <xdr:colOff>476250</xdr:colOff>
      <xdr:row>128</xdr:row>
      <xdr:rowOff>19050</xdr:rowOff>
    </xdr:to>
    <xdr:sp macro="" textlink="">
      <xdr:nvSpPr>
        <xdr:cNvPr id="21" name="Metin kutusu 20">
          <a:extLst>
            <a:ext uri="{FF2B5EF4-FFF2-40B4-BE49-F238E27FC236}">
              <a16:creationId xmlns:a16="http://schemas.microsoft.com/office/drawing/2014/main" id="{F68037BF-C8B1-BFF9-CA7C-8FFD72EB4F70}"/>
            </a:ext>
          </a:extLst>
        </xdr:cNvPr>
        <xdr:cNvSpPr txBox="1"/>
      </xdr:nvSpPr>
      <xdr:spPr>
        <a:xfrm>
          <a:off x="5057775" y="23993475"/>
          <a:ext cx="3267075"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İşletmenin Bütçe Denklemi:</a:t>
          </a:r>
        </a:p>
        <a:p>
          <a:r>
            <a:rPr lang="tr-TR" sz="1100"/>
            <a:t>Y=121.200+380(X) </a:t>
          </a:r>
        </a:p>
      </xdr:txBody>
    </xdr:sp>
    <xdr:clientData/>
  </xdr:twoCellAnchor>
  <xdr:twoCellAnchor>
    <xdr:from>
      <xdr:col>0</xdr:col>
      <xdr:colOff>1123950</xdr:colOff>
      <xdr:row>131</xdr:row>
      <xdr:rowOff>76200</xdr:rowOff>
    </xdr:from>
    <xdr:to>
      <xdr:col>4</xdr:col>
      <xdr:colOff>38100</xdr:colOff>
      <xdr:row>135</xdr:row>
      <xdr:rowOff>171450</xdr:rowOff>
    </xdr:to>
    <mc:AlternateContent xmlns:mc="http://schemas.openxmlformats.org/markup-compatibility/2006" xmlns:a14="http://schemas.microsoft.com/office/drawing/2010/main">
      <mc:Choice Requires="a14">
        <xdr:sp macro="" textlink="">
          <xdr:nvSpPr>
            <xdr:cNvPr id="22" name="Metin kutusu 21">
              <a:extLst>
                <a:ext uri="{FF2B5EF4-FFF2-40B4-BE49-F238E27FC236}">
                  <a16:creationId xmlns:a16="http://schemas.microsoft.com/office/drawing/2014/main" id="{799FE5C1-8529-825A-790E-49716755955F}"/>
                </a:ext>
              </a:extLst>
            </xdr:cNvPr>
            <xdr:cNvSpPr txBox="1"/>
          </xdr:nvSpPr>
          <xdr:spPr>
            <a:xfrm>
              <a:off x="1123950" y="25222200"/>
              <a:ext cx="37147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tr-TR" sz="1100" b="0" i="1">
                        <a:latin typeface="Cambria Math" panose="02040503050406030204" pitchFamily="18" charset="0"/>
                      </a:rPr>
                      <m:t>𝑏</m:t>
                    </m:r>
                    <m:r>
                      <a:rPr lang="tr-TR" sz="1100" b="0" i="1">
                        <a:latin typeface="Cambria Math" panose="02040503050406030204" pitchFamily="18" charset="0"/>
                      </a:rPr>
                      <m:t>= </m:t>
                    </m:r>
                    <m:f>
                      <m:fPr>
                        <m:ctrlPr>
                          <a:rPr lang="tr-TR" sz="1100" b="0" i="1">
                            <a:latin typeface="Cambria Math" panose="02040503050406030204" pitchFamily="18" charset="0"/>
                          </a:rPr>
                        </m:ctrlPr>
                      </m:fPr>
                      <m:num>
                        <m:r>
                          <a:rPr lang="tr-TR" sz="1100" b="0" i="1">
                            <a:latin typeface="Cambria Math" panose="02040503050406030204" pitchFamily="18" charset="0"/>
                          </a:rPr>
                          <m:t>𝑛</m:t>
                        </m:r>
                        <m:d>
                          <m:dPr>
                            <m:ctrlPr>
                              <a:rPr lang="tr-TR" sz="1100" b="0" i="1">
                                <a:latin typeface="Cambria Math" panose="02040503050406030204" pitchFamily="18" charset="0"/>
                              </a:rPr>
                            </m:ctrlPr>
                          </m:dPr>
                          <m:e>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𝑋𝑌</m:t>
                                </m:r>
                              </m:e>
                            </m:nary>
                          </m:e>
                        </m:d>
                        <m:r>
                          <a:rPr lang="tr-TR" sz="1100" b="0" i="1">
                            <a:latin typeface="Cambria Math" panose="02040503050406030204" pitchFamily="18" charset="0"/>
                          </a:rPr>
                          <m:t>−(</m:t>
                        </m:r>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m:t>
                            </m:r>
                          </m:e>
                        </m:nary>
                        <m:r>
                          <a:rPr lang="tr-TR" sz="1100" b="0" i="1">
                            <a:latin typeface="Cambria Math" panose="02040503050406030204" pitchFamily="18" charset="0"/>
                          </a:rPr>
                          <m:t>)(</m:t>
                        </m:r>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𝑌</m:t>
                            </m:r>
                          </m:e>
                        </m:nary>
                        <m:r>
                          <a:rPr lang="tr-TR" sz="1100" b="0" i="1">
                            <a:latin typeface="Cambria Math" panose="02040503050406030204" pitchFamily="18" charset="0"/>
                          </a:rPr>
                          <m:t>)</m:t>
                        </m:r>
                      </m:num>
                      <m:den>
                        <m:r>
                          <a:rPr lang="tr-TR" sz="1100" b="0" i="1">
                            <a:latin typeface="Cambria Math" panose="02040503050406030204" pitchFamily="18" charset="0"/>
                          </a:rPr>
                          <m:t>𝑛</m:t>
                        </m:r>
                        <m:r>
                          <a:rPr lang="tr-TR" sz="1100" b="0" i="1">
                            <a:latin typeface="Cambria Math" panose="02040503050406030204" pitchFamily="18" charset="0"/>
                          </a:rPr>
                          <m:t>(</m:t>
                        </m:r>
                        <m:nary>
                          <m:naryPr>
                            <m:chr m:val="∑"/>
                            <m:subHide m:val="on"/>
                            <m:supHide m:val="on"/>
                            <m:ctrlPr>
                              <a:rPr lang="tr-TR" sz="1100" b="0" i="1">
                                <a:latin typeface="Cambria Math" panose="02040503050406030204" pitchFamily="18" charset="0"/>
                              </a:rPr>
                            </m:ctrlPr>
                          </m:naryPr>
                          <m:sub/>
                          <m:sup/>
                          <m:e>
                            <m:sSup>
                              <m:sSupPr>
                                <m:ctrlPr>
                                  <a:rPr lang="tr-TR" sz="1100" b="0" i="1">
                                    <a:latin typeface="Cambria Math" panose="02040503050406030204" pitchFamily="18" charset="0"/>
                                  </a:rPr>
                                </m:ctrlPr>
                              </m:sSupPr>
                              <m:e>
                                <m:r>
                                  <a:rPr lang="tr-TR" sz="1100" b="0" i="1">
                                    <a:latin typeface="Cambria Math" panose="02040503050406030204" pitchFamily="18" charset="0"/>
                                  </a:rPr>
                                  <m:t>𝑋</m:t>
                                </m:r>
                              </m:e>
                              <m:sup>
                                <m:r>
                                  <a:rPr lang="tr-TR" sz="1100" b="0" i="1">
                                    <a:latin typeface="Cambria Math" panose="02040503050406030204" pitchFamily="18" charset="0"/>
                                  </a:rPr>
                                  <m:t>2</m:t>
                                </m:r>
                              </m:sup>
                            </m:sSup>
                            <m:r>
                              <a:rPr lang="tr-TR" sz="1100" b="0" i="1">
                                <a:latin typeface="Cambria Math" panose="02040503050406030204" pitchFamily="18" charset="0"/>
                              </a:rPr>
                              <m:t>)−</m:t>
                            </m:r>
                            <m:sSup>
                              <m:sSupPr>
                                <m:ctrlPr>
                                  <a:rPr lang="tr-TR" sz="1100" b="0" i="1">
                                    <a:latin typeface="Cambria Math" panose="02040503050406030204" pitchFamily="18" charset="0"/>
                                  </a:rPr>
                                </m:ctrlPr>
                              </m:sSupPr>
                              <m:e>
                                <m:r>
                                  <a:rPr lang="tr-TR" sz="1100" b="0" i="1">
                                    <a:latin typeface="Cambria Math" panose="02040503050406030204" pitchFamily="18" charset="0"/>
                                  </a:rPr>
                                  <m:t>(</m:t>
                                </m:r>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m:t>
                                    </m:r>
                                  </m:e>
                                </m:nary>
                                <m:r>
                                  <a:rPr lang="tr-TR" sz="1100" b="0" i="1">
                                    <a:latin typeface="Cambria Math" panose="02040503050406030204" pitchFamily="18" charset="0"/>
                                  </a:rPr>
                                  <m:t>)</m:t>
                                </m:r>
                              </m:e>
                              <m:sup>
                                <m:r>
                                  <a:rPr lang="tr-TR" sz="1100" b="0" i="1">
                                    <a:latin typeface="Cambria Math" panose="02040503050406030204" pitchFamily="18" charset="0"/>
                                  </a:rPr>
                                  <m:t>2</m:t>
                                </m:r>
                              </m:sup>
                            </m:sSup>
                          </m:e>
                        </m:nary>
                      </m:den>
                    </m:f>
                  </m:oMath>
                </m:oMathPara>
              </a14:m>
              <a:endParaRPr lang="tr-TR" sz="1100"/>
            </a:p>
            <a:p>
              <a:pPr/>
              <a14:m>
                <m:oMathPara xmlns:m="http://schemas.openxmlformats.org/officeDocument/2006/math">
                  <m:oMathParaPr>
                    <m:jc m:val="centerGroup"/>
                  </m:oMathParaPr>
                  <m:oMath xmlns:m="http://schemas.openxmlformats.org/officeDocument/2006/math">
                    <m:r>
                      <a:rPr lang="tr-TR" sz="1100" b="0" i="1">
                        <a:latin typeface="Cambria Math" panose="02040503050406030204" pitchFamily="18" charset="0"/>
                      </a:rPr>
                      <m:t>𝑎</m:t>
                    </m:r>
                    <m:r>
                      <a:rPr lang="tr-TR" sz="1100" b="0" i="1">
                        <a:latin typeface="Cambria Math" panose="02040503050406030204" pitchFamily="18" charset="0"/>
                      </a:rPr>
                      <m:t>=</m:t>
                    </m:r>
                    <m:f>
                      <m:fPr>
                        <m:ctrlPr>
                          <a:rPr lang="tr-TR" sz="1100" b="0" i="1">
                            <a:latin typeface="Cambria Math" panose="02040503050406030204" pitchFamily="18" charset="0"/>
                          </a:rPr>
                        </m:ctrlPr>
                      </m:fPr>
                      <m:num>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𝑌</m:t>
                            </m:r>
                          </m:e>
                        </m:nary>
                      </m:num>
                      <m:den>
                        <m:r>
                          <a:rPr lang="tr-TR" sz="1100" b="0" i="1">
                            <a:latin typeface="Cambria Math" panose="02040503050406030204" pitchFamily="18" charset="0"/>
                          </a:rPr>
                          <m:t>𝑛</m:t>
                        </m:r>
                      </m:den>
                    </m:f>
                    <m:r>
                      <a:rPr lang="tr-TR" sz="1100" b="0" i="1">
                        <a:latin typeface="Cambria Math" panose="02040503050406030204" pitchFamily="18" charset="0"/>
                      </a:rPr>
                      <m:t>−</m:t>
                    </m:r>
                    <m:r>
                      <a:rPr lang="tr-TR" sz="1100" b="0" i="1">
                        <a:latin typeface="Cambria Math" panose="02040503050406030204" pitchFamily="18" charset="0"/>
                      </a:rPr>
                      <m:t>𝑏</m:t>
                    </m:r>
                    <m:f>
                      <m:fPr>
                        <m:ctrlPr>
                          <a:rPr lang="tr-TR" sz="1100" b="0" i="1">
                            <a:latin typeface="Cambria Math" panose="02040503050406030204" pitchFamily="18" charset="0"/>
                          </a:rPr>
                        </m:ctrlPr>
                      </m:fPr>
                      <m:num>
                        <m:nary>
                          <m:naryPr>
                            <m:chr m:val="∑"/>
                            <m:subHide m:val="on"/>
                            <m:supHide m:val="on"/>
                            <m:ctrlPr>
                              <a:rPr lang="tr-TR" sz="1100" b="0" i="1">
                                <a:latin typeface="Cambria Math" panose="02040503050406030204" pitchFamily="18" charset="0"/>
                              </a:rPr>
                            </m:ctrlPr>
                          </m:naryPr>
                          <m:sub/>
                          <m:sup/>
                          <m:e>
                            <m:r>
                              <a:rPr lang="tr-TR" sz="1100" b="0" i="1">
                                <a:latin typeface="Cambria Math" panose="02040503050406030204" pitchFamily="18" charset="0"/>
                              </a:rPr>
                              <m:t>𝑋</m:t>
                            </m:r>
                          </m:e>
                        </m:nary>
                      </m:num>
                      <m:den>
                        <m:r>
                          <a:rPr lang="tr-TR" sz="1100" b="0" i="1">
                            <a:latin typeface="Cambria Math" panose="02040503050406030204" pitchFamily="18" charset="0"/>
                          </a:rPr>
                          <m:t>𝑛</m:t>
                        </m:r>
                      </m:den>
                    </m:f>
                  </m:oMath>
                </m:oMathPara>
              </a14:m>
              <a:endParaRPr lang="tr-TR" sz="1100"/>
            </a:p>
          </xdr:txBody>
        </xdr:sp>
      </mc:Choice>
      <mc:Fallback xmlns="">
        <xdr:sp macro="" textlink="">
          <xdr:nvSpPr>
            <xdr:cNvPr id="22" name="Metin kutusu 21">
              <a:extLst>
                <a:ext uri="{FF2B5EF4-FFF2-40B4-BE49-F238E27FC236}">
                  <a16:creationId xmlns:a16="http://schemas.microsoft.com/office/drawing/2014/main" id="{799FE5C1-8529-825A-790E-49716755955F}"/>
                </a:ext>
              </a:extLst>
            </xdr:cNvPr>
            <xdr:cNvSpPr txBox="1"/>
          </xdr:nvSpPr>
          <xdr:spPr>
            <a:xfrm>
              <a:off x="1123950" y="25222200"/>
              <a:ext cx="37147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0" i="0">
                  <a:latin typeface="Cambria Math" panose="02040503050406030204" pitchFamily="18" charset="0"/>
                </a:rPr>
                <a:t>𝑏=  (𝑛(∑▒𝑋𝑌)−(∑▒𝑋)(∑▒𝑌))/(𝑛(∑▒〖𝑋^2)−〖(∑▒𝑋)〗^2 〗)</a:t>
              </a:r>
              <a:endParaRPr lang="tr-TR" sz="1100"/>
            </a:p>
            <a:p>
              <a:r>
                <a:rPr lang="tr-TR" sz="1100" b="0" i="0">
                  <a:latin typeface="Cambria Math" panose="02040503050406030204" pitchFamily="18" charset="0"/>
                </a:rPr>
                <a:t>𝑎=(∑▒𝑌)/𝑛−𝑏 (∑▒𝑋)/𝑛</a:t>
              </a:r>
              <a:endParaRPr lang="tr-TR"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8</xdr:col>
      <xdr:colOff>342900</xdr:colOff>
      <xdr:row>4</xdr:row>
      <xdr:rowOff>66675</xdr:rowOff>
    </xdr:to>
    <xdr:sp macro="" textlink="">
      <xdr:nvSpPr>
        <xdr:cNvPr id="2" name="Metin kutusu 1">
          <a:extLst>
            <a:ext uri="{FF2B5EF4-FFF2-40B4-BE49-F238E27FC236}">
              <a16:creationId xmlns:a16="http://schemas.microsoft.com/office/drawing/2014/main" id="{29E33D7C-64DD-7122-3A79-21CA5615CE9E}"/>
            </a:ext>
          </a:extLst>
        </xdr:cNvPr>
        <xdr:cNvSpPr txBox="1"/>
      </xdr:nvSpPr>
      <xdr:spPr>
        <a:xfrm>
          <a:off x="0" y="19050"/>
          <a:ext cx="52197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GÜG-HACİM</a:t>
          </a:r>
          <a:r>
            <a:rPr lang="tr-TR" sz="1100" baseline="0"/>
            <a:t> İLİŞKİSİNİN İNCELENMESİ</a:t>
          </a:r>
        </a:p>
        <a:p>
          <a:r>
            <a:rPr lang="tr-TR" sz="1100" baseline="0"/>
            <a:t>Üretim maliyetini oluşturan unsurlardan genel üretim giderleri ile faaliyet düzeyindeki değişmeler arasındaki ilişkinin incelenmesi ve ikisi arasındaki ilişkinin kuvvetlilik derecesinin araştırılması önemlidir.</a:t>
          </a:r>
          <a:endParaRPr lang="tr-TR" sz="1100"/>
        </a:p>
      </xdr:txBody>
    </xdr:sp>
    <xdr:clientData/>
  </xdr:twoCellAnchor>
  <xdr:twoCellAnchor>
    <xdr:from>
      <xdr:col>2</xdr:col>
      <xdr:colOff>304800</xdr:colOff>
      <xdr:row>14</xdr:row>
      <xdr:rowOff>85725</xdr:rowOff>
    </xdr:from>
    <xdr:to>
      <xdr:col>8</xdr:col>
      <xdr:colOff>485775</xdr:colOff>
      <xdr:row>16</xdr:row>
      <xdr:rowOff>180975</xdr:rowOff>
    </xdr:to>
    <xdr:sp macro="" textlink="">
      <xdr:nvSpPr>
        <xdr:cNvPr id="3" name="Metin kutusu 2">
          <a:extLst>
            <a:ext uri="{FF2B5EF4-FFF2-40B4-BE49-F238E27FC236}">
              <a16:creationId xmlns:a16="http://schemas.microsoft.com/office/drawing/2014/main" id="{E682C364-D3E5-97DE-1C13-19BC221EAC2A}"/>
            </a:ext>
          </a:extLst>
        </xdr:cNvPr>
        <xdr:cNvSpPr txBox="1"/>
      </xdr:nvSpPr>
      <xdr:spPr>
        <a:xfrm>
          <a:off x="1524000" y="3514725"/>
          <a:ext cx="383857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Dolaysız</a:t>
          </a:r>
          <a:r>
            <a:rPr lang="tr-TR" sz="1100" baseline="0"/>
            <a:t> işçilik saatleri ile genel yönetim giderleri arasında tam ve olumlu bir ilişki olduğu söylenebilir.</a:t>
          </a:r>
          <a:endParaRPr lang="tr-TR" sz="1100"/>
        </a:p>
      </xdr:txBody>
    </xdr:sp>
    <xdr:clientData/>
  </xdr:twoCellAnchor>
  <xdr:twoCellAnchor>
    <xdr:from>
      <xdr:col>2</xdr:col>
      <xdr:colOff>295275</xdr:colOff>
      <xdr:row>38</xdr:row>
      <xdr:rowOff>28575</xdr:rowOff>
    </xdr:from>
    <xdr:to>
      <xdr:col>8</xdr:col>
      <xdr:colOff>104775</xdr:colOff>
      <xdr:row>40</xdr:row>
      <xdr:rowOff>133350</xdr:rowOff>
    </xdr:to>
    <xdr:sp macro="" textlink="">
      <xdr:nvSpPr>
        <xdr:cNvPr id="4" name="Metin kutusu 3">
          <a:extLst>
            <a:ext uri="{FF2B5EF4-FFF2-40B4-BE49-F238E27FC236}">
              <a16:creationId xmlns:a16="http://schemas.microsoft.com/office/drawing/2014/main" id="{E64A35D3-96B2-4144-81C4-9342987F2AB8}"/>
            </a:ext>
          </a:extLst>
        </xdr:cNvPr>
        <xdr:cNvSpPr txBox="1"/>
      </xdr:nvSpPr>
      <xdr:spPr>
        <a:xfrm>
          <a:off x="1514475" y="8029575"/>
          <a:ext cx="379095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solidFill>
                <a:schemeClr val="dk1"/>
              </a:solidFill>
              <a:effectLst/>
              <a:latin typeface="+mn-lt"/>
              <a:ea typeface="+mn-ea"/>
              <a:cs typeface="+mn-cs"/>
            </a:rPr>
            <a:t>Dolaysız</a:t>
          </a:r>
          <a:r>
            <a:rPr lang="tr-TR" sz="1100" baseline="0">
              <a:solidFill>
                <a:schemeClr val="dk1"/>
              </a:solidFill>
              <a:effectLst/>
              <a:latin typeface="+mn-lt"/>
              <a:ea typeface="+mn-ea"/>
              <a:cs typeface="+mn-cs"/>
            </a:rPr>
            <a:t> işçilik saatleri ile genel yönetim giderleri arasında kuvvetli bir ilişki olduğu söylenebilir.</a:t>
          </a:r>
          <a:endParaRPr lang="tr-TR" sz="1100"/>
        </a:p>
      </xdr:txBody>
    </xdr:sp>
    <xdr:clientData/>
  </xdr:twoCellAnchor>
  <xdr:twoCellAnchor>
    <xdr:from>
      <xdr:col>0</xdr:col>
      <xdr:colOff>381000</xdr:colOff>
      <xdr:row>52</xdr:row>
      <xdr:rowOff>85725</xdr:rowOff>
    </xdr:from>
    <xdr:to>
      <xdr:col>8</xdr:col>
      <xdr:colOff>647700</xdr:colOff>
      <xdr:row>57</xdr:row>
      <xdr:rowOff>123825</xdr:rowOff>
    </xdr:to>
    <xdr:sp macro="" textlink="">
      <xdr:nvSpPr>
        <xdr:cNvPr id="5" name="Metin kutusu 4">
          <a:extLst>
            <a:ext uri="{FF2B5EF4-FFF2-40B4-BE49-F238E27FC236}">
              <a16:creationId xmlns:a16="http://schemas.microsoft.com/office/drawing/2014/main" id="{FBD24F51-8E0A-B737-9ADE-59A85BA7AD43}"/>
            </a:ext>
          </a:extLst>
        </xdr:cNvPr>
        <xdr:cNvSpPr txBox="1"/>
      </xdr:nvSpPr>
      <xdr:spPr>
        <a:xfrm>
          <a:off x="381000" y="10753725"/>
          <a:ext cx="5467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Determinasyon katsayısı,</a:t>
          </a:r>
          <a:r>
            <a:rPr lang="tr-TR" sz="1100" baseline="0"/>
            <a:t> iki değişken arasındaki değişimin ne ölçüde bağımsız değişken tarafından sağlandığını gösterir. Korelasyon katsayısının karesi bu katsayıyı verir. Buna göre genel üretim giderlerindeki değişmenin %94 oranında bağımsız değişken olan dolaysız işçilik saatinden kaynaklandığı %6 olasılıkla değişimin dolaysız işçilik saatleri dışındaki etmenlerden oluştuğu söylenebilir.</a:t>
          </a:r>
          <a:endParaRPr lang="tr-TR" sz="1100"/>
        </a:p>
      </xdr:txBody>
    </xdr:sp>
    <xdr:clientData/>
  </xdr:twoCellAnchor>
  <xdr:twoCellAnchor>
    <xdr:from>
      <xdr:col>0</xdr:col>
      <xdr:colOff>152400</xdr:colOff>
      <xdr:row>61</xdr:row>
      <xdr:rowOff>76200</xdr:rowOff>
    </xdr:from>
    <xdr:to>
      <xdr:col>8</xdr:col>
      <xdr:colOff>419100</xdr:colOff>
      <xdr:row>66</xdr:row>
      <xdr:rowOff>114300</xdr:rowOff>
    </xdr:to>
    <xdr:sp macro="" textlink="">
      <xdr:nvSpPr>
        <xdr:cNvPr id="6" name="Metin kutusu 5">
          <a:extLst>
            <a:ext uri="{FF2B5EF4-FFF2-40B4-BE49-F238E27FC236}">
              <a16:creationId xmlns:a16="http://schemas.microsoft.com/office/drawing/2014/main" id="{E2E8A3C1-E52C-4D50-8D26-F4065C879DCC}"/>
            </a:ext>
          </a:extLst>
        </xdr:cNvPr>
        <xdr:cNvSpPr txBox="1"/>
      </xdr:nvSpPr>
      <xdr:spPr>
        <a:xfrm>
          <a:off x="152400" y="12458700"/>
          <a:ext cx="5467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%94</a:t>
          </a:r>
          <a:r>
            <a:rPr lang="tr-TR" sz="1100" baseline="0"/>
            <a:t> olarak belirlenen determinasyon katsayısı, genel üretim giderleri ile dolaysız işçilik saatleri arasında kuvvetli bir ilişkinin varlığını kanıtlar. Bu sonuç 5 adet gözlemin incelenmesi ile bulunmuştur. Gözlem sayısı arttırılır ise pekişir ya da aynı çıkmaz. İşte daha fazla gözlem yapmanın gerekli olup olmadığını anlamak için "t" testi yapılır. Bu test, korelasyon katsayısının 0 olduğu değeri saptama amacı güder.</a:t>
          </a:r>
        </a:p>
        <a:p>
          <a:endParaRPr lang="tr-T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2</xdr:row>
      <xdr:rowOff>19050</xdr:rowOff>
    </xdr:from>
    <xdr:to>
      <xdr:col>10</xdr:col>
      <xdr:colOff>400050</xdr:colOff>
      <xdr:row>6</xdr:row>
      <xdr:rowOff>95250</xdr:rowOff>
    </xdr:to>
    <xdr:sp macro="" textlink="">
      <xdr:nvSpPr>
        <xdr:cNvPr id="2" name="Metin kutusu 1">
          <a:extLst>
            <a:ext uri="{FF2B5EF4-FFF2-40B4-BE49-F238E27FC236}">
              <a16:creationId xmlns:a16="http://schemas.microsoft.com/office/drawing/2014/main" id="{2E99969F-A35B-68B0-26E6-8D937CAD3795}"/>
            </a:ext>
          </a:extLst>
        </xdr:cNvPr>
        <xdr:cNvSpPr txBox="1"/>
      </xdr:nvSpPr>
      <xdr:spPr>
        <a:xfrm>
          <a:off x="2914650" y="400050"/>
          <a:ext cx="4752975"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Mamul birim başına GÜG yükleme</a:t>
          </a:r>
          <a:r>
            <a:rPr lang="tr-TR" sz="1100" baseline="0"/>
            <a:t> oranı 642,86 TL olarak bulunmuştur. Bunun anlamı, bu ölçünün kullanılması durumunda ABC sanayi işletmesinde üretilen her mamul birimi başına hammadde ve dolaysız işçiliğe ek olarak </a:t>
          </a:r>
          <a:r>
            <a:rPr lang="tr-TR" sz="1100" baseline="0">
              <a:solidFill>
                <a:schemeClr val="dk1"/>
              </a:solidFill>
              <a:effectLst/>
              <a:latin typeface="+mn-lt"/>
              <a:ea typeface="+mn-ea"/>
              <a:cs typeface="+mn-cs"/>
            </a:rPr>
            <a:t>642,86 TL  standart genel üretim gideri eklemesi yapılacaktır.</a:t>
          </a:r>
          <a:endParaRPr lang="tr-TR" sz="1100"/>
        </a:p>
      </xdr:txBody>
    </xdr:sp>
    <xdr:clientData/>
  </xdr:twoCellAnchor>
  <xdr:twoCellAnchor>
    <xdr:from>
      <xdr:col>3</xdr:col>
      <xdr:colOff>9525</xdr:colOff>
      <xdr:row>8</xdr:row>
      <xdr:rowOff>66675</xdr:rowOff>
    </xdr:from>
    <xdr:to>
      <xdr:col>10</xdr:col>
      <xdr:colOff>447675</xdr:colOff>
      <xdr:row>12</xdr:row>
      <xdr:rowOff>28575</xdr:rowOff>
    </xdr:to>
    <xdr:sp macro="" textlink="">
      <xdr:nvSpPr>
        <xdr:cNvPr id="3" name="Metin kutusu 2">
          <a:extLst>
            <a:ext uri="{FF2B5EF4-FFF2-40B4-BE49-F238E27FC236}">
              <a16:creationId xmlns:a16="http://schemas.microsoft.com/office/drawing/2014/main" id="{D8BFD69A-8734-7859-0B09-C694545579AA}"/>
            </a:ext>
          </a:extLst>
        </xdr:cNvPr>
        <xdr:cNvSpPr txBox="1"/>
      </xdr:nvSpPr>
      <xdr:spPr>
        <a:xfrm>
          <a:off x="3238500" y="1590675"/>
          <a:ext cx="47053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Bu yöntem daha çok</a:t>
          </a:r>
          <a:r>
            <a:rPr lang="tr-TR" sz="1100" baseline="0"/>
            <a:t> her bir mamulün üretiminde ortalama olarak aynı değerde hammadde kullanan ya da saat başına kullandığı hammadde miktarı tekdüze olan işletmelerde kullanılır. (%642,8)</a:t>
          </a:r>
          <a:endParaRPr lang="tr-TR" sz="1100"/>
        </a:p>
      </xdr:txBody>
    </xdr:sp>
    <xdr:clientData/>
  </xdr:twoCellAnchor>
  <xdr:twoCellAnchor>
    <xdr:from>
      <xdr:col>3</xdr:col>
      <xdr:colOff>600075</xdr:colOff>
      <xdr:row>18</xdr:row>
      <xdr:rowOff>47625</xdr:rowOff>
    </xdr:from>
    <xdr:to>
      <xdr:col>10</xdr:col>
      <xdr:colOff>247650</xdr:colOff>
      <xdr:row>23</xdr:row>
      <xdr:rowOff>19050</xdr:rowOff>
    </xdr:to>
    <xdr:sp macro="" textlink="">
      <xdr:nvSpPr>
        <xdr:cNvPr id="4" name="Metin kutusu 3">
          <a:extLst>
            <a:ext uri="{FF2B5EF4-FFF2-40B4-BE49-F238E27FC236}">
              <a16:creationId xmlns:a16="http://schemas.microsoft.com/office/drawing/2014/main" id="{DA63FC34-CAED-CFA2-BE8C-B75C02463AAF}"/>
            </a:ext>
          </a:extLst>
        </xdr:cNvPr>
        <xdr:cNvSpPr txBox="1"/>
      </xdr:nvSpPr>
      <xdr:spPr>
        <a:xfrm>
          <a:off x="4276725" y="3476625"/>
          <a:ext cx="39147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Birincil maliyet olarak adlandırıla</a:t>
          </a:r>
          <a:r>
            <a:rPr lang="tr-TR" sz="1100" baseline="0"/>
            <a:t>n ilk maliyet, hammadde ve dolaysız işçilik maliyetlerinin toplamından oluşur. Bu tutar yükleme verisi olarak kullanılır ve genel üretim gideri yükleme oranı hesaplanır.</a:t>
          </a:r>
          <a:endParaRPr lang="tr-TR" sz="1100"/>
        </a:p>
      </xdr:txBody>
    </xdr:sp>
    <xdr:clientData/>
  </xdr:twoCellAnchor>
  <xdr:twoCellAnchor>
    <xdr:from>
      <xdr:col>4</xdr:col>
      <xdr:colOff>0</xdr:colOff>
      <xdr:row>25</xdr:row>
      <xdr:rowOff>0</xdr:rowOff>
    </xdr:from>
    <xdr:to>
      <xdr:col>10</xdr:col>
      <xdr:colOff>257175</xdr:colOff>
      <xdr:row>30</xdr:row>
      <xdr:rowOff>114300</xdr:rowOff>
    </xdr:to>
    <xdr:sp macro="" textlink="">
      <xdr:nvSpPr>
        <xdr:cNvPr id="5" name="Metin kutusu 4">
          <a:extLst>
            <a:ext uri="{FF2B5EF4-FFF2-40B4-BE49-F238E27FC236}">
              <a16:creationId xmlns:a16="http://schemas.microsoft.com/office/drawing/2014/main" id="{67CE02F4-4431-4865-B77A-670379F8BDF4}"/>
            </a:ext>
          </a:extLst>
        </xdr:cNvPr>
        <xdr:cNvSpPr txBox="1"/>
      </xdr:nvSpPr>
      <xdr:spPr>
        <a:xfrm>
          <a:off x="4286250" y="4762500"/>
          <a:ext cx="39147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aseline="0"/>
            <a:t>Genel üretim giderlerinin mamüllere yüklenmesinde işgücü yoğun sanayileri için en yararlı yol dolaysız işçilik saatlerinin temel alınmasıdır. Bu yöntemin uygulanabilmesi için işletmede çalışılan saatler, her sipariş ya da safha için ilgili zaman belgeleri ile belirlenmelidir.</a:t>
          </a:r>
          <a:endParaRPr lang="tr-TR" sz="1100"/>
        </a:p>
      </xdr:txBody>
    </xdr:sp>
    <xdr:clientData/>
  </xdr:twoCellAnchor>
  <xdr:twoCellAnchor>
    <xdr:from>
      <xdr:col>4</xdr:col>
      <xdr:colOff>0</xdr:colOff>
      <xdr:row>32</xdr:row>
      <xdr:rowOff>0</xdr:rowOff>
    </xdr:from>
    <xdr:to>
      <xdr:col>10</xdr:col>
      <xdr:colOff>257175</xdr:colOff>
      <xdr:row>37</xdr:row>
      <xdr:rowOff>114300</xdr:rowOff>
    </xdr:to>
    <xdr:sp macro="" textlink="">
      <xdr:nvSpPr>
        <xdr:cNvPr id="6" name="Metin kutusu 5">
          <a:extLst>
            <a:ext uri="{FF2B5EF4-FFF2-40B4-BE49-F238E27FC236}">
              <a16:creationId xmlns:a16="http://schemas.microsoft.com/office/drawing/2014/main" id="{70BC581D-81C6-4456-B19B-174DBA2D2F5A}"/>
            </a:ext>
          </a:extLst>
        </xdr:cNvPr>
        <xdr:cNvSpPr txBox="1"/>
      </xdr:nvSpPr>
      <xdr:spPr>
        <a:xfrm>
          <a:off x="4286250" y="6096000"/>
          <a:ext cx="39147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aseline="0"/>
            <a:t>ABC sanayi iletmesi emek yoğun bir işletme olduğundan genel üretim giderlerini mamullere yüklemede dolaysız işçilik saatlerini kullanoyordu. Eğer bu işletmede teknoloji yoğun bir üretim yapılmış olsaydı makine saatine göre yükleme daha anlamlı olabilirdi.</a:t>
          </a:r>
          <a:endParaRPr lang="tr-T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2</xdr:row>
      <xdr:rowOff>133350</xdr:rowOff>
    </xdr:from>
    <xdr:to>
      <xdr:col>7</xdr:col>
      <xdr:colOff>523875</xdr:colOff>
      <xdr:row>6</xdr:row>
      <xdr:rowOff>28575</xdr:rowOff>
    </xdr:to>
    <xdr:sp macro="" textlink="">
      <xdr:nvSpPr>
        <xdr:cNvPr id="2" name="Metin kutusu 1">
          <a:extLst>
            <a:ext uri="{FF2B5EF4-FFF2-40B4-BE49-F238E27FC236}">
              <a16:creationId xmlns:a16="http://schemas.microsoft.com/office/drawing/2014/main" id="{C1576A72-5914-19CC-4862-3C1DC201B1AE}"/>
            </a:ext>
          </a:extLst>
        </xdr:cNvPr>
        <xdr:cNvSpPr txBox="1"/>
      </xdr:nvSpPr>
      <xdr:spPr>
        <a:xfrm>
          <a:off x="161925" y="514350"/>
          <a:ext cx="462915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ABC sanayi işletmesinin</a:t>
          </a:r>
          <a:r>
            <a:rPr lang="tr-TR" sz="1100" baseline="0"/>
            <a:t> yıllık 21000 birimlik üretiminin üçer aylık dönemlere dağıılımı aşağıdaki gibidir. Buna göre bu miktarlar GÜG yükleme oranı ile çarpılacak olursa GÜG payları:</a:t>
          </a:r>
          <a:endParaRPr lang="tr-T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0</xdr:row>
      <xdr:rowOff>85725</xdr:rowOff>
    </xdr:from>
    <xdr:to>
      <xdr:col>10</xdr:col>
      <xdr:colOff>447675</xdr:colOff>
      <xdr:row>12</xdr:row>
      <xdr:rowOff>0</xdr:rowOff>
    </xdr:to>
    <xdr:sp macro="" textlink="">
      <xdr:nvSpPr>
        <xdr:cNvPr id="2" name="Metin kutusu 1">
          <a:extLst>
            <a:ext uri="{FF2B5EF4-FFF2-40B4-BE49-F238E27FC236}">
              <a16:creationId xmlns:a16="http://schemas.microsoft.com/office/drawing/2014/main" id="{DB93C654-297A-3086-D4A3-656AA94D2738}"/>
            </a:ext>
          </a:extLst>
        </xdr:cNvPr>
        <xdr:cNvSpPr txBox="1"/>
      </xdr:nvSpPr>
      <xdr:spPr>
        <a:xfrm>
          <a:off x="323850" y="85725"/>
          <a:ext cx="621982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ESNEK BÜTÇE UYGULAMASI</a:t>
          </a:r>
        </a:p>
        <a:p>
          <a:r>
            <a:rPr lang="tr-TR" sz="1100"/>
            <a:t>Temelde esnek bütçe, belli bir faaliyet</a:t>
          </a:r>
          <a:r>
            <a:rPr lang="tr-TR" sz="1100" baseline="0"/>
            <a:t> hacmi için düzenlenmiş sabit ve değişken bölümleri ayrılmış bir genel üretim gideri bütçesinin değişken genel üretim gideri tutarının bütçelenmiş faaliyet hacmine bölünmesi ile bulunan faaliyet hacmi birim başına değişken pay ile, her ortak maliyet türü açısından sabit tutarların bir arada gösterildiği sayısal plandır.</a:t>
          </a:r>
        </a:p>
        <a:p>
          <a:endParaRPr lang="tr-TR" sz="1100" baseline="0"/>
        </a:p>
        <a:p>
          <a:r>
            <a:rPr lang="tr-TR" sz="1100" baseline="0"/>
            <a:t>Bu sayısal plandan hareketle standart iş hacmi, fiili iş hacmi gibi farklı faaliyet hacimlerinin bütçelenmiş genel üretim gider tutarları önceden tahmin edilebilir. Bu tutarlar birbirleri ile ya da fiilen gerçekleşen genel üretim giderleri ile karşılaştırılabilirler.</a:t>
          </a:r>
        </a:p>
        <a:p>
          <a:endParaRPr lang="tr-TR" sz="1100" baseline="0"/>
        </a:p>
        <a:p>
          <a:r>
            <a:rPr lang="tr-TR" sz="1100" baseline="0"/>
            <a:t>* Esnek Bütçe, ABC sanayi işletmesi için daha önce sabit ve değişken bölümleri 45000 DİS'lik faaliyet hacmine göre belirlenmiş olan genel üretim gideri bütçelerinden hareketle aşağıdaki gibi düzenlenebilir:</a:t>
          </a:r>
          <a:endParaRPr lang="tr-TR" sz="1100"/>
        </a:p>
      </xdr:txBody>
    </xdr:sp>
    <xdr:clientData/>
  </xdr:twoCellAnchor>
  <xdr:twoCellAnchor>
    <xdr:from>
      <xdr:col>3</xdr:col>
      <xdr:colOff>104775</xdr:colOff>
      <xdr:row>14</xdr:row>
      <xdr:rowOff>28576</xdr:rowOff>
    </xdr:from>
    <xdr:to>
      <xdr:col>7</xdr:col>
      <xdr:colOff>533400</xdr:colOff>
      <xdr:row>19</xdr:row>
      <xdr:rowOff>104776</xdr:rowOff>
    </xdr:to>
    <xdr:sp macro="" textlink="">
      <xdr:nvSpPr>
        <xdr:cNvPr id="3" name="Metin kutusu 2">
          <a:extLst>
            <a:ext uri="{FF2B5EF4-FFF2-40B4-BE49-F238E27FC236}">
              <a16:creationId xmlns:a16="http://schemas.microsoft.com/office/drawing/2014/main" id="{FA5EAFCB-5779-D5A2-C171-39BC1348AB31}"/>
            </a:ext>
          </a:extLst>
        </xdr:cNvPr>
        <xdr:cNvSpPr txBox="1"/>
      </xdr:nvSpPr>
      <xdr:spPr>
        <a:xfrm>
          <a:off x="2228850" y="2695576"/>
          <a:ext cx="286702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a)(765.000/45.000)=17</a:t>
          </a:r>
        </a:p>
        <a:p>
          <a:r>
            <a:rPr lang="tr-TR" sz="1100"/>
            <a:t>b)(495.000/45.000)=11</a:t>
          </a:r>
        </a:p>
        <a:p>
          <a:r>
            <a:rPr lang="tr-TR" sz="1100"/>
            <a:t>c)</a:t>
          </a:r>
          <a:r>
            <a:rPr lang="tr-TR" sz="1100" baseline="0"/>
            <a:t>(990.000/45.000)22</a:t>
          </a:r>
          <a:endParaRPr lang="tr-TR" sz="1100"/>
        </a:p>
        <a:p>
          <a:endParaRPr lang="tr-TR" sz="1100"/>
        </a:p>
        <a:p>
          <a:r>
            <a:rPr lang="tr-TR" sz="1100"/>
            <a:t>Bütçe Denklemi: Y=11.250.000+50X</a:t>
          </a:r>
        </a:p>
      </xdr:txBody>
    </xdr:sp>
    <xdr:clientData/>
  </xdr:twoCellAnchor>
  <xdr:twoCellAnchor>
    <xdr:from>
      <xdr:col>0</xdr:col>
      <xdr:colOff>171450</xdr:colOff>
      <xdr:row>22</xdr:row>
      <xdr:rowOff>66675</xdr:rowOff>
    </xdr:from>
    <xdr:to>
      <xdr:col>8</xdr:col>
      <xdr:colOff>200025</xdr:colOff>
      <xdr:row>29</xdr:row>
      <xdr:rowOff>123825</xdr:rowOff>
    </xdr:to>
    <xdr:sp macro="" textlink="">
      <xdr:nvSpPr>
        <xdr:cNvPr id="4" name="Metin kutusu 3">
          <a:extLst>
            <a:ext uri="{FF2B5EF4-FFF2-40B4-BE49-F238E27FC236}">
              <a16:creationId xmlns:a16="http://schemas.microsoft.com/office/drawing/2014/main" id="{870D25DC-6E75-77F1-C43C-E6F009A3103E}"/>
            </a:ext>
          </a:extLst>
        </xdr:cNvPr>
        <xdr:cNvSpPr txBox="1"/>
      </xdr:nvSpPr>
      <xdr:spPr>
        <a:xfrm>
          <a:off x="171450" y="4257675"/>
          <a:ext cx="52006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STANDART İŞ HACMİ İÇİN GÜG HESAPLAMA</a:t>
          </a:r>
        </a:p>
        <a:p>
          <a:r>
            <a:rPr lang="tr-TR" sz="1100"/>
            <a:t>ABC</a:t>
          </a:r>
          <a:r>
            <a:rPr lang="tr-TR" sz="1100" baseline="0"/>
            <a:t> sanayi işletmesinde 20xx yılı için üretilecek miktar 21.000 di. A mamulü standart olarak 2 saatlik bir çalışma ile üretilecekti. Buna göre ABC sanayi işletmesinin standart iş hacmi (21.000 x 2 saat) 42.000 DİS olarak hesaplanmıştır. Bu faaliyet hacmi için esnek bütçeden hareketle her bir maliyet kalemi açısından sabit ve değişken bölümlerin gösterildiği aşağıdaki standart iş hacmi için bütçelenmiş üretim giderleri tutarları hesaplana bilir.</a:t>
          </a:r>
          <a:endParaRPr lang="tr-TR" sz="1100"/>
        </a:p>
      </xdr:txBody>
    </xdr:sp>
    <xdr:clientData/>
  </xdr:twoCellAnchor>
  <xdr:twoCellAnchor>
    <xdr:from>
      <xdr:col>4</xdr:col>
      <xdr:colOff>504825</xdr:colOff>
      <xdr:row>50</xdr:row>
      <xdr:rowOff>104775</xdr:rowOff>
    </xdr:from>
    <xdr:to>
      <xdr:col>10</xdr:col>
      <xdr:colOff>171450</xdr:colOff>
      <xdr:row>55</xdr:row>
      <xdr:rowOff>57150</xdr:rowOff>
    </xdr:to>
    <xdr:sp macro="" textlink="">
      <xdr:nvSpPr>
        <xdr:cNvPr id="5" name="Metin kutusu 4">
          <a:extLst>
            <a:ext uri="{FF2B5EF4-FFF2-40B4-BE49-F238E27FC236}">
              <a16:creationId xmlns:a16="http://schemas.microsoft.com/office/drawing/2014/main" id="{AD64FB2C-DA2C-D7D5-EAC9-0DFC233A3779}"/>
            </a:ext>
          </a:extLst>
        </xdr:cNvPr>
        <xdr:cNvSpPr txBox="1"/>
      </xdr:nvSpPr>
      <xdr:spPr>
        <a:xfrm>
          <a:off x="3457575" y="10467975"/>
          <a:ext cx="37814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Her bir</a:t>
          </a:r>
          <a:r>
            <a:rPr lang="tr-TR" sz="1100" baseline="0"/>
            <a:t> maliyet kalemi açısından olumlu ya da olumsuz farklar saptanır. Farkların saptanması, nedenlerinin araştırılması ve düzeltici önlemlerin alınması maliyet kontrolü açısından önemlidir.</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H48"/>
  <sheetViews>
    <sheetView topLeftCell="A28" workbookViewId="0">
      <selection activeCell="G17" sqref="G17"/>
    </sheetView>
  </sheetViews>
  <sheetFormatPr defaultRowHeight="15" x14ac:dyDescent="0.25"/>
  <cols>
    <col min="1" max="1" width="17.7109375" bestFit="1" customWidth="1"/>
    <col min="3" max="3" width="15.140625" bestFit="1" customWidth="1"/>
    <col min="5" max="5" width="10.28515625" bestFit="1" customWidth="1"/>
    <col min="7" max="7" width="18.28515625" bestFit="1" customWidth="1"/>
    <col min="8" max="8" width="18.42578125" bestFit="1" customWidth="1"/>
  </cols>
  <sheetData>
    <row r="12" spans="1:7" x14ac:dyDescent="0.25">
      <c r="A12" s="3" t="s">
        <v>0</v>
      </c>
      <c r="B12" s="3" t="s">
        <v>1</v>
      </c>
      <c r="C12" s="3" t="s">
        <v>2</v>
      </c>
      <c r="D12" s="3" t="s">
        <v>3</v>
      </c>
      <c r="E12" s="3" t="s">
        <v>26</v>
      </c>
      <c r="G12" s="2" t="s">
        <v>14</v>
      </c>
    </row>
    <row r="13" spans="1:7" x14ac:dyDescent="0.25">
      <c r="A13" s="4">
        <v>52</v>
      </c>
      <c r="B13" s="4">
        <v>10</v>
      </c>
      <c r="C13" s="4">
        <v>2</v>
      </c>
      <c r="D13" s="4">
        <v>48</v>
      </c>
      <c r="E13" s="5">
        <f>A13*B13*C13*D13</f>
        <v>49920</v>
      </c>
      <c r="G13">
        <v>2</v>
      </c>
    </row>
    <row r="15" spans="1:7" x14ac:dyDescent="0.25">
      <c r="A15" s="14" t="s">
        <v>4</v>
      </c>
      <c r="B15" s="14"/>
      <c r="C15" s="14"/>
      <c r="D15" s="4"/>
    </row>
    <row r="16" spans="1:7" x14ac:dyDescent="0.25">
      <c r="A16" s="3" t="s">
        <v>1</v>
      </c>
      <c r="B16" s="3" t="s">
        <v>5</v>
      </c>
      <c r="C16" s="3" t="s">
        <v>3</v>
      </c>
      <c r="D16" s="3" t="s">
        <v>26</v>
      </c>
    </row>
    <row r="17" spans="1:4" x14ac:dyDescent="0.25">
      <c r="A17" s="4">
        <v>10</v>
      </c>
      <c r="B17" s="4">
        <v>18</v>
      </c>
      <c r="C17" s="4">
        <v>8</v>
      </c>
      <c r="D17" s="5">
        <f>A17*B17*C17</f>
        <v>1440</v>
      </c>
    </row>
    <row r="18" spans="1:4" x14ac:dyDescent="0.25">
      <c r="A18" s="4">
        <v>10</v>
      </c>
      <c r="B18" s="4">
        <v>24</v>
      </c>
      <c r="C18" s="4">
        <v>8</v>
      </c>
      <c r="D18" s="5">
        <f>A18*B18*C18</f>
        <v>1920</v>
      </c>
    </row>
    <row r="19" spans="1:4" x14ac:dyDescent="0.25">
      <c r="A19" s="4"/>
      <c r="B19" s="4"/>
      <c r="C19" s="4"/>
      <c r="D19" s="5">
        <f>SUM(D17:D18)</f>
        <v>3360</v>
      </c>
    </row>
    <row r="21" spans="1:4" x14ac:dyDescent="0.25">
      <c r="A21" s="2" t="s">
        <v>6</v>
      </c>
      <c r="B21" s="15" t="s">
        <v>3</v>
      </c>
      <c r="C21" s="15"/>
      <c r="D21" s="2" t="s">
        <v>7</v>
      </c>
    </row>
    <row r="22" spans="1:4" x14ac:dyDescent="0.25">
      <c r="A22" t="s">
        <v>8</v>
      </c>
      <c r="B22" s="1"/>
      <c r="C22" s="1">
        <f>E13</f>
        <v>49920</v>
      </c>
      <c r="D22" s="1">
        <f>C22/G13</f>
        <v>24960</v>
      </c>
    </row>
    <row r="23" spans="1:4" x14ac:dyDescent="0.25">
      <c r="A23" t="s">
        <v>9</v>
      </c>
      <c r="B23" s="1">
        <f>D19</f>
        <v>3360</v>
      </c>
      <c r="C23" s="1"/>
      <c r="D23" s="1"/>
    </row>
    <row r="24" spans="1:4" x14ac:dyDescent="0.25">
      <c r="A24" t="s">
        <v>10</v>
      </c>
      <c r="B24" s="1">
        <v>1560</v>
      </c>
      <c r="C24" s="1">
        <f>B23+B24</f>
        <v>4920</v>
      </c>
      <c r="D24" s="1"/>
    </row>
    <row r="25" spans="1:4" x14ac:dyDescent="0.25">
      <c r="A25" t="s">
        <v>11</v>
      </c>
      <c r="B25" s="1"/>
      <c r="C25" s="1">
        <f>C22-C24</f>
        <v>45000</v>
      </c>
      <c r="D25" s="1">
        <f>C25/G13</f>
        <v>22500</v>
      </c>
    </row>
    <row r="26" spans="1:4" x14ac:dyDescent="0.25">
      <c r="A26" t="s">
        <v>12</v>
      </c>
      <c r="B26" s="1"/>
      <c r="C26" s="1">
        <v>3000</v>
      </c>
      <c r="D26" s="1"/>
    </row>
    <row r="27" spans="1:4" x14ac:dyDescent="0.25">
      <c r="A27" t="s">
        <v>13</v>
      </c>
      <c r="B27" s="1"/>
      <c r="C27" s="1">
        <f>C25-C26</f>
        <v>42000</v>
      </c>
      <c r="D27" s="1">
        <f>C27/G13</f>
        <v>21000</v>
      </c>
    </row>
    <row r="35" spans="1:8" ht="30" x14ac:dyDescent="0.25">
      <c r="A35" s="3" t="s">
        <v>15</v>
      </c>
      <c r="B35" s="3" t="s">
        <v>2</v>
      </c>
      <c r="C35" s="3" t="s">
        <v>3</v>
      </c>
      <c r="D35" s="3" t="s">
        <v>5</v>
      </c>
      <c r="E35" s="3" t="s">
        <v>16</v>
      </c>
      <c r="G35" s="3" t="s">
        <v>24</v>
      </c>
      <c r="H35" s="8" t="s">
        <v>25</v>
      </c>
    </row>
    <row r="36" spans="1:8" x14ac:dyDescent="0.25">
      <c r="A36" s="5">
        <v>2</v>
      </c>
      <c r="B36" s="5">
        <v>2</v>
      </c>
      <c r="C36" s="5">
        <v>10</v>
      </c>
      <c r="D36" s="5">
        <v>7</v>
      </c>
      <c r="E36" s="5">
        <f>A36*B36*C36*D36</f>
        <v>280</v>
      </c>
      <c r="G36" s="5">
        <v>21000</v>
      </c>
      <c r="H36" s="5">
        <v>2</v>
      </c>
    </row>
    <row r="37" spans="1:8" x14ac:dyDescent="0.25">
      <c r="A37" s="3" t="s">
        <v>0</v>
      </c>
      <c r="B37" s="3" t="s">
        <v>3</v>
      </c>
      <c r="C37" s="3" t="s">
        <v>17</v>
      </c>
    </row>
    <row r="38" spans="1:8" x14ac:dyDescent="0.25">
      <c r="A38" s="5">
        <v>52</v>
      </c>
      <c r="B38" s="5">
        <f>E36</f>
        <v>280</v>
      </c>
      <c r="C38" s="5">
        <f>A38*B38</f>
        <v>14560</v>
      </c>
    </row>
    <row r="39" spans="1:8" x14ac:dyDescent="0.25">
      <c r="A39" s="1"/>
      <c r="B39" s="1"/>
      <c r="C39" s="1"/>
    </row>
    <row r="40" spans="1:8" x14ac:dyDescent="0.25">
      <c r="B40" s="15" t="s">
        <v>3</v>
      </c>
      <c r="C40" s="15"/>
      <c r="D40" s="2" t="s">
        <v>7</v>
      </c>
    </row>
    <row r="41" spans="1:8" x14ac:dyDescent="0.25">
      <c r="A41" t="s">
        <v>18</v>
      </c>
      <c r="B41">
        <v>720</v>
      </c>
    </row>
    <row r="42" spans="1:8" x14ac:dyDescent="0.25">
      <c r="A42" t="s">
        <v>19</v>
      </c>
      <c r="B42">
        <v>340</v>
      </c>
      <c r="C42">
        <f>B41+B42</f>
        <v>1060</v>
      </c>
    </row>
    <row r="43" spans="1:8" x14ac:dyDescent="0.25">
      <c r="A43" t="s">
        <v>8</v>
      </c>
      <c r="C43" s="1">
        <f>C38</f>
        <v>14560</v>
      </c>
    </row>
    <row r="44" spans="1:8" x14ac:dyDescent="0.25">
      <c r="A44" t="s">
        <v>11</v>
      </c>
      <c r="C44" s="1">
        <f>C43-C42</f>
        <v>13500</v>
      </c>
    </row>
    <row r="45" spans="1:8" ht="30" x14ac:dyDescent="0.25">
      <c r="A45" s="7" t="s">
        <v>23</v>
      </c>
      <c r="C45">
        <f>G36/H36</f>
        <v>10500</v>
      </c>
    </row>
    <row r="46" spans="1:8" ht="30" x14ac:dyDescent="0.25">
      <c r="A46" s="7" t="s">
        <v>20</v>
      </c>
      <c r="D46">
        <f>C43*A36</f>
        <v>29120</v>
      </c>
    </row>
    <row r="47" spans="1:8" ht="30" x14ac:dyDescent="0.25">
      <c r="A47" s="7" t="s">
        <v>21</v>
      </c>
      <c r="D47">
        <f>C44*A36</f>
        <v>27000</v>
      </c>
    </row>
    <row r="48" spans="1:8" ht="30" x14ac:dyDescent="0.25">
      <c r="A48" s="7" t="s">
        <v>22</v>
      </c>
      <c r="D48">
        <f>C45*A36</f>
        <v>21000</v>
      </c>
    </row>
  </sheetData>
  <mergeCells count="3">
    <mergeCell ref="A15:C15"/>
    <mergeCell ref="B21:C21"/>
    <mergeCell ref="B40:C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49F0-1E77-4D2E-B7F4-778B2FEA61C2}">
  <dimension ref="A8:F139"/>
  <sheetViews>
    <sheetView topLeftCell="A22" workbookViewId="0">
      <selection activeCell="H132" sqref="H132"/>
    </sheetView>
  </sheetViews>
  <sheetFormatPr defaultRowHeight="15" x14ac:dyDescent="0.25"/>
  <cols>
    <col min="1" max="1" width="23.7109375" bestFit="1" customWidth="1"/>
    <col min="2" max="2" width="16.5703125" bestFit="1" customWidth="1"/>
    <col min="3" max="3" width="21.5703125" bestFit="1" customWidth="1"/>
    <col min="4" max="4" width="10.140625" bestFit="1" customWidth="1"/>
  </cols>
  <sheetData>
    <row r="8" spans="1:3" x14ac:dyDescent="0.25">
      <c r="A8" s="2" t="s">
        <v>27</v>
      </c>
      <c r="B8" s="1">
        <v>1015000</v>
      </c>
      <c r="C8" t="s">
        <v>28</v>
      </c>
    </row>
    <row r="10" spans="1:3" x14ac:dyDescent="0.25">
      <c r="A10" s="2" t="s">
        <v>29</v>
      </c>
      <c r="B10" s="2" t="s">
        <v>30</v>
      </c>
    </row>
    <row r="11" spans="1:3" x14ac:dyDescent="0.25">
      <c r="A11" s="1">
        <v>35000</v>
      </c>
      <c r="B11" s="1">
        <v>845000</v>
      </c>
    </row>
    <row r="12" spans="1:3" x14ac:dyDescent="0.25">
      <c r="A12" s="1">
        <v>30000</v>
      </c>
      <c r="B12" s="1">
        <v>760000</v>
      </c>
    </row>
    <row r="13" spans="1:3" x14ac:dyDescent="0.25">
      <c r="A13" s="1">
        <v>40000</v>
      </c>
      <c r="B13" s="1">
        <v>930000</v>
      </c>
    </row>
    <row r="14" spans="1:3" x14ac:dyDescent="0.25">
      <c r="A14" s="1">
        <v>25000</v>
      </c>
      <c r="B14" s="1">
        <v>675000</v>
      </c>
    </row>
    <row r="15" spans="1:3" x14ac:dyDescent="0.25">
      <c r="A15" s="1">
        <v>37000</v>
      </c>
      <c r="B15" s="1">
        <v>879000</v>
      </c>
    </row>
    <row r="16" spans="1:3" x14ac:dyDescent="0.25">
      <c r="A16" s="1">
        <v>32000</v>
      </c>
      <c r="B16" s="1">
        <v>794000</v>
      </c>
    </row>
    <row r="17" spans="1:3" x14ac:dyDescent="0.25">
      <c r="A17" s="1"/>
      <c r="B17" s="1"/>
    </row>
    <row r="18" spans="1:3" x14ac:dyDescent="0.25">
      <c r="A18" s="2" t="s">
        <v>29</v>
      </c>
      <c r="B18" s="2" t="s">
        <v>30</v>
      </c>
    </row>
    <row r="19" spans="1:3" x14ac:dyDescent="0.25">
      <c r="A19" s="1">
        <v>37000</v>
      </c>
      <c r="B19" s="1">
        <v>879000</v>
      </c>
    </row>
    <row r="20" spans="1:3" x14ac:dyDescent="0.25">
      <c r="A20" s="1">
        <v>32000</v>
      </c>
      <c r="B20" s="1">
        <v>794000</v>
      </c>
    </row>
    <row r="21" spans="1:3" x14ac:dyDescent="0.25">
      <c r="A21" s="1">
        <f>A19-A20</f>
        <v>5000</v>
      </c>
      <c r="B21" s="1">
        <f>B19-B20</f>
        <v>85000</v>
      </c>
    </row>
    <row r="22" spans="1:3" ht="30" x14ac:dyDescent="0.25">
      <c r="A22" s="7" t="s">
        <v>31</v>
      </c>
      <c r="B22">
        <f>B21/A21</f>
        <v>17</v>
      </c>
      <c r="C22" t="s">
        <v>32</v>
      </c>
    </row>
    <row r="27" spans="1:3" x14ac:dyDescent="0.25">
      <c r="A27" s="19" t="s">
        <v>44</v>
      </c>
      <c r="B27" s="19"/>
    </row>
    <row r="28" spans="1:3" x14ac:dyDescent="0.25">
      <c r="A28" s="2" t="s">
        <v>33</v>
      </c>
      <c r="B28" s="1">
        <f>A20*B22</f>
        <v>544000</v>
      </c>
    </row>
    <row r="29" spans="1:3" x14ac:dyDescent="0.25">
      <c r="A29" s="2" t="s">
        <v>34</v>
      </c>
      <c r="B29" s="1">
        <f>B20-B28</f>
        <v>250000</v>
      </c>
    </row>
    <row r="30" spans="1:3" x14ac:dyDescent="0.25">
      <c r="A30" s="2"/>
      <c r="B30" s="1"/>
    </row>
    <row r="31" spans="1:3" x14ac:dyDescent="0.25">
      <c r="A31" s="19" t="s">
        <v>35</v>
      </c>
      <c r="B31" s="19"/>
    </row>
    <row r="32" spans="1:3" x14ac:dyDescent="0.25">
      <c r="A32" s="2" t="s">
        <v>35</v>
      </c>
      <c r="B32" s="1">
        <v>495000</v>
      </c>
    </row>
    <row r="33" spans="1:4" x14ac:dyDescent="0.25">
      <c r="A33" s="2" t="s">
        <v>36</v>
      </c>
      <c r="B33">
        <f>B32/45000</f>
        <v>11</v>
      </c>
    </row>
    <row r="34" spans="1:4" x14ac:dyDescent="0.25">
      <c r="A34" s="2"/>
    </row>
    <row r="35" spans="1:4" x14ac:dyDescent="0.25">
      <c r="A35" s="15" t="s">
        <v>47</v>
      </c>
      <c r="B35" s="15"/>
    </row>
    <row r="36" spans="1:4" x14ac:dyDescent="0.25">
      <c r="A36" s="2" t="s">
        <v>38</v>
      </c>
      <c r="B36" s="1">
        <v>1000000</v>
      </c>
    </row>
    <row r="37" spans="1:4" x14ac:dyDescent="0.25">
      <c r="A37" s="2" t="s">
        <v>37</v>
      </c>
      <c r="B37" s="1">
        <v>990000</v>
      </c>
    </row>
    <row r="38" spans="1:4" x14ac:dyDescent="0.25">
      <c r="A38" s="2" t="s">
        <v>36</v>
      </c>
      <c r="B38">
        <f>B37/45000</f>
        <v>22</v>
      </c>
    </row>
    <row r="39" spans="1:4" x14ac:dyDescent="0.25">
      <c r="A39" s="2"/>
    </row>
    <row r="40" spans="1:4" x14ac:dyDescent="0.25">
      <c r="A40" s="2" t="s">
        <v>45</v>
      </c>
      <c r="B40" t="s">
        <v>41</v>
      </c>
      <c r="C40" s="1">
        <v>7000000</v>
      </c>
    </row>
    <row r="41" spans="1:4" x14ac:dyDescent="0.25">
      <c r="A41" s="2" t="s">
        <v>46</v>
      </c>
      <c r="B41" t="s">
        <v>41</v>
      </c>
      <c r="C41" s="1">
        <v>3000000</v>
      </c>
    </row>
    <row r="43" spans="1:4" x14ac:dyDescent="0.25">
      <c r="A43" s="15" t="s">
        <v>39</v>
      </c>
      <c r="B43" s="15"/>
      <c r="C43" s="15"/>
      <c r="D43" s="15"/>
    </row>
    <row r="44" spans="1:4" x14ac:dyDescent="0.25">
      <c r="A44" s="2" t="s">
        <v>40</v>
      </c>
      <c r="B44" s="2" t="s">
        <v>41</v>
      </c>
      <c r="C44" s="2" t="s">
        <v>42</v>
      </c>
      <c r="D44" s="2" t="s">
        <v>43</v>
      </c>
    </row>
    <row r="45" spans="1:4" x14ac:dyDescent="0.25">
      <c r="A45" t="s">
        <v>44</v>
      </c>
      <c r="B45" s="1">
        <f>B29</f>
        <v>250000</v>
      </c>
      <c r="C45" s="1">
        <f>D45-B45</f>
        <v>765000</v>
      </c>
      <c r="D45" s="1">
        <f>B8</f>
        <v>1015000</v>
      </c>
    </row>
    <row r="46" spans="1:4" x14ac:dyDescent="0.25">
      <c r="A46" t="s">
        <v>35</v>
      </c>
      <c r="B46" s="1"/>
      <c r="C46" s="1">
        <f>B32</f>
        <v>495000</v>
      </c>
      <c r="D46" s="1">
        <f>SUM(B46:C46)</f>
        <v>495000</v>
      </c>
    </row>
    <row r="47" spans="1:4" x14ac:dyDescent="0.25">
      <c r="A47" t="s">
        <v>45</v>
      </c>
      <c r="B47" s="1">
        <f>C40</f>
        <v>7000000</v>
      </c>
      <c r="C47" s="1"/>
      <c r="D47" s="1">
        <f t="shared" ref="D47:D48" si="0">SUM(B47:C47)</f>
        <v>7000000</v>
      </c>
    </row>
    <row r="48" spans="1:4" x14ac:dyDescent="0.25">
      <c r="A48" t="s">
        <v>46</v>
      </c>
      <c r="B48" s="1">
        <f>C41</f>
        <v>3000000</v>
      </c>
      <c r="C48" s="1"/>
      <c r="D48" s="1">
        <f t="shared" si="0"/>
        <v>3000000</v>
      </c>
    </row>
    <row r="49" spans="1:4" x14ac:dyDescent="0.25">
      <c r="A49" t="s">
        <v>47</v>
      </c>
      <c r="B49" s="1">
        <f>B36</f>
        <v>1000000</v>
      </c>
      <c r="C49" s="1">
        <f>B37</f>
        <v>990000</v>
      </c>
      <c r="D49" s="1">
        <f>SUM(B49:C49)</f>
        <v>1990000</v>
      </c>
    </row>
    <row r="50" spans="1:4" x14ac:dyDescent="0.25">
      <c r="A50" t="s">
        <v>43</v>
      </c>
      <c r="B50" s="1">
        <f>SUM(B45:B49)</f>
        <v>11250000</v>
      </c>
      <c r="C50" s="1">
        <f t="shared" ref="C50:D50" si="1">SUM(C45:C49)</f>
        <v>2250000</v>
      </c>
      <c r="D50" s="1">
        <f t="shared" si="1"/>
        <v>13500000</v>
      </c>
    </row>
    <row r="57" spans="1:4" x14ac:dyDescent="0.25">
      <c r="A57" s="2" t="s">
        <v>29</v>
      </c>
      <c r="B57" s="2" t="s">
        <v>30</v>
      </c>
    </row>
    <row r="58" spans="1:4" x14ac:dyDescent="0.25">
      <c r="A58" s="1">
        <v>25000</v>
      </c>
      <c r="B58" s="1">
        <v>675000</v>
      </c>
    </row>
    <row r="59" spans="1:4" x14ac:dyDescent="0.25">
      <c r="A59" s="1">
        <v>30000</v>
      </c>
      <c r="B59" s="1">
        <v>760000</v>
      </c>
    </row>
    <row r="60" spans="1:4" x14ac:dyDescent="0.25">
      <c r="A60" s="1">
        <v>32000</v>
      </c>
      <c r="B60" s="1">
        <v>794000</v>
      </c>
    </row>
    <row r="61" spans="1:4" x14ac:dyDescent="0.25">
      <c r="A61" s="1">
        <v>35000</v>
      </c>
      <c r="B61" s="1">
        <v>845000</v>
      </c>
    </row>
    <row r="62" spans="1:4" x14ac:dyDescent="0.25">
      <c r="A62" s="1">
        <v>37000</v>
      </c>
      <c r="B62" s="1">
        <v>879000</v>
      </c>
    </row>
    <row r="63" spans="1:4" x14ac:dyDescent="0.25">
      <c r="A63" s="1">
        <v>40000</v>
      </c>
      <c r="B63" s="1">
        <v>930000</v>
      </c>
    </row>
    <row r="65" spans="1:5" x14ac:dyDescent="0.25">
      <c r="B65" s="16" t="s">
        <v>48</v>
      </c>
      <c r="C65" s="17"/>
      <c r="D65" s="17"/>
      <c r="E65" s="18"/>
    </row>
    <row r="66" spans="1:5" x14ac:dyDescent="0.25">
      <c r="B66" s="6" t="s">
        <v>49</v>
      </c>
      <c r="C66" s="6"/>
      <c r="D66" s="6" t="s">
        <v>52</v>
      </c>
      <c r="E66" s="6"/>
    </row>
    <row r="67" spans="1:5" x14ac:dyDescent="0.25">
      <c r="B67" s="3" t="s">
        <v>50</v>
      </c>
      <c r="C67" s="3" t="s">
        <v>51</v>
      </c>
      <c r="D67" s="3" t="s">
        <v>50</v>
      </c>
      <c r="E67" s="3" t="s">
        <v>51</v>
      </c>
    </row>
    <row r="68" spans="1:5" x14ac:dyDescent="0.25">
      <c r="B68" s="5">
        <v>25000</v>
      </c>
      <c r="C68" s="5">
        <v>675000</v>
      </c>
      <c r="D68" s="5">
        <v>35000</v>
      </c>
      <c r="E68" s="5">
        <v>845000</v>
      </c>
    </row>
    <row r="69" spans="1:5" x14ac:dyDescent="0.25">
      <c r="B69" s="5">
        <v>30000</v>
      </c>
      <c r="C69" s="5">
        <v>760000</v>
      </c>
      <c r="D69" s="5">
        <v>37000</v>
      </c>
      <c r="E69" s="5">
        <v>879000</v>
      </c>
    </row>
    <row r="70" spans="1:5" x14ac:dyDescent="0.25">
      <c r="B70" s="5">
        <v>32000</v>
      </c>
      <c r="C70" s="5">
        <v>794000</v>
      </c>
      <c r="D70" s="5">
        <v>40000</v>
      </c>
      <c r="E70" s="5">
        <v>930000</v>
      </c>
    </row>
    <row r="71" spans="1:5" x14ac:dyDescent="0.25">
      <c r="A71" t="s">
        <v>43</v>
      </c>
      <c r="B71" s="1">
        <f>SUM(B68:B70)</f>
        <v>87000</v>
      </c>
      <c r="C71" s="1">
        <f t="shared" ref="C71:E71" si="2">SUM(C68:C70)</f>
        <v>2229000</v>
      </c>
      <c r="D71" s="1">
        <f t="shared" si="2"/>
        <v>112000</v>
      </c>
      <c r="E71" s="1">
        <f t="shared" si="2"/>
        <v>2654000</v>
      </c>
    </row>
    <row r="72" spans="1:5" x14ac:dyDescent="0.25">
      <c r="A72" t="s">
        <v>53</v>
      </c>
      <c r="B72">
        <f>COUNT(B68:B70)</f>
        <v>3</v>
      </c>
      <c r="C72">
        <f t="shared" ref="C72:E72" si="3">COUNT(C68:C70)</f>
        <v>3</v>
      </c>
      <c r="D72">
        <f t="shared" si="3"/>
        <v>3</v>
      </c>
      <c r="E72">
        <f t="shared" si="3"/>
        <v>3</v>
      </c>
    </row>
    <row r="73" spans="1:5" x14ac:dyDescent="0.25">
      <c r="B73" s="1">
        <f>B71/B72</f>
        <v>29000</v>
      </c>
      <c r="C73" s="1">
        <f t="shared" ref="C73:E73" si="4">C71/C72</f>
        <v>743000</v>
      </c>
      <c r="D73" s="1">
        <f t="shared" si="4"/>
        <v>37333.333333333336</v>
      </c>
      <c r="E73" s="1">
        <f t="shared" si="4"/>
        <v>884666.66666666663</v>
      </c>
    </row>
    <row r="75" spans="1:5" x14ac:dyDescent="0.25">
      <c r="A75" t="s">
        <v>54</v>
      </c>
      <c r="B75" s="1">
        <f>E73-C73</f>
        <v>141666.66666666663</v>
      </c>
    </row>
    <row r="76" spans="1:5" x14ac:dyDescent="0.25">
      <c r="A76" t="s">
        <v>55</v>
      </c>
      <c r="B76" s="1">
        <f>D73-B73</f>
        <v>8333.3333333333358</v>
      </c>
    </row>
    <row r="77" spans="1:5" x14ac:dyDescent="0.25">
      <c r="A77" t="s">
        <v>56</v>
      </c>
      <c r="B77">
        <f>B75/B76</f>
        <v>16.999999999999989</v>
      </c>
    </row>
    <row r="78" spans="1:5" x14ac:dyDescent="0.25">
      <c r="A78" s="2" t="s">
        <v>57</v>
      </c>
      <c r="B78" s="1">
        <f>B68*B77</f>
        <v>424999.99999999971</v>
      </c>
    </row>
    <row r="79" spans="1:5" x14ac:dyDescent="0.25">
      <c r="A79" s="2" t="s">
        <v>34</v>
      </c>
      <c r="B79" s="1">
        <f>C68-B78</f>
        <v>250000.00000000029</v>
      </c>
    </row>
    <row r="81" spans="1:5" x14ac:dyDescent="0.25">
      <c r="A81" s="15" t="s">
        <v>58</v>
      </c>
      <c r="B81" s="15"/>
      <c r="C81" s="15"/>
      <c r="D81" s="15"/>
      <c r="E81" s="15"/>
    </row>
    <row r="82" spans="1:5" x14ac:dyDescent="0.25">
      <c r="A82" s="2" t="s">
        <v>29</v>
      </c>
      <c r="B82" s="2" t="s">
        <v>59</v>
      </c>
      <c r="C82" s="2" t="s">
        <v>60</v>
      </c>
      <c r="D82" s="2" t="s">
        <v>43</v>
      </c>
    </row>
    <row r="83" spans="1:5" x14ac:dyDescent="0.25">
      <c r="A83" s="2">
        <v>0</v>
      </c>
      <c r="B83" s="2"/>
      <c r="C83" s="9">
        <f>B84</f>
        <v>250000.00000000029</v>
      </c>
      <c r="D83" s="2"/>
    </row>
    <row r="84" spans="1:5" x14ac:dyDescent="0.25">
      <c r="A84" s="1">
        <v>25000</v>
      </c>
      <c r="B84" s="1">
        <f>C68-C84</f>
        <v>250000.00000000029</v>
      </c>
      <c r="C84" s="9">
        <f>B68*$B$77</f>
        <v>424999.99999999971</v>
      </c>
      <c r="D84" s="1">
        <f>B84+C84</f>
        <v>675000</v>
      </c>
    </row>
    <row r="85" spans="1:5" x14ac:dyDescent="0.25">
      <c r="A85" s="1">
        <v>30000</v>
      </c>
      <c r="B85" s="1">
        <f>C69-C85</f>
        <v>250000.00000000029</v>
      </c>
      <c r="C85" s="9">
        <f>B69*$B$77</f>
        <v>509999.99999999971</v>
      </c>
      <c r="D85" s="1">
        <f t="shared" ref="D85:D89" si="5">B85+C85</f>
        <v>760000</v>
      </c>
    </row>
    <row r="86" spans="1:5" x14ac:dyDescent="0.25">
      <c r="A86" s="1">
        <v>32000</v>
      </c>
      <c r="B86" s="1">
        <f>C70-C86</f>
        <v>250000.00000000035</v>
      </c>
      <c r="C86" s="9">
        <f>B70*$B$77</f>
        <v>543999.99999999965</v>
      </c>
      <c r="D86" s="1">
        <f t="shared" si="5"/>
        <v>794000</v>
      </c>
    </row>
    <row r="87" spans="1:5" x14ac:dyDescent="0.25">
      <c r="A87" s="1">
        <v>35000</v>
      </c>
      <c r="B87" s="1">
        <f>E68-C87</f>
        <v>250000.00000000035</v>
      </c>
      <c r="C87" s="9">
        <f>D68*$B$77</f>
        <v>594999.99999999965</v>
      </c>
      <c r="D87" s="1">
        <f t="shared" si="5"/>
        <v>845000</v>
      </c>
    </row>
    <row r="88" spans="1:5" x14ac:dyDescent="0.25">
      <c r="A88" s="1">
        <v>37000</v>
      </c>
      <c r="B88" s="1">
        <f>E69-C88</f>
        <v>250000.00000000035</v>
      </c>
      <c r="C88" s="9">
        <f>D69*$B$77</f>
        <v>628999.99999999965</v>
      </c>
      <c r="D88" s="1">
        <f t="shared" si="5"/>
        <v>879000</v>
      </c>
    </row>
    <row r="89" spans="1:5" x14ac:dyDescent="0.25">
      <c r="A89" s="1">
        <v>40000</v>
      </c>
      <c r="B89" s="1">
        <f>E70-C89</f>
        <v>250000.00000000047</v>
      </c>
      <c r="C89" s="9">
        <f>D70*$B$77</f>
        <v>679999.99999999953</v>
      </c>
      <c r="D89" s="1">
        <f t="shared" si="5"/>
        <v>930000</v>
      </c>
    </row>
    <row r="107" spans="1:6" x14ac:dyDescent="0.25">
      <c r="A107" s="15" t="s">
        <v>62</v>
      </c>
      <c r="B107" s="15"/>
      <c r="C107" s="15"/>
      <c r="D107" s="15"/>
      <c r="E107" s="15"/>
      <c r="F107" s="15"/>
    </row>
    <row r="108" spans="1:6" x14ac:dyDescent="0.25">
      <c r="B108" t="s">
        <v>63</v>
      </c>
      <c r="C108" t="s">
        <v>67</v>
      </c>
    </row>
    <row r="109" spans="1:6" x14ac:dyDescent="0.25">
      <c r="A109" t="s">
        <v>65</v>
      </c>
      <c r="B109" t="s">
        <v>64</v>
      </c>
      <c r="C109" t="s">
        <v>66</v>
      </c>
      <c r="D109" t="s">
        <v>68</v>
      </c>
      <c r="E109" t="s">
        <v>69</v>
      </c>
    </row>
    <row r="110" spans="1:6" x14ac:dyDescent="0.25">
      <c r="A110" t="s">
        <v>70</v>
      </c>
      <c r="B110">
        <v>30</v>
      </c>
      <c r="C110">
        <v>135</v>
      </c>
      <c r="D110">
        <f>B110^2</f>
        <v>900</v>
      </c>
      <c r="E110">
        <f>B110*C110</f>
        <v>4050</v>
      </c>
    </row>
    <row r="111" spans="1:6" x14ac:dyDescent="0.25">
      <c r="A111" t="s">
        <v>71</v>
      </c>
      <c r="B111">
        <v>60</v>
      </c>
      <c r="C111">
        <v>144</v>
      </c>
      <c r="D111">
        <f t="shared" ref="D111:D114" si="6">B111^2</f>
        <v>3600</v>
      </c>
      <c r="E111">
        <f t="shared" ref="E111:E114" si="7">B111*C111</f>
        <v>8640</v>
      </c>
    </row>
    <row r="112" spans="1:6" x14ac:dyDescent="0.25">
      <c r="A112" t="s">
        <v>72</v>
      </c>
      <c r="B112">
        <v>75</v>
      </c>
      <c r="C112">
        <v>150</v>
      </c>
      <c r="D112">
        <f t="shared" si="6"/>
        <v>5625</v>
      </c>
      <c r="E112">
        <f t="shared" si="7"/>
        <v>11250</v>
      </c>
    </row>
    <row r="113" spans="1:5" x14ac:dyDescent="0.25">
      <c r="A113" t="s">
        <v>73</v>
      </c>
      <c r="B113">
        <v>90</v>
      </c>
      <c r="C113">
        <v>156</v>
      </c>
      <c r="D113">
        <f t="shared" si="6"/>
        <v>8100</v>
      </c>
      <c r="E113">
        <f t="shared" si="7"/>
        <v>14040</v>
      </c>
    </row>
    <row r="114" spans="1:5" x14ac:dyDescent="0.25">
      <c r="A114" t="s">
        <v>74</v>
      </c>
      <c r="B114">
        <v>45</v>
      </c>
      <c r="C114">
        <v>135</v>
      </c>
      <c r="D114">
        <f t="shared" si="6"/>
        <v>2025</v>
      </c>
      <c r="E114">
        <f t="shared" si="7"/>
        <v>6075</v>
      </c>
    </row>
    <row r="115" spans="1:5" x14ac:dyDescent="0.25">
      <c r="B115">
        <f>SUM(B110:B114)</f>
        <v>300</v>
      </c>
      <c r="C115">
        <f t="shared" ref="C115:E115" si="8">SUM(C110:C114)</f>
        <v>720</v>
      </c>
      <c r="D115">
        <f t="shared" si="8"/>
        <v>20250</v>
      </c>
      <c r="E115">
        <f t="shared" si="8"/>
        <v>44055</v>
      </c>
    </row>
    <row r="116" spans="1:5" x14ac:dyDescent="0.25">
      <c r="A116">
        <f>COUNTA(A110:A114)</f>
        <v>5</v>
      </c>
    </row>
    <row r="117" spans="1:5" x14ac:dyDescent="0.25">
      <c r="B117">
        <f>C115</f>
        <v>720</v>
      </c>
      <c r="C117" t="s">
        <v>61</v>
      </c>
      <c r="D117" t="str">
        <f>A116&amp;"a"</f>
        <v>5a</v>
      </c>
      <c r="E117" t="str">
        <f>B115&amp;"b"</f>
        <v>300b</v>
      </c>
    </row>
    <row r="118" spans="1:5" x14ac:dyDescent="0.25">
      <c r="B118">
        <f>E115</f>
        <v>44055</v>
      </c>
      <c r="C118" t="s">
        <v>61</v>
      </c>
      <c r="D118" t="str">
        <f>B115&amp;"a"</f>
        <v>300a</v>
      </c>
      <c r="E118" t="str">
        <f>D115&amp;"b"</f>
        <v>20250b</v>
      </c>
    </row>
    <row r="120" spans="1:5" x14ac:dyDescent="0.25">
      <c r="B120" s="4"/>
      <c r="C120" s="4" t="s">
        <v>75</v>
      </c>
      <c r="D120" s="4" t="s">
        <v>36</v>
      </c>
    </row>
    <row r="121" spans="1:5" x14ac:dyDescent="0.25">
      <c r="B121" s="5">
        <f>C115*1000</f>
        <v>720000</v>
      </c>
      <c r="C121" s="5">
        <f>A116</f>
        <v>5</v>
      </c>
      <c r="D121" s="5">
        <f>B115</f>
        <v>300</v>
      </c>
    </row>
    <row r="122" spans="1:5" x14ac:dyDescent="0.25">
      <c r="B122" s="5">
        <f>E115*1000</f>
        <v>44055000</v>
      </c>
      <c r="C122" s="5">
        <f>B115</f>
        <v>300</v>
      </c>
      <c r="D122" s="5">
        <f>D115</f>
        <v>20250</v>
      </c>
    </row>
    <row r="123" spans="1:5" x14ac:dyDescent="0.25">
      <c r="B123" s="5"/>
      <c r="C123" s="5"/>
      <c r="D123" s="5"/>
    </row>
    <row r="124" spans="1:5" x14ac:dyDescent="0.25">
      <c r="A124">
        <v>-60</v>
      </c>
      <c r="B124" s="5">
        <f>$A$124*B121</f>
        <v>-43200000</v>
      </c>
      <c r="C124" s="5">
        <f t="shared" ref="C124:D124" si="9">$A$124*C121</f>
        <v>-300</v>
      </c>
      <c r="D124" s="5">
        <f t="shared" si="9"/>
        <v>-18000</v>
      </c>
    </row>
    <row r="125" spans="1:5" x14ac:dyDescent="0.25">
      <c r="B125" s="5">
        <f>B122</f>
        <v>44055000</v>
      </c>
      <c r="C125" s="5">
        <f t="shared" ref="C125:D125" si="10">C122</f>
        <v>300</v>
      </c>
      <c r="D125" s="5">
        <f t="shared" si="10"/>
        <v>20250</v>
      </c>
    </row>
    <row r="126" spans="1:5" x14ac:dyDescent="0.25">
      <c r="B126" s="5">
        <f>B124+B125</f>
        <v>855000</v>
      </c>
      <c r="C126" s="5">
        <f t="shared" ref="C126:D126" si="11">C124+C125</f>
        <v>0</v>
      </c>
      <c r="D126" s="5">
        <f t="shared" si="11"/>
        <v>2250</v>
      </c>
    </row>
    <row r="127" spans="1:5" x14ac:dyDescent="0.25">
      <c r="B127" s="2" t="s">
        <v>36</v>
      </c>
      <c r="C127" s="2">
        <f>B126/D126</f>
        <v>380</v>
      </c>
    </row>
    <row r="128" spans="1:5" x14ac:dyDescent="0.25">
      <c r="B128" s="2" t="s">
        <v>75</v>
      </c>
      <c r="C128" s="10">
        <f>(B121-(D121*C127))/C121</f>
        <v>121200</v>
      </c>
      <c r="E128" s="2"/>
    </row>
    <row r="131" spans="1:6" x14ac:dyDescent="0.25">
      <c r="A131" s="15" t="s">
        <v>76</v>
      </c>
      <c r="B131" s="15"/>
      <c r="C131" s="15"/>
      <c r="D131" s="15"/>
      <c r="E131" s="15"/>
      <c r="F131" s="15"/>
    </row>
    <row r="138" spans="1:6" x14ac:dyDescent="0.25">
      <c r="B138" s="2" t="s">
        <v>36</v>
      </c>
      <c r="C138">
        <f>((A116*E115)-(B115*C115))/((A116*D115)-(B115^2))*1000</f>
        <v>380</v>
      </c>
    </row>
    <row r="139" spans="1:6" x14ac:dyDescent="0.25">
      <c r="B139" s="2" t="s">
        <v>75</v>
      </c>
      <c r="C139" s="1">
        <f>((C115/A116)-((C138/1000)*(B115/A116)))*1000</f>
        <v>121200</v>
      </c>
    </row>
  </sheetData>
  <mergeCells count="8">
    <mergeCell ref="A27:B27"/>
    <mergeCell ref="A31:B31"/>
    <mergeCell ref="A35:B35"/>
    <mergeCell ref="B65:E65"/>
    <mergeCell ref="A81:E81"/>
    <mergeCell ref="A107:F107"/>
    <mergeCell ref="A131:F131"/>
    <mergeCell ref="A43:D4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1E69-5D49-4D47-9A9A-93651649300F}">
  <dimension ref="A6:K71"/>
  <sheetViews>
    <sheetView topLeftCell="A22" workbookViewId="0">
      <selection activeCell="E72" sqref="E72"/>
    </sheetView>
  </sheetViews>
  <sheetFormatPr defaultRowHeight="15" x14ac:dyDescent="0.25"/>
  <cols>
    <col min="3" max="3" width="15.28515625" customWidth="1"/>
    <col min="5" max="5" width="14" bestFit="1" customWidth="1"/>
    <col min="9" max="9" width="16.7109375" customWidth="1"/>
    <col min="11" max="11" width="14.28515625" customWidth="1"/>
  </cols>
  <sheetData>
    <row r="6" spans="1:11" x14ac:dyDescent="0.25">
      <c r="A6" s="15" t="s">
        <v>77</v>
      </c>
      <c r="B6" s="15"/>
      <c r="C6" s="15"/>
      <c r="D6" s="15"/>
      <c r="E6" s="15"/>
      <c r="F6" s="15"/>
      <c r="G6" s="15"/>
      <c r="H6" s="15"/>
    </row>
    <row r="7" spans="1:11" ht="75" x14ac:dyDescent="0.25">
      <c r="A7" s="2" t="s">
        <v>78</v>
      </c>
      <c r="B7" s="2" t="s">
        <v>79</v>
      </c>
      <c r="C7" s="2" t="s">
        <v>80</v>
      </c>
      <c r="D7" s="2" t="s">
        <v>81</v>
      </c>
      <c r="E7" s="2" t="s">
        <v>82</v>
      </c>
      <c r="F7" s="2" t="s">
        <v>83</v>
      </c>
      <c r="H7" s="12" t="s">
        <v>82</v>
      </c>
      <c r="I7" s="13" t="s">
        <v>84</v>
      </c>
      <c r="J7" s="12" t="s">
        <v>83</v>
      </c>
      <c r="K7" s="13" t="s">
        <v>85</v>
      </c>
    </row>
    <row r="8" spans="1:11" x14ac:dyDescent="0.25">
      <c r="A8">
        <v>30</v>
      </c>
      <c r="B8">
        <v>135</v>
      </c>
    </row>
    <row r="9" spans="1:11" x14ac:dyDescent="0.25">
      <c r="A9">
        <v>60</v>
      </c>
      <c r="B9">
        <v>144</v>
      </c>
      <c r="C9" t="str">
        <f>IF(A9&gt;A8,"+","-")</f>
        <v>+</v>
      </c>
      <c r="D9" t="str">
        <f>IF(B9&gt;B8,"+","-")</f>
        <v>+</v>
      </c>
      <c r="E9" t="str">
        <f>IF(C9=D9,"+","-")</f>
        <v>+</v>
      </c>
    </row>
    <row r="10" spans="1:11" x14ac:dyDescent="0.25">
      <c r="A10">
        <v>75</v>
      </c>
      <c r="B10">
        <v>150</v>
      </c>
      <c r="C10" t="str">
        <f t="shared" ref="C10:C12" si="0">IF(A10&gt;A9,"+","-")</f>
        <v>+</v>
      </c>
      <c r="D10" t="str">
        <f t="shared" ref="D10:D12" si="1">IF(B10&gt;B9,"+","-")</f>
        <v>+</v>
      </c>
      <c r="E10" t="str">
        <f t="shared" ref="E10:E12" si="2">IF(C10=D10,"+","-")</f>
        <v>+</v>
      </c>
    </row>
    <row r="11" spans="1:11" x14ac:dyDescent="0.25">
      <c r="A11">
        <v>90</v>
      </c>
      <c r="B11">
        <v>156</v>
      </c>
      <c r="C11" t="str">
        <f t="shared" si="0"/>
        <v>+</v>
      </c>
      <c r="D11" t="str">
        <f t="shared" si="1"/>
        <v>+</v>
      </c>
      <c r="E11" t="str">
        <f t="shared" si="2"/>
        <v>+</v>
      </c>
    </row>
    <row r="12" spans="1:11" x14ac:dyDescent="0.25">
      <c r="A12">
        <v>45</v>
      </c>
      <c r="B12">
        <v>135</v>
      </c>
      <c r="C12" t="str">
        <f t="shared" si="0"/>
        <v>-</v>
      </c>
      <c r="D12" t="str">
        <f t="shared" si="1"/>
        <v>-</v>
      </c>
      <c r="E12" t="str">
        <f t="shared" si="2"/>
        <v>+</v>
      </c>
    </row>
    <row r="13" spans="1:11" x14ac:dyDescent="0.25">
      <c r="E13">
        <f>COUNTA(E9:E12)</f>
        <v>4</v>
      </c>
      <c r="F13">
        <f>COUNTA(F9:F12)</f>
        <v>0</v>
      </c>
    </row>
    <row r="14" spans="1:11" x14ac:dyDescent="0.25">
      <c r="A14" t="s">
        <v>86</v>
      </c>
      <c r="B14">
        <f>COUNTA(A8:A12)</f>
        <v>5</v>
      </c>
    </row>
    <row r="16" spans="1:11" x14ac:dyDescent="0.25">
      <c r="A16" s="2" t="s">
        <v>87</v>
      </c>
      <c r="B16">
        <f>(E13-F13)/(B14-1)</f>
        <v>1</v>
      </c>
    </row>
    <row r="19" spans="1:8" x14ac:dyDescent="0.25">
      <c r="A19" s="15" t="s">
        <v>88</v>
      </c>
      <c r="B19" s="15"/>
      <c r="C19" s="15"/>
      <c r="D19" s="15"/>
      <c r="E19" s="15"/>
      <c r="F19" s="15"/>
      <c r="G19" s="15"/>
      <c r="H19" s="15"/>
    </row>
    <row r="20" spans="1:8" x14ac:dyDescent="0.25">
      <c r="A20" s="2" t="s">
        <v>78</v>
      </c>
      <c r="B20" s="2" t="s">
        <v>79</v>
      </c>
      <c r="C20" s="2" t="s">
        <v>80</v>
      </c>
      <c r="D20" s="2" t="s">
        <v>81</v>
      </c>
      <c r="E20" s="2" t="s">
        <v>89</v>
      </c>
    </row>
    <row r="21" spans="1:8" x14ac:dyDescent="0.25">
      <c r="A21">
        <v>30</v>
      </c>
      <c r="B21">
        <v>135</v>
      </c>
    </row>
    <row r="22" spans="1:8" x14ac:dyDescent="0.25">
      <c r="A22">
        <v>60</v>
      </c>
      <c r="B22">
        <v>144</v>
      </c>
      <c r="C22">
        <f>A22-A21</f>
        <v>30</v>
      </c>
      <c r="D22">
        <f>B22-B21</f>
        <v>9</v>
      </c>
      <c r="E22">
        <f>C22*D22</f>
        <v>270</v>
      </c>
    </row>
    <row r="23" spans="1:8" x14ac:dyDescent="0.25">
      <c r="A23">
        <v>75</v>
      </c>
      <c r="B23">
        <v>150</v>
      </c>
      <c r="C23">
        <f t="shared" ref="C23:C25" si="3">A23-A22</f>
        <v>15</v>
      </c>
      <c r="D23">
        <f t="shared" ref="D23:D25" si="4">B23-B22</f>
        <v>6</v>
      </c>
      <c r="E23">
        <f t="shared" ref="E23:E25" si="5">C23*D23</f>
        <v>90</v>
      </c>
    </row>
    <row r="24" spans="1:8" x14ac:dyDescent="0.25">
      <c r="A24">
        <v>90</v>
      </c>
      <c r="B24">
        <v>156</v>
      </c>
      <c r="C24">
        <f t="shared" si="3"/>
        <v>15</v>
      </c>
      <c r="D24">
        <f t="shared" si="4"/>
        <v>6</v>
      </c>
      <c r="E24">
        <f t="shared" si="5"/>
        <v>90</v>
      </c>
    </row>
    <row r="25" spans="1:8" x14ac:dyDescent="0.25">
      <c r="A25">
        <v>45</v>
      </c>
      <c r="B25">
        <v>135</v>
      </c>
      <c r="C25">
        <f t="shared" si="3"/>
        <v>-45</v>
      </c>
      <c r="D25">
        <f t="shared" si="4"/>
        <v>-21</v>
      </c>
      <c r="E25">
        <f t="shared" si="5"/>
        <v>945</v>
      </c>
    </row>
    <row r="26" spans="1:8" x14ac:dyDescent="0.25">
      <c r="E26">
        <f>SUM(E22:E25)</f>
        <v>1395</v>
      </c>
    </row>
    <row r="28" spans="1:8" x14ac:dyDescent="0.25">
      <c r="A28" t="s">
        <v>90</v>
      </c>
      <c r="B28">
        <f>E26/ABS(E26)</f>
        <v>1</v>
      </c>
    </row>
    <row r="30" spans="1:8" x14ac:dyDescent="0.25">
      <c r="A30" s="15" t="s">
        <v>91</v>
      </c>
      <c r="B30" s="15"/>
      <c r="C30" s="15"/>
      <c r="D30" s="15"/>
      <c r="E30" s="15"/>
      <c r="F30" s="15"/>
      <c r="G30" s="15"/>
      <c r="H30" s="15"/>
    </row>
    <row r="31" spans="1:8" x14ac:dyDescent="0.25">
      <c r="A31" s="2" t="s">
        <v>78</v>
      </c>
      <c r="B31" s="2" t="s">
        <v>79</v>
      </c>
      <c r="C31" s="2" t="s">
        <v>80</v>
      </c>
      <c r="D31" s="2" t="s">
        <v>81</v>
      </c>
      <c r="E31" s="2" t="s">
        <v>89</v>
      </c>
      <c r="F31" s="2" t="s">
        <v>92</v>
      </c>
      <c r="G31" s="2" t="s">
        <v>93</v>
      </c>
    </row>
    <row r="32" spans="1:8" x14ac:dyDescent="0.25">
      <c r="A32">
        <v>30</v>
      </c>
      <c r="B32">
        <v>135</v>
      </c>
    </row>
    <row r="33" spans="1:9" x14ac:dyDescent="0.25">
      <c r="A33">
        <v>60</v>
      </c>
      <c r="B33">
        <v>144</v>
      </c>
      <c r="C33">
        <f>A33-A32</f>
        <v>30</v>
      </c>
      <c r="D33">
        <f>B33-B32</f>
        <v>9</v>
      </c>
      <c r="E33">
        <f>C33*D33</f>
        <v>270</v>
      </c>
      <c r="F33">
        <f>C33^2</f>
        <v>900</v>
      </c>
      <c r="G33">
        <f>D33^2</f>
        <v>81</v>
      </c>
    </row>
    <row r="34" spans="1:9" x14ac:dyDescent="0.25">
      <c r="A34">
        <v>75</v>
      </c>
      <c r="B34">
        <v>150</v>
      </c>
      <c r="C34">
        <f t="shared" ref="C34:C36" si="6">A34-A33</f>
        <v>15</v>
      </c>
      <c r="D34">
        <f t="shared" ref="D34:D36" si="7">B34-B33</f>
        <v>6</v>
      </c>
      <c r="E34">
        <f t="shared" ref="E34:E36" si="8">C34*D34</f>
        <v>90</v>
      </c>
      <c r="F34">
        <f t="shared" ref="F34:F36" si="9">C34^2</f>
        <v>225</v>
      </c>
      <c r="G34">
        <f t="shared" ref="G34:G36" si="10">D34^2</f>
        <v>36</v>
      </c>
    </row>
    <row r="35" spans="1:9" x14ac:dyDescent="0.25">
      <c r="A35">
        <v>90</v>
      </c>
      <c r="B35">
        <v>156</v>
      </c>
      <c r="C35">
        <f t="shared" si="6"/>
        <v>15</v>
      </c>
      <c r="D35">
        <f t="shared" si="7"/>
        <v>6</v>
      </c>
      <c r="E35">
        <f t="shared" si="8"/>
        <v>90</v>
      </c>
      <c r="F35">
        <f t="shared" si="9"/>
        <v>225</v>
      </c>
      <c r="G35">
        <f t="shared" si="10"/>
        <v>36</v>
      </c>
    </row>
    <row r="36" spans="1:9" x14ac:dyDescent="0.25">
      <c r="A36">
        <v>45</v>
      </c>
      <c r="B36">
        <v>135</v>
      </c>
      <c r="C36">
        <f t="shared" si="6"/>
        <v>-45</v>
      </c>
      <c r="D36">
        <f t="shared" si="7"/>
        <v>-21</v>
      </c>
      <c r="E36">
        <f t="shared" si="8"/>
        <v>945</v>
      </c>
      <c r="F36">
        <f t="shared" si="9"/>
        <v>2025</v>
      </c>
      <c r="G36">
        <f t="shared" si="10"/>
        <v>441</v>
      </c>
    </row>
    <row r="37" spans="1:9" x14ac:dyDescent="0.25">
      <c r="E37">
        <f>SUM(E33:E36)</f>
        <v>1395</v>
      </c>
      <c r="F37">
        <f t="shared" ref="F37:G37" si="11">SUM(F33:F36)</f>
        <v>3375</v>
      </c>
      <c r="G37">
        <f t="shared" si="11"/>
        <v>594</v>
      </c>
    </row>
    <row r="39" spans="1:9" x14ac:dyDescent="0.25">
      <c r="A39" t="s">
        <v>94</v>
      </c>
      <c r="B39">
        <f>E37/(SQRT(F37*G37))</f>
        <v>0.9852446755537787</v>
      </c>
    </row>
    <row r="43" spans="1:9" x14ac:dyDescent="0.25">
      <c r="A43" s="15" t="s">
        <v>95</v>
      </c>
      <c r="B43" s="15"/>
      <c r="C43" s="15"/>
      <c r="D43" s="2"/>
      <c r="E43" s="15" t="s">
        <v>97</v>
      </c>
      <c r="F43" s="15"/>
      <c r="G43" s="15"/>
      <c r="H43" s="15"/>
    </row>
    <row r="44" spans="1:9" x14ac:dyDescent="0.25">
      <c r="A44" s="2" t="s">
        <v>78</v>
      </c>
      <c r="B44" s="2" t="s">
        <v>79</v>
      </c>
      <c r="C44" t="s">
        <v>96</v>
      </c>
      <c r="E44" s="11" t="s">
        <v>78</v>
      </c>
      <c r="F44" s="11" t="s">
        <v>79</v>
      </c>
      <c r="G44" t="s">
        <v>98</v>
      </c>
      <c r="H44" t="s">
        <v>99</v>
      </c>
      <c r="I44" t="s">
        <v>100</v>
      </c>
    </row>
    <row r="45" spans="1:9" x14ac:dyDescent="0.25">
      <c r="A45">
        <v>30</v>
      </c>
      <c r="B45">
        <v>135</v>
      </c>
      <c r="C45">
        <f>CORREL(A45:A49,B45:B49)</f>
        <v>0.97467943448089622</v>
      </c>
      <c r="E45">
        <v>1</v>
      </c>
      <c r="F45">
        <v>1.5</v>
      </c>
      <c r="G45">
        <f>E45-F45</f>
        <v>-0.5</v>
      </c>
      <c r="H45">
        <v>0.25</v>
      </c>
      <c r="I45">
        <f>1-((6*H50)/(5*(5^2-1)))</f>
        <v>0.97499999999999998</v>
      </c>
    </row>
    <row r="46" spans="1:9" x14ac:dyDescent="0.25">
      <c r="A46">
        <v>60</v>
      </c>
      <c r="B46">
        <v>144</v>
      </c>
      <c r="E46">
        <v>3</v>
      </c>
      <c r="F46">
        <v>3</v>
      </c>
      <c r="G46">
        <f t="shared" ref="G46:G49" si="12">E46-F46</f>
        <v>0</v>
      </c>
      <c r="H46">
        <v>0</v>
      </c>
    </row>
    <row r="47" spans="1:9" x14ac:dyDescent="0.25">
      <c r="A47">
        <v>75</v>
      </c>
      <c r="B47">
        <v>150</v>
      </c>
      <c r="E47">
        <v>4</v>
      </c>
      <c r="F47">
        <v>4</v>
      </c>
      <c r="G47">
        <f t="shared" si="12"/>
        <v>0</v>
      </c>
      <c r="H47">
        <v>0</v>
      </c>
    </row>
    <row r="48" spans="1:9" x14ac:dyDescent="0.25">
      <c r="A48">
        <v>90</v>
      </c>
      <c r="B48">
        <v>156</v>
      </c>
      <c r="E48">
        <v>5</v>
      </c>
      <c r="F48">
        <v>5</v>
      </c>
      <c r="G48">
        <f t="shared" si="12"/>
        <v>0</v>
      </c>
      <c r="H48">
        <v>0</v>
      </c>
    </row>
    <row r="49" spans="1:8" x14ac:dyDescent="0.25">
      <c r="A49">
        <v>45</v>
      </c>
      <c r="B49">
        <v>135</v>
      </c>
      <c r="E49">
        <v>2</v>
      </c>
      <c r="F49">
        <v>1.5</v>
      </c>
      <c r="G49">
        <f t="shared" si="12"/>
        <v>0.5</v>
      </c>
      <c r="H49">
        <v>0.25</v>
      </c>
    </row>
    <row r="50" spans="1:8" x14ac:dyDescent="0.25">
      <c r="H50">
        <f>SUM(H45:H49)</f>
        <v>0.5</v>
      </c>
    </row>
    <row r="52" spans="1:8" x14ac:dyDescent="0.25">
      <c r="A52" s="15" t="s">
        <v>101</v>
      </c>
      <c r="B52" s="15"/>
      <c r="C52" s="15"/>
      <c r="D52" s="15"/>
      <c r="E52" s="15"/>
      <c r="F52" s="15"/>
      <c r="G52" s="15"/>
    </row>
    <row r="59" spans="1:8" x14ac:dyDescent="0.25">
      <c r="A59" t="s">
        <v>102</v>
      </c>
      <c r="B59">
        <f>C45^2</f>
        <v>0.94999999999999962</v>
      </c>
    </row>
    <row r="61" spans="1:8" x14ac:dyDescent="0.25">
      <c r="A61" s="15" t="s">
        <v>103</v>
      </c>
      <c r="B61" s="15"/>
      <c r="C61" s="15"/>
      <c r="D61" s="15"/>
      <c r="E61" s="15"/>
      <c r="F61" s="15"/>
      <c r="G61" s="15"/>
    </row>
    <row r="68" spans="1:3" x14ac:dyDescent="0.25">
      <c r="A68" t="s">
        <v>104</v>
      </c>
      <c r="B68">
        <f>C45</f>
        <v>0.97467943448089622</v>
      </c>
    </row>
    <row r="69" spans="1:3" x14ac:dyDescent="0.25">
      <c r="A69" t="s">
        <v>105</v>
      </c>
      <c r="B69">
        <f>B14</f>
        <v>5</v>
      </c>
    </row>
    <row r="70" spans="1:3" x14ac:dyDescent="0.25">
      <c r="A70" t="s">
        <v>106</v>
      </c>
      <c r="B70">
        <f>(B68)*(SQRT(((B69-2)/(1-B59))))</f>
        <v>7.5498344352707205</v>
      </c>
    </row>
    <row r="71" spans="1:3" ht="30" x14ac:dyDescent="0.25">
      <c r="A71" t="s">
        <v>107</v>
      </c>
      <c r="B71">
        <v>5.8410000000000002</v>
      </c>
      <c r="C71" s="13" t="s">
        <v>108</v>
      </c>
    </row>
  </sheetData>
  <mergeCells count="7">
    <mergeCell ref="A52:G52"/>
    <mergeCell ref="A61:G61"/>
    <mergeCell ref="A6:H6"/>
    <mergeCell ref="A19:H19"/>
    <mergeCell ref="A30:H30"/>
    <mergeCell ref="A43:C43"/>
    <mergeCell ref="E43:H4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CD6E-E45B-4AEF-9ADA-AF8426ECBBE8}">
  <dimension ref="A2:G35"/>
  <sheetViews>
    <sheetView workbookViewId="0">
      <selection activeCell="B28" sqref="B28"/>
    </sheetView>
  </sheetViews>
  <sheetFormatPr defaultRowHeight="15" x14ac:dyDescent="0.25"/>
  <cols>
    <col min="1" max="1" width="32.42578125" bestFit="1" customWidth="1"/>
    <col min="2" max="2" width="12.5703125" bestFit="1" customWidth="1"/>
    <col min="3" max="3" width="10.140625" bestFit="1" customWidth="1"/>
  </cols>
  <sheetData>
    <row r="2" spans="1:7" x14ac:dyDescent="0.25">
      <c r="A2" s="15" t="s">
        <v>109</v>
      </c>
      <c r="B2" s="15"/>
      <c r="C2" s="15"/>
      <c r="D2" s="15"/>
      <c r="E2" s="15"/>
      <c r="F2" s="15"/>
      <c r="G2" s="15"/>
    </row>
    <row r="3" spans="1:7" x14ac:dyDescent="0.25">
      <c r="A3" t="s">
        <v>115</v>
      </c>
      <c r="B3" s="1">
        <f>'Genel Üretim Giderlerinin Ayrım'!D50</f>
        <v>13500000</v>
      </c>
    </row>
    <row r="4" spans="1:7" x14ac:dyDescent="0.25">
      <c r="A4" t="s">
        <v>110</v>
      </c>
      <c r="B4" s="1">
        <f>'Faaliyet Hacmini Belirleme'!D48</f>
        <v>21000</v>
      </c>
    </row>
    <row r="5" spans="1:7" x14ac:dyDescent="0.25">
      <c r="A5" s="2" t="s">
        <v>111</v>
      </c>
      <c r="B5" s="1">
        <f>B3/B4</f>
        <v>642.85714285714289</v>
      </c>
    </row>
    <row r="8" spans="1:7" x14ac:dyDescent="0.25">
      <c r="A8" s="15" t="s">
        <v>112</v>
      </c>
      <c r="B8" s="15"/>
      <c r="C8" s="15"/>
      <c r="D8" s="15"/>
      <c r="E8" s="15"/>
      <c r="F8" s="15"/>
      <c r="G8" s="15"/>
    </row>
    <row r="9" spans="1:7" x14ac:dyDescent="0.25">
      <c r="A9" t="s">
        <v>115</v>
      </c>
      <c r="B9" s="1">
        <f>'Genel Üretim Giderlerinin Ayrım'!D50</f>
        <v>13500000</v>
      </c>
    </row>
    <row r="10" spans="1:7" x14ac:dyDescent="0.25">
      <c r="A10" t="s">
        <v>114</v>
      </c>
      <c r="B10" s="1">
        <f>'Faaliyet Hacmini Belirleme'!D48*100</f>
        <v>2100000</v>
      </c>
      <c r="C10" s="1"/>
    </row>
    <row r="11" spans="1:7" x14ac:dyDescent="0.25">
      <c r="A11" s="2" t="s">
        <v>111</v>
      </c>
      <c r="B11" s="20">
        <f>B9/B10</f>
        <v>6.4285714285714288</v>
      </c>
    </row>
    <row r="14" spans="1:7" x14ac:dyDescent="0.25">
      <c r="A14" s="15" t="s">
        <v>113</v>
      </c>
      <c r="B14" s="15"/>
      <c r="C14" s="15"/>
      <c r="D14" s="15"/>
      <c r="E14" s="15"/>
      <c r="F14" s="15"/>
      <c r="G14" s="15"/>
    </row>
    <row r="15" spans="1:7" x14ac:dyDescent="0.25">
      <c r="A15" t="s">
        <v>115</v>
      </c>
      <c r="B15" s="1">
        <v>13500000</v>
      </c>
    </row>
    <row r="16" spans="1:7" x14ac:dyDescent="0.25">
      <c r="A16" t="s">
        <v>116</v>
      </c>
      <c r="B16" s="1">
        <v>4200000</v>
      </c>
    </row>
    <row r="17" spans="1:7" x14ac:dyDescent="0.25">
      <c r="A17" s="2" t="s">
        <v>111</v>
      </c>
      <c r="B17" s="23">
        <f>B15/B16</f>
        <v>3.2142857142857144</v>
      </c>
      <c r="C17" s="21">
        <v>3.21</v>
      </c>
    </row>
    <row r="19" spans="1:7" x14ac:dyDescent="0.25">
      <c r="A19" s="15" t="s">
        <v>117</v>
      </c>
      <c r="B19" s="15"/>
      <c r="C19" s="15"/>
      <c r="D19" s="15"/>
      <c r="E19" s="15"/>
      <c r="F19" s="15"/>
      <c r="G19" s="15"/>
    </row>
    <row r="20" spans="1:7" x14ac:dyDescent="0.25">
      <c r="A20" t="s">
        <v>115</v>
      </c>
      <c r="B20" s="1">
        <v>13500000</v>
      </c>
    </row>
    <row r="21" spans="1:7" x14ac:dyDescent="0.25">
      <c r="A21" t="s">
        <v>118</v>
      </c>
      <c r="B21" s="1">
        <v>6300000</v>
      </c>
    </row>
    <row r="22" spans="1:7" x14ac:dyDescent="0.25">
      <c r="A22" s="2" t="s">
        <v>111</v>
      </c>
      <c r="B22" s="20">
        <f>B20/B21</f>
        <v>2.1428571428571428</v>
      </c>
    </row>
    <row r="25" spans="1:7" x14ac:dyDescent="0.25">
      <c r="A25" s="15" t="s">
        <v>119</v>
      </c>
      <c r="B25" s="15"/>
      <c r="C25" s="15"/>
      <c r="D25" s="15"/>
      <c r="E25" s="15"/>
      <c r="F25" s="15"/>
      <c r="G25" s="15"/>
    </row>
    <row r="26" spans="1:7" x14ac:dyDescent="0.25">
      <c r="A26" t="s">
        <v>115</v>
      </c>
      <c r="B26" s="1">
        <v>13500000</v>
      </c>
    </row>
    <row r="27" spans="1:7" x14ac:dyDescent="0.25">
      <c r="A27" t="s">
        <v>120</v>
      </c>
      <c r="B27" s="1">
        <v>45000</v>
      </c>
    </row>
    <row r="28" spans="1:7" x14ac:dyDescent="0.25">
      <c r="A28" s="2" t="s">
        <v>111</v>
      </c>
      <c r="B28" s="22">
        <f>B26/B27</f>
        <v>300</v>
      </c>
      <c r="C28" t="s">
        <v>32</v>
      </c>
    </row>
    <row r="32" spans="1:7" x14ac:dyDescent="0.25">
      <c r="A32" s="15" t="s">
        <v>121</v>
      </c>
      <c r="B32" s="15"/>
      <c r="C32" s="15"/>
      <c r="D32" s="15"/>
      <c r="E32" s="15"/>
      <c r="F32" s="15"/>
      <c r="G32" s="15"/>
    </row>
    <row r="33" spans="1:3" x14ac:dyDescent="0.25">
      <c r="A33" t="s">
        <v>115</v>
      </c>
      <c r="B33" s="1">
        <v>13500000</v>
      </c>
    </row>
    <row r="34" spans="1:3" x14ac:dyDescent="0.25">
      <c r="A34" t="s">
        <v>122</v>
      </c>
      <c r="B34" s="1">
        <f>'Faaliyet Hacmini Belirleme'!C44</f>
        <v>13500</v>
      </c>
    </row>
    <row r="35" spans="1:3" x14ac:dyDescent="0.25">
      <c r="A35" s="2" t="s">
        <v>111</v>
      </c>
      <c r="B35" s="22">
        <f>B33/B34</f>
        <v>1000</v>
      </c>
      <c r="C35" t="s">
        <v>123</v>
      </c>
    </row>
  </sheetData>
  <mergeCells count="6">
    <mergeCell ref="A2:G2"/>
    <mergeCell ref="A8:G8"/>
    <mergeCell ref="A14:G14"/>
    <mergeCell ref="A19:G19"/>
    <mergeCell ref="A25:G25"/>
    <mergeCell ref="A32:G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28F9-BA5F-4A3F-B437-E92FF509EAD6}">
  <dimension ref="A2:F62"/>
  <sheetViews>
    <sheetView topLeftCell="A46" workbookViewId="0">
      <selection activeCell="G62" sqref="G62"/>
    </sheetView>
  </sheetViews>
  <sheetFormatPr defaultRowHeight="15" x14ac:dyDescent="0.25"/>
  <cols>
    <col min="1" max="1" width="15.28515625" bestFit="1" customWidth="1"/>
    <col min="3" max="3" width="18.7109375" bestFit="1" customWidth="1"/>
    <col min="4" max="4" width="12.7109375" bestFit="1" customWidth="1"/>
  </cols>
  <sheetData>
    <row r="2" spans="1:6" x14ac:dyDescent="0.25">
      <c r="A2" s="15" t="s">
        <v>124</v>
      </c>
      <c r="B2" s="15"/>
      <c r="C2" s="15"/>
      <c r="D2" s="15"/>
      <c r="E2" s="15"/>
      <c r="F2" s="15"/>
    </row>
    <row r="8" spans="1:6" x14ac:dyDescent="0.25">
      <c r="A8" s="2" t="s">
        <v>125</v>
      </c>
      <c r="B8" s="2" t="s">
        <v>7</v>
      </c>
      <c r="C8" s="2" t="s">
        <v>126</v>
      </c>
    </row>
    <row r="9" spans="1:6" x14ac:dyDescent="0.25">
      <c r="A9">
        <v>1</v>
      </c>
      <c r="B9" s="1">
        <v>5100</v>
      </c>
      <c r="C9" s="1">
        <f>'Yükleme Oranlarını Belirleme'!$B$5</f>
        <v>642.85714285714289</v>
      </c>
      <c r="D9" s="1">
        <f>B9*C9</f>
        <v>3278571.4285714286</v>
      </c>
    </row>
    <row r="10" spans="1:6" x14ac:dyDescent="0.25">
      <c r="A10">
        <v>2</v>
      </c>
      <c r="B10" s="1">
        <v>7400</v>
      </c>
      <c r="C10" s="1">
        <f>'Yükleme Oranlarını Belirleme'!$B$5</f>
        <v>642.85714285714289</v>
      </c>
      <c r="D10" s="1">
        <f t="shared" ref="D10:D12" si="0">B10*C10</f>
        <v>4757142.8571428573</v>
      </c>
    </row>
    <row r="11" spans="1:6" x14ac:dyDescent="0.25">
      <c r="A11">
        <v>3</v>
      </c>
      <c r="B11" s="1">
        <v>4400</v>
      </c>
      <c r="C11" s="1">
        <f>'Yükleme Oranlarını Belirleme'!$B$5</f>
        <v>642.85714285714289</v>
      </c>
      <c r="D11" s="1">
        <f t="shared" si="0"/>
        <v>2828571.4285714286</v>
      </c>
    </row>
    <row r="12" spans="1:6" x14ac:dyDescent="0.25">
      <c r="A12">
        <v>4</v>
      </c>
      <c r="B12" s="1">
        <v>4100</v>
      </c>
      <c r="C12" s="1">
        <f>'Yükleme Oranlarını Belirleme'!$B$5</f>
        <v>642.85714285714289</v>
      </c>
      <c r="D12" s="1">
        <f t="shared" si="0"/>
        <v>2635714.2857142859</v>
      </c>
    </row>
    <row r="13" spans="1:6" x14ac:dyDescent="0.25">
      <c r="C13" t="s">
        <v>43</v>
      </c>
      <c r="D13" s="1">
        <f>SUM(D9:D12)</f>
        <v>13500000</v>
      </c>
    </row>
    <row r="15" spans="1:6" x14ac:dyDescent="0.25">
      <c r="A15" s="15" t="s">
        <v>127</v>
      </c>
      <c r="B15" s="15"/>
      <c r="C15" s="15"/>
      <c r="D15" s="15"/>
      <c r="E15" s="15"/>
      <c r="F15" s="15"/>
    </row>
    <row r="17" spans="1:6" x14ac:dyDescent="0.25">
      <c r="A17" s="2" t="s">
        <v>125</v>
      </c>
      <c r="B17" s="2" t="s">
        <v>28</v>
      </c>
      <c r="C17" s="2" t="s">
        <v>129</v>
      </c>
      <c r="D17" s="2" t="s">
        <v>28</v>
      </c>
    </row>
    <row r="18" spans="1:6" x14ac:dyDescent="0.25">
      <c r="A18">
        <v>1</v>
      </c>
      <c r="B18" s="1">
        <v>510000</v>
      </c>
      <c r="C18" s="24">
        <f>'Yükleme Oranlarını Belirleme'!$B$11</f>
        <v>6.4285714285714288</v>
      </c>
      <c r="D18" s="1">
        <f>B18*C18</f>
        <v>3278571.4285714286</v>
      </c>
    </row>
    <row r="19" spans="1:6" x14ac:dyDescent="0.25">
      <c r="A19">
        <v>2</v>
      </c>
      <c r="B19" s="1">
        <v>740000</v>
      </c>
      <c r="C19" s="24">
        <f>'Yükleme Oranlarını Belirleme'!$B$11</f>
        <v>6.4285714285714288</v>
      </c>
      <c r="D19" s="1">
        <f t="shared" ref="D19:D22" si="1">B19*C19</f>
        <v>4757142.8571428573</v>
      </c>
    </row>
    <row r="20" spans="1:6" x14ac:dyDescent="0.25">
      <c r="A20">
        <v>3</v>
      </c>
      <c r="B20" s="1">
        <v>440000</v>
      </c>
      <c r="C20" s="24">
        <f>'Yükleme Oranlarını Belirleme'!$B$11</f>
        <v>6.4285714285714288</v>
      </c>
      <c r="D20" s="1">
        <f t="shared" si="1"/>
        <v>2828571.4285714286</v>
      </c>
    </row>
    <row r="21" spans="1:6" x14ac:dyDescent="0.25">
      <c r="A21">
        <v>4</v>
      </c>
      <c r="B21" s="1">
        <v>410000</v>
      </c>
      <c r="C21" s="24">
        <f>'Yükleme Oranlarını Belirleme'!$B$11</f>
        <v>6.4285714285714288</v>
      </c>
      <c r="D21" s="1">
        <f t="shared" si="1"/>
        <v>2635714.2857142859</v>
      </c>
    </row>
    <row r="22" spans="1:6" x14ac:dyDescent="0.25">
      <c r="A22" t="s">
        <v>128</v>
      </c>
      <c r="B22" s="1">
        <f>SUM(B18:B21)</f>
        <v>2100000</v>
      </c>
      <c r="C22" s="24">
        <f>'Yükleme Oranlarını Belirleme'!$B$11</f>
        <v>6.4285714285714288</v>
      </c>
      <c r="D22" s="1">
        <f t="shared" si="1"/>
        <v>13500000</v>
      </c>
    </row>
    <row r="24" spans="1:6" x14ac:dyDescent="0.25">
      <c r="A24" s="15" t="s">
        <v>130</v>
      </c>
      <c r="B24" s="15"/>
      <c r="C24" s="15"/>
      <c r="D24" s="15"/>
      <c r="E24" s="15"/>
      <c r="F24" s="15"/>
    </row>
    <row r="25" spans="1:6" x14ac:dyDescent="0.25">
      <c r="A25" s="2" t="s">
        <v>125</v>
      </c>
      <c r="B25" s="2" t="s">
        <v>28</v>
      </c>
      <c r="C25" s="2" t="s">
        <v>129</v>
      </c>
      <c r="D25" s="2" t="s">
        <v>28</v>
      </c>
    </row>
    <row r="26" spans="1:6" x14ac:dyDescent="0.25">
      <c r="A26">
        <v>1</v>
      </c>
      <c r="B26" s="1">
        <v>1020000</v>
      </c>
      <c r="C26" s="25">
        <f>'Yükleme Oranlarını Belirleme'!$B$17</f>
        <v>3.2142857142857144</v>
      </c>
      <c r="D26" s="1">
        <f>B26*C26</f>
        <v>3278571.4285714286</v>
      </c>
    </row>
    <row r="27" spans="1:6" x14ac:dyDescent="0.25">
      <c r="A27">
        <v>2</v>
      </c>
      <c r="B27" s="1">
        <v>1480000</v>
      </c>
      <c r="C27" s="25">
        <f>'Yükleme Oranlarını Belirleme'!$B$17</f>
        <v>3.2142857142857144</v>
      </c>
      <c r="D27" s="1">
        <f t="shared" ref="D27:D30" si="2">B27*C27</f>
        <v>4757142.8571428573</v>
      </c>
    </row>
    <row r="28" spans="1:6" x14ac:dyDescent="0.25">
      <c r="A28">
        <v>3</v>
      </c>
      <c r="B28" s="1">
        <v>880000</v>
      </c>
      <c r="C28" s="25">
        <f>'Yükleme Oranlarını Belirleme'!$B$17</f>
        <v>3.2142857142857144</v>
      </c>
      <c r="D28" s="1">
        <f t="shared" si="2"/>
        <v>2828571.4285714286</v>
      </c>
    </row>
    <row r="29" spans="1:6" x14ac:dyDescent="0.25">
      <c r="A29">
        <v>4</v>
      </c>
      <c r="B29" s="1">
        <v>820000</v>
      </c>
      <c r="C29" s="25">
        <f>'Yükleme Oranlarını Belirleme'!$B$17</f>
        <v>3.2142857142857144</v>
      </c>
      <c r="D29" s="1">
        <f t="shared" si="2"/>
        <v>2635714.2857142859</v>
      </c>
    </row>
    <row r="30" spans="1:6" x14ac:dyDescent="0.25">
      <c r="A30" t="s">
        <v>128</v>
      </c>
      <c r="B30" s="1">
        <f>SUM(B26:B29)</f>
        <v>4200000</v>
      </c>
      <c r="C30" s="25">
        <f>'Yükleme Oranlarını Belirleme'!$B$17</f>
        <v>3.2142857142857144</v>
      </c>
      <c r="D30" s="1">
        <f t="shared" si="2"/>
        <v>13500000</v>
      </c>
    </row>
    <row r="32" spans="1:6" x14ac:dyDescent="0.25">
      <c r="A32" s="15" t="s">
        <v>131</v>
      </c>
      <c r="B32" s="15"/>
      <c r="C32" s="15"/>
      <c r="D32" s="15"/>
      <c r="E32" s="15"/>
      <c r="F32" s="15"/>
    </row>
    <row r="33" spans="1:6" x14ac:dyDescent="0.25">
      <c r="A33" s="2" t="s">
        <v>125</v>
      </c>
      <c r="B33" s="2" t="s">
        <v>28</v>
      </c>
      <c r="C33" s="2" t="s">
        <v>129</v>
      </c>
      <c r="D33" s="2" t="s">
        <v>28</v>
      </c>
    </row>
    <row r="34" spans="1:6" x14ac:dyDescent="0.25">
      <c r="A34">
        <v>1</v>
      </c>
      <c r="B34" s="1">
        <v>1530000</v>
      </c>
      <c r="C34" s="24">
        <f>'Yükleme Oranlarını Belirleme'!$B$22</f>
        <v>2.1428571428571428</v>
      </c>
      <c r="D34" s="1">
        <f>B34*C34</f>
        <v>3278571.4285714286</v>
      </c>
    </row>
    <row r="35" spans="1:6" x14ac:dyDescent="0.25">
      <c r="A35">
        <v>2</v>
      </c>
      <c r="B35" s="1">
        <v>2220000</v>
      </c>
      <c r="C35" s="24">
        <f>'Yükleme Oranlarını Belirleme'!$B$22</f>
        <v>2.1428571428571428</v>
      </c>
      <c r="D35" s="1">
        <f t="shared" ref="D35:D38" si="3">B35*C35</f>
        <v>4757142.8571428573</v>
      </c>
    </row>
    <row r="36" spans="1:6" x14ac:dyDescent="0.25">
      <c r="A36">
        <v>3</v>
      </c>
      <c r="B36" s="1">
        <v>1320000</v>
      </c>
      <c r="C36" s="24">
        <f>'Yükleme Oranlarını Belirleme'!$B$22</f>
        <v>2.1428571428571428</v>
      </c>
      <c r="D36" s="1">
        <f t="shared" si="3"/>
        <v>2828571.4285714286</v>
      </c>
    </row>
    <row r="37" spans="1:6" x14ac:dyDescent="0.25">
      <c r="A37">
        <v>4</v>
      </c>
      <c r="B37" s="1">
        <v>1230000</v>
      </c>
      <c r="C37" s="24">
        <f>'Yükleme Oranlarını Belirleme'!$B$22</f>
        <v>2.1428571428571428</v>
      </c>
      <c r="D37" s="1">
        <f t="shared" si="3"/>
        <v>2635714.2857142854</v>
      </c>
    </row>
    <row r="38" spans="1:6" x14ac:dyDescent="0.25">
      <c r="A38" t="s">
        <v>128</v>
      </c>
      <c r="B38" s="1">
        <f>SUM(B34:B37)</f>
        <v>6300000</v>
      </c>
      <c r="C38" s="24">
        <f>'Yükleme Oranlarını Belirleme'!$B$22</f>
        <v>2.1428571428571428</v>
      </c>
      <c r="D38" s="1">
        <f t="shared" si="3"/>
        <v>13500000</v>
      </c>
    </row>
    <row r="40" spans="1:6" x14ac:dyDescent="0.25">
      <c r="A40" s="15" t="s">
        <v>132</v>
      </c>
      <c r="B40" s="15"/>
      <c r="C40" s="15"/>
      <c r="D40" s="15"/>
      <c r="E40" s="15"/>
      <c r="F40" s="15"/>
    </row>
    <row r="41" spans="1:6" x14ac:dyDescent="0.25">
      <c r="A41" s="2" t="s">
        <v>125</v>
      </c>
      <c r="B41" s="2" t="s">
        <v>50</v>
      </c>
      <c r="C41" s="2" t="s">
        <v>129</v>
      </c>
      <c r="D41" s="2" t="s">
        <v>28</v>
      </c>
    </row>
    <row r="42" spans="1:6" x14ac:dyDescent="0.25">
      <c r="A42">
        <v>1</v>
      </c>
      <c r="B42" s="1">
        <v>10200</v>
      </c>
      <c r="C42" s="1">
        <f>'Yükleme Oranlarını Belirleme'!$B$28</f>
        <v>300</v>
      </c>
      <c r="D42" s="1">
        <f>B42*C42</f>
        <v>3060000</v>
      </c>
    </row>
    <row r="43" spans="1:6" x14ac:dyDescent="0.25">
      <c r="A43">
        <v>2</v>
      </c>
      <c r="B43" s="1">
        <v>14800</v>
      </c>
      <c r="C43" s="1">
        <f>'Yükleme Oranlarını Belirleme'!$B$28</f>
        <v>300</v>
      </c>
      <c r="D43" s="1">
        <f t="shared" ref="D43:D47" si="4">B43*C43</f>
        <v>4440000</v>
      </c>
    </row>
    <row r="44" spans="1:6" x14ac:dyDescent="0.25">
      <c r="A44">
        <v>3</v>
      </c>
      <c r="B44" s="1">
        <v>8800</v>
      </c>
      <c r="C44" s="1">
        <f>'Yükleme Oranlarını Belirleme'!$B$28</f>
        <v>300</v>
      </c>
      <c r="D44" s="1">
        <f t="shared" si="4"/>
        <v>2640000</v>
      </c>
    </row>
    <row r="45" spans="1:6" x14ac:dyDescent="0.25">
      <c r="A45">
        <v>4</v>
      </c>
      <c r="B45" s="1">
        <v>8200</v>
      </c>
      <c r="C45" s="1">
        <f>'Yükleme Oranlarını Belirleme'!$B$28</f>
        <v>300</v>
      </c>
      <c r="D45" s="26">
        <f t="shared" si="4"/>
        <v>2460000</v>
      </c>
    </row>
    <row r="46" spans="1:6" x14ac:dyDescent="0.25">
      <c r="A46" t="s">
        <v>128</v>
      </c>
      <c r="B46" s="1">
        <f>SUM(B42:B45)</f>
        <v>42000</v>
      </c>
      <c r="C46" s="1">
        <f>'Yükleme Oranlarını Belirleme'!$B$28</f>
        <v>300</v>
      </c>
      <c r="D46" s="1">
        <f t="shared" si="4"/>
        <v>12600000</v>
      </c>
    </row>
    <row r="47" spans="1:6" x14ac:dyDescent="0.25">
      <c r="A47" t="s">
        <v>133</v>
      </c>
      <c r="B47" s="1">
        <f>B50-B46</f>
        <v>3000</v>
      </c>
      <c r="C47" s="1">
        <f>'Yükleme Oranlarını Belirleme'!$B$28</f>
        <v>300</v>
      </c>
      <c r="D47" s="26">
        <f t="shared" si="4"/>
        <v>900000</v>
      </c>
    </row>
    <row r="48" spans="1:6" x14ac:dyDescent="0.25">
      <c r="A48" t="s">
        <v>134</v>
      </c>
      <c r="B48" s="1">
        <f>B46+B47</f>
        <v>45000</v>
      </c>
      <c r="C48" s="1"/>
      <c r="D48" s="1">
        <f>D46+D47</f>
        <v>13500000</v>
      </c>
    </row>
    <row r="50" spans="1:6" ht="45" x14ac:dyDescent="0.25">
      <c r="A50" s="7" t="s">
        <v>135</v>
      </c>
      <c r="B50" s="1">
        <v>45000</v>
      </c>
    </row>
    <row r="52" spans="1:6" x14ac:dyDescent="0.25">
      <c r="A52" s="15" t="s">
        <v>136</v>
      </c>
      <c r="B52" s="15"/>
      <c r="C52" s="15"/>
      <c r="D52" s="15"/>
      <c r="E52" s="15"/>
      <c r="F52" s="15"/>
    </row>
    <row r="53" spans="1:6" x14ac:dyDescent="0.25">
      <c r="A53" s="2" t="s">
        <v>125</v>
      </c>
      <c r="B53" s="2" t="s">
        <v>137</v>
      </c>
      <c r="C53" s="2" t="s">
        <v>129</v>
      </c>
      <c r="D53" s="2" t="s">
        <v>28</v>
      </c>
    </row>
    <row r="54" spans="1:6" x14ac:dyDescent="0.25">
      <c r="A54">
        <v>1</v>
      </c>
      <c r="B54" s="1">
        <v>2550</v>
      </c>
      <c r="C54" s="1">
        <f>'Yükleme Oranlarını Belirleme'!$B$35</f>
        <v>1000</v>
      </c>
      <c r="D54" s="1">
        <f>B54*C54</f>
        <v>2550000</v>
      </c>
    </row>
    <row r="55" spans="1:6" x14ac:dyDescent="0.25">
      <c r="A55">
        <v>2</v>
      </c>
      <c r="B55" s="1">
        <v>3700</v>
      </c>
      <c r="C55" s="1">
        <f>'Yükleme Oranlarını Belirleme'!$B$35</f>
        <v>1000</v>
      </c>
      <c r="D55" s="1">
        <f t="shared" ref="D55:D59" si="5">B55*C55</f>
        <v>3700000</v>
      </c>
    </row>
    <row r="56" spans="1:6" x14ac:dyDescent="0.25">
      <c r="A56">
        <v>3</v>
      </c>
      <c r="B56" s="1">
        <v>2200</v>
      </c>
      <c r="C56" s="1">
        <f>'Yükleme Oranlarını Belirleme'!$B$35</f>
        <v>1000</v>
      </c>
      <c r="D56" s="1">
        <f t="shared" si="5"/>
        <v>2200000</v>
      </c>
    </row>
    <row r="57" spans="1:6" x14ac:dyDescent="0.25">
      <c r="A57">
        <v>4</v>
      </c>
      <c r="B57" s="1">
        <v>2050</v>
      </c>
      <c r="C57" s="1">
        <f>'Yükleme Oranlarını Belirleme'!$B$35</f>
        <v>1000</v>
      </c>
      <c r="D57" s="26">
        <f t="shared" si="5"/>
        <v>2050000</v>
      </c>
    </row>
    <row r="58" spans="1:6" x14ac:dyDescent="0.25">
      <c r="A58" t="s">
        <v>128</v>
      </c>
      <c r="B58" s="1">
        <f>SUM(B54:B57)</f>
        <v>10500</v>
      </c>
      <c r="C58" s="1">
        <f>'Yükleme Oranlarını Belirleme'!$B$35</f>
        <v>1000</v>
      </c>
      <c r="D58" s="1">
        <f t="shared" si="5"/>
        <v>10500000</v>
      </c>
    </row>
    <row r="59" spans="1:6" x14ac:dyDescent="0.25">
      <c r="A59" t="s">
        <v>133</v>
      </c>
      <c r="B59" s="1">
        <f>B62-B58</f>
        <v>3000</v>
      </c>
      <c r="C59" s="1">
        <f>'Yükleme Oranlarını Belirleme'!$B$35</f>
        <v>1000</v>
      </c>
      <c r="D59" s="26">
        <f t="shared" si="5"/>
        <v>3000000</v>
      </c>
    </row>
    <row r="60" spans="1:6" x14ac:dyDescent="0.25">
      <c r="A60" t="s">
        <v>134</v>
      </c>
      <c r="B60" s="1">
        <f>SUM(B58:B59)</f>
        <v>13500</v>
      </c>
      <c r="C60" s="1"/>
      <c r="D60" s="1">
        <f>SUM(D58:D59)</f>
        <v>13500000</v>
      </c>
    </row>
    <row r="62" spans="1:6" x14ac:dyDescent="0.25">
      <c r="A62" t="s">
        <v>138</v>
      </c>
      <c r="B62">
        <v>13500</v>
      </c>
    </row>
  </sheetData>
  <mergeCells count="6">
    <mergeCell ref="A2:F2"/>
    <mergeCell ref="A15:F15"/>
    <mergeCell ref="A24:F24"/>
    <mergeCell ref="A32:F32"/>
    <mergeCell ref="A40:F40"/>
    <mergeCell ref="A52:F5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5BEC3-EEA9-4CEB-AFE8-49101460D00E}">
  <dimension ref="A14:G56"/>
  <sheetViews>
    <sheetView tabSelected="1" topLeftCell="A43" workbookViewId="0">
      <selection activeCell="H58" sqref="H58"/>
    </sheetView>
  </sheetViews>
  <sheetFormatPr defaultRowHeight="15" x14ac:dyDescent="0.25"/>
  <cols>
    <col min="1" max="1" width="12.5703125" bestFit="1" customWidth="1"/>
    <col min="2" max="2" width="10.140625" bestFit="1" customWidth="1"/>
    <col min="3" max="3" width="11.42578125" customWidth="1"/>
    <col min="4" max="4" width="10.140625" bestFit="1" customWidth="1"/>
    <col min="6" max="6" width="16" bestFit="1" customWidth="1"/>
  </cols>
  <sheetData>
    <row r="14" spans="1:3" x14ac:dyDescent="0.25">
      <c r="A14" s="15" t="s">
        <v>139</v>
      </c>
      <c r="B14" s="15"/>
      <c r="C14" s="15"/>
    </row>
    <row r="15" spans="1:3" x14ac:dyDescent="0.25">
      <c r="A15" s="2" t="s">
        <v>40</v>
      </c>
      <c r="B15" s="2" t="s">
        <v>41</v>
      </c>
      <c r="C15" s="2" t="s">
        <v>42</v>
      </c>
    </row>
    <row r="16" spans="1:3" x14ac:dyDescent="0.25">
      <c r="A16" t="s">
        <v>44</v>
      </c>
      <c r="B16" s="1">
        <f>'Genel Üretim Giderlerinin Ayrım'!B29</f>
        <v>250000</v>
      </c>
      <c r="C16">
        <f>'Genel Üretim Giderlerinin Ayrım'!B22</f>
        <v>17</v>
      </c>
    </row>
    <row r="17" spans="1:6" x14ac:dyDescent="0.25">
      <c r="A17" t="s">
        <v>35</v>
      </c>
      <c r="C17">
        <f>'Genel Üretim Giderlerinin Ayrım'!B33</f>
        <v>11</v>
      </c>
    </row>
    <row r="18" spans="1:6" x14ac:dyDescent="0.25">
      <c r="A18" t="s">
        <v>45</v>
      </c>
      <c r="B18" s="1">
        <f>'Genel Üretim Giderlerinin Ayrım'!C40</f>
        <v>7000000</v>
      </c>
    </row>
    <row r="19" spans="1:6" x14ac:dyDescent="0.25">
      <c r="A19" t="s">
        <v>46</v>
      </c>
      <c r="B19" s="1">
        <f>'Genel Üretim Giderlerinin Ayrım'!C41</f>
        <v>3000000</v>
      </c>
    </row>
    <row r="20" spans="1:6" x14ac:dyDescent="0.25">
      <c r="A20" t="s">
        <v>47</v>
      </c>
      <c r="B20" s="1">
        <f>'Genel Üretim Giderlerinin Ayrım'!B36</f>
        <v>1000000</v>
      </c>
      <c r="C20">
        <f>'Genel Üretim Giderlerinin Ayrım'!B38</f>
        <v>22</v>
      </c>
    </row>
    <row r="21" spans="1:6" x14ac:dyDescent="0.25">
      <c r="A21" t="s">
        <v>43</v>
      </c>
      <c r="B21" s="1">
        <f>SUM(B16:B20)</f>
        <v>11250000</v>
      </c>
      <c r="C21" s="1">
        <f>SUM(C16:C20)</f>
        <v>50</v>
      </c>
    </row>
    <row r="31" spans="1:6" x14ac:dyDescent="0.25">
      <c r="A31" s="27" t="s">
        <v>140</v>
      </c>
      <c r="B31" s="27"/>
      <c r="C31" s="27"/>
      <c r="D31" s="27"/>
      <c r="F31" s="2" t="s">
        <v>141</v>
      </c>
    </row>
    <row r="32" spans="1:6" x14ac:dyDescent="0.25">
      <c r="A32" s="2" t="s">
        <v>40</v>
      </c>
      <c r="B32" s="2" t="s">
        <v>41</v>
      </c>
      <c r="C32" s="2" t="s">
        <v>42</v>
      </c>
      <c r="D32" s="2" t="s">
        <v>43</v>
      </c>
      <c r="F32">
        <v>42000</v>
      </c>
    </row>
    <row r="33" spans="1:7" x14ac:dyDescent="0.25">
      <c r="A33" t="s">
        <v>44</v>
      </c>
      <c r="B33" s="1">
        <v>250000</v>
      </c>
      <c r="C33" s="1">
        <f>C16*$F$32</f>
        <v>714000</v>
      </c>
      <c r="D33" s="1">
        <f>SUM(B33:C33)</f>
        <v>964000</v>
      </c>
      <c r="E33" s="1"/>
      <c r="F33" s="1"/>
      <c r="G33" s="1"/>
    </row>
    <row r="34" spans="1:7" x14ac:dyDescent="0.25">
      <c r="A34" t="s">
        <v>35</v>
      </c>
      <c r="C34" s="1">
        <f t="shared" ref="C34:C37" si="0">C17*$F$32</f>
        <v>462000</v>
      </c>
      <c r="D34" s="1">
        <f t="shared" ref="D34:D38" si="1">SUM(B34:C34)</f>
        <v>462000</v>
      </c>
      <c r="E34" s="1"/>
      <c r="F34" s="1"/>
      <c r="G34" s="1"/>
    </row>
    <row r="35" spans="1:7" x14ac:dyDescent="0.25">
      <c r="A35" t="s">
        <v>45</v>
      </c>
      <c r="B35" s="1">
        <v>7000000</v>
      </c>
      <c r="C35" s="1">
        <f t="shared" si="0"/>
        <v>0</v>
      </c>
      <c r="D35" s="1">
        <f t="shared" si="1"/>
        <v>7000000</v>
      </c>
      <c r="E35" s="1"/>
      <c r="F35" s="1"/>
      <c r="G35" s="1"/>
    </row>
    <row r="36" spans="1:7" x14ac:dyDescent="0.25">
      <c r="A36" t="s">
        <v>46</v>
      </c>
      <c r="B36" s="1">
        <v>3000000</v>
      </c>
      <c r="C36" s="1">
        <f t="shared" si="0"/>
        <v>0</v>
      </c>
      <c r="D36" s="1">
        <f t="shared" si="1"/>
        <v>3000000</v>
      </c>
      <c r="E36" s="1"/>
      <c r="F36" s="1"/>
      <c r="G36" s="1"/>
    </row>
    <row r="37" spans="1:7" x14ac:dyDescent="0.25">
      <c r="A37" t="s">
        <v>47</v>
      </c>
      <c r="B37" s="26">
        <v>1000000</v>
      </c>
      <c r="C37" s="26">
        <f t="shared" si="0"/>
        <v>924000</v>
      </c>
      <c r="D37" s="26">
        <f t="shared" si="1"/>
        <v>1924000</v>
      </c>
      <c r="E37" s="1"/>
      <c r="F37" s="1"/>
      <c r="G37" s="1"/>
    </row>
    <row r="38" spans="1:7" x14ac:dyDescent="0.25">
      <c r="A38" s="2" t="s">
        <v>43</v>
      </c>
      <c r="B38" s="1">
        <v>11250000</v>
      </c>
      <c r="C38" s="1">
        <f>SUM(C33:C37)</f>
        <v>2100000</v>
      </c>
      <c r="D38" s="1">
        <f t="shared" si="1"/>
        <v>13350000</v>
      </c>
      <c r="E38" s="1"/>
      <c r="F38" s="1"/>
      <c r="G38" s="1"/>
    </row>
    <row r="40" spans="1:7" ht="33" customHeight="1" x14ac:dyDescent="0.25">
      <c r="A40" s="28" t="s">
        <v>142</v>
      </c>
      <c r="B40" s="28"/>
      <c r="C40" s="28"/>
      <c r="D40" s="28"/>
      <c r="F40" s="2" t="s">
        <v>143</v>
      </c>
    </row>
    <row r="41" spans="1:7" x14ac:dyDescent="0.25">
      <c r="A41" s="2" t="s">
        <v>40</v>
      </c>
      <c r="B41" s="2" t="s">
        <v>41</v>
      </c>
      <c r="C41" s="2" t="s">
        <v>42</v>
      </c>
      <c r="D41" s="2" t="s">
        <v>43</v>
      </c>
      <c r="F41">
        <v>43000</v>
      </c>
    </row>
    <row r="42" spans="1:7" x14ac:dyDescent="0.25">
      <c r="A42" t="s">
        <v>44</v>
      </c>
      <c r="B42" s="1">
        <v>250000</v>
      </c>
      <c r="C42" s="1">
        <f>C16*$F$41</f>
        <v>731000</v>
      </c>
      <c r="D42" s="1">
        <f>SUM(B42:C42)</f>
        <v>981000</v>
      </c>
    </row>
    <row r="43" spans="1:7" x14ac:dyDescent="0.25">
      <c r="A43" t="s">
        <v>35</v>
      </c>
      <c r="B43" s="1"/>
      <c r="C43" s="1">
        <f t="shared" ref="C43:C46" si="2">C17*$F$41</f>
        <v>473000</v>
      </c>
      <c r="D43" s="1">
        <f t="shared" ref="D43:D47" si="3">SUM(B43:C43)</f>
        <v>473000</v>
      </c>
    </row>
    <row r="44" spans="1:7" x14ac:dyDescent="0.25">
      <c r="A44" t="s">
        <v>45</v>
      </c>
      <c r="B44" s="1">
        <v>7000000</v>
      </c>
      <c r="C44" s="1">
        <f t="shared" si="2"/>
        <v>0</v>
      </c>
      <c r="D44" s="1">
        <f t="shared" si="3"/>
        <v>7000000</v>
      </c>
    </row>
    <row r="45" spans="1:7" x14ac:dyDescent="0.25">
      <c r="A45" t="s">
        <v>46</v>
      </c>
      <c r="B45" s="1">
        <v>3000000</v>
      </c>
      <c r="C45" s="1">
        <f t="shared" si="2"/>
        <v>0</v>
      </c>
      <c r="D45" s="1">
        <f t="shared" si="3"/>
        <v>3000000</v>
      </c>
    </row>
    <row r="46" spans="1:7" x14ac:dyDescent="0.25">
      <c r="A46" t="s">
        <v>47</v>
      </c>
      <c r="B46" s="1">
        <v>1000000</v>
      </c>
      <c r="C46" s="1">
        <f t="shared" si="2"/>
        <v>946000</v>
      </c>
      <c r="D46" s="1">
        <f t="shared" si="3"/>
        <v>1946000</v>
      </c>
    </row>
    <row r="47" spans="1:7" x14ac:dyDescent="0.25">
      <c r="A47" s="2" t="s">
        <v>43</v>
      </c>
      <c r="B47" s="1">
        <f>SUM(B42:B46)</f>
        <v>11250000</v>
      </c>
      <c r="C47" s="1">
        <f>SUM(C42:C46)</f>
        <v>2150000</v>
      </c>
      <c r="D47" s="1">
        <f t="shared" si="3"/>
        <v>13400000</v>
      </c>
    </row>
    <row r="49" spans="1:4" ht="48" customHeight="1" x14ac:dyDescent="0.25">
      <c r="A49" s="28" t="s">
        <v>144</v>
      </c>
      <c r="B49" s="28"/>
      <c r="C49" s="28"/>
      <c r="D49" s="28"/>
    </row>
    <row r="50" spans="1:4" ht="30" x14ac:dyDescent="0.25">
      <c r="A50" s="2" t="s">
        <v>40</v>
      </c>
      <c r="B50" s="29" t="s">
        <v>145</v>
      </c>
      <c r="C50" s="29" t="s">
        <v>146</v>
      </c>
      <c r="D50" s="2" t="s">
        <v>147</v>
      </c>
    </row>
    <row r="51" spans="1:4" x14ac:dyDescent="0.25">
      <c r="A51" t="s">
        <v>44</v>
      </c>
      <c r="B51" s="1">
        <f>D42</f>
        <v>981000</v>
      </c>
      <c r="C51" s="1">
        <f>D33</f>
        <v>964000</v>
      </c>
      <c r="D51" s="1">
        <f>B51-C51</f>
        <v>17000</v>
      </c>
    </row>
    <row r="52" spans="1:4" x14ac:dyDescent="0.25">
      <c r="A52" t="s">
        <v>35</v>
      </c>
      <c r="B52" s="1">
        <f t="shared" ref="B52:B55" si="4">D43</f>
        <v>473000</v>
      </c>
      <c r="C52" s="1">
        <f t="shared" ref="C52:C55" si="5">D34</f>
        <v>462000</v>
      </c>
      <c r="D52" s="1">
        <f t="shared" ref="D52:D55" si="6">B52-C52</f>
        <v>11000</v>
      </c>
    </row>
    <row r="53" spans="1:4" x14ac:dyDescent="0.25">
      <c r="A53" t="s">
        <v>45</v>
      </c>
      <c r="B53" s="1">
        <f t="shared" si="4"/>
        <v>7000000</v>
      </c>
      <c r="C53" s="1">
        <f t="shared" si="5"/>
        <v>7000000</v>
      </c>
      <c r="D53" s="1">
        <f t="shared" si="6"/>
        <v>0</v>
      </c>
    </row>
    <row r="54" spans="1:4" x14ac:dyDescent="0.25">
      <c r="A54" t="s">
        <v>46</v>
      </c>
      <c r="B54" s="1">
        <f t="shared" si="4"/>
        <v>3000000</v>
      </c>
      <c r="C54" s="1">
        <f t="shared" si="5"/>
        <v>3000000</v>
      </c>
      <c r="D54" s="1">
        <f t="shared" si="6"/>
        <v>0</v>
      </c>
    </row>
    <row r="55" spans="1:4" x14ac:dyDescent="0.25">
      <c r="A55" t="s">
        <v>47</v>
      </c>
      <c r="B55" s="1">
        <f t="shared" si="4"/>
        <v>1946000</v>
      </c>
      <c r="C55" s="1">
        <f t="shared" si="5"/>
        <v>1924000</v>
      </c>
      <c r="D55" s="1">
        <f t="shared" si="6"/>
        <v>22000</v>
      </c>
    </row>
    <row r="56" spans="1:4" x14ac:dyDescent="0.25">
      <c r="A56" s="2" t="s">
        <v>43</v>
      </c>
      <c r="B56" s="1">
        <f>SUM(B51:B55)</f>
        <v>13400000</v>
      </c>
      <c r="C56" s="1">
        <f>SUM(C51:C55)</f>
        <v>13350000</v>
      </c>
      <c r="D56" s="1">
        <f>SUM(D51:D55)</f>
        <v>50000</v>
      </c>
    </row>
  </sheetData>
  <mergeCells count="4">
    <mergeCell ref="A14:C14"/>
    <mergeCell ref="A31:D31"/>
    <mergeCell ref="A40:D40"/>
    <mergeCell ref="A49:D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Faaliyet Hacmini Belirleme</vt:lpstr>
      <vt:lpstr>Genel Üretim Giderlerinin Ayrım</vt:lpstr>
      <vt:lpstr>GÜG Hacmi İlişkisi</vt:lpstr>
      <vt:lpstr>Yükleme Oranlarını Belirleme</vt:lpstr>
      <vt:lpstr>Yükleme Oranlarına Göre GÜG Pay</vt:lpstr>
      <vt:lpstr>UYGULAMA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okand</dc:creator>
  <cp:lastModifiedBy>okand</cp:lastModifiedBy>
  <dcterms:created xsi:type="dcterms:W3CDTF">2015-06-05T18:19:34Z</dcterms:created>
  <dcterms:modified xsi:type="dcterms:W3CDTF">2023-04-04T21:54:57Z</dcterms:modified>
</cp:coreProperties>
</file>