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okand\Desktop\Bütçe\"/>
    </mc:Choice>
  </mc:AlternateContent>
  <xr:revisionPtr revIDLastSave="0" documentId="13_ncr:1_{A272D0EB-587A-4107-9C4F-0A2EDC50C8E2}" xr6:coauthVersionLast="47" xr6:coauthVersionMax="47" xr10:uidLastSave="{00000000-0000-0000-0000-000000000000}"/>
  <bookViews>
    <workbookView xWindow="-120" yWindow="-120" windowWidth="20730" windowHeight="11160" activeTab="3" xr2:uid="{00000000-000D-0000-FFFF-FFFF00000000}"/>
  </bookViews>
  <sheets>
    <sheet name="Satış Bütçesi" sheetId="1" r:id="rId1"/>
    <sheet name="Üretim Bütçesi" sheetId="2" r:id="rId2"/>
    <sheet name="Satışların Maliyeti Bütçesi" sheetId="3" r:id="rId3"/>
    <sheet name="Faaliyet Giderleri Bütçesi" sheetId="4" r:id="rId4"/>
    <sheet name="Bütçelenmiş Gelir Tablosu" sheetId="5" r:id="rId5"/>
    <sheet name="Yatırım Bütçesi" sheetId="6" r:id="rId6"/>
    <sheet name="Nakit Bütçesi" sheetId="7" r:id="rId7"/>
    <sheet name="Fianansman Bütçesi" sheetId="8" r:id="rId8"/>
    <sheet name="Bütçelenmiş Bilanço" sheetId="9"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 i="9" l="1"/>
  <c r="C36" i="9"/>
  <c r="C35" i="9"/>
  <c r="C34" i="9"/>
  <c r="C33" i="9"/>
  <c r="C32" i="9"/>
  <c r="C31" i="9"/>
  <c r="C29" i="9"/>
  <c r="C28" i="9"/>
  <c r="C27" i="9"/>
  <c r="C26" i="9"/>
  <c r="C24" i="9"/>
  <c r="C22" i="9"/>
  <c r="C19" i="9"/>
  <c r="C18" i="9"/>
  <c r="C17" i="9"/>
  <c r="C15" i="9"/>
  <c r="C6" i="9"/>
  <c r="D6" i="9"/>
  <c r="B6" i="9"/>
  <c r="D4" i="9"/>
  <c r="D5" i="9"/>
  <c r="D3" i="9"/>
  <c r="L8" i="8"/>
  <c r="K8" i="8"/>
  <c r="E10" i="8"/>
  <c r="B15" i="8"/>
  <c r="B19" i="8" s="1"/>
  <c r="H8" i="8"/>
  <c r="G22" i="8"/>
  <c r="I4" i="8"/>
  <c r="J4" i="8"/>
  <c r="K4" i="8"/>
  <c r="L4" i="8"/>
  <c r="M4" i="8"/>
  <c r="H4" i="8"/>
  <c r="L3" i="8"/>
  <c r="K3" i="8"/>
  <c r="J3" i="8"/>
  <c r="I3" i="8"/>
  <c r="H3" i="8"/>
  <c r="E19" i="8"/>
  <c r="D19" i="8"/>
  <c r="C19" i="8"/>
  <c r="B18" i="8"/>
  <c r="D18" i="8"/>
  <c r="C18" i="8"/>
  <c r="B17" i="8"/>
  <c r="D17" i="8"/>
  <c r="C17" i="8"/>
  <c r="F17" i="8"/>
  <c r="B16" i="8"/>
  <c r="D16" i="8"/>
  <c r="C16" i="8"/>
  <c r="F16" i="8"/>
  <c r="D15" i="8"/>
  <c r="D14" i="8"/>
  <c r="J13" i="8"/>
  <c r="K13" i="8"/>
  <c r="L13" i="8"/>
  <c r="K12" i="8"/>
  <c r="J12" i="8"/>
  <c r="I13" i="8"/>
  <c r="C15" i="8" s="1"/>
  <c r="H13" i="8"/>
  <c r="C14" i="8" s="1"/>
  <c r="I12" i="8"/>
  <c r="F15" i="8"/>
  <c r="F14" i="8"/>
  <c r="H12" i="8"/>
  <c r="D10" i="8"/>
  <c r="C10" i="8"/>
  <c r="E5" i="8"/>
  <c r="E6" i="8"/>
  <c r="E7" i="8"/>
  <c r="E8" i="8"/>
  <c r="E9" i="8"/>
  <c r="E4" i="8"/>
  <c r="B10" i="8"/>
  <c r="C24" i="7"/>
  <c r="C9" i="7"/>
  <c r="C23" i="7" s="1"/>
  <c r="C18" i="7"/>
  <c r="B20" i="7"/>
  <c r="B19" i="7"/>
  <c r="C14" i="7"/>
  <c r="B16" i="7"/>
  <c r="B15" i="7"/>
  <c r="C10" i="7"/>
  <c r="B13" i="7"/>
  <c r="B12" i="7"/>
  <c r="C6" i="7"/>
  <c r="E14" i="6"/>
  <c r="D14" i="6"/>
  <c r="E13" i="6"/>
  <c r="D12" i="6"/>
  <c r="D11" i="6"/>
  <c r="C19" i="5"/>
  <c r="C18" i="5"/>
  <c r="C17" i="5"/>
  <c r="C11" i="5"/>
  <c r="C8" i="5"/>
  <c r="B10" i="5"/>
  <c r="B9" i="5"/>
  <c r="C7" i="5"/>
  <c r="C6" i="5"/>
  <c r="C5" i="5"/>
  <c r="D51" i="4"/>
  <c r="D52" i="4"/>
  <c r="D53" i="4"/>
  <c r="D50" i="4"/>
  <c r="C53" i="4"/>
  <c r="B53" i="4"/>
  <c r="C51" i="4"/>
  <c r="C52" i="4"/>
  <c r="C50" i="4"/>
  <c r="B52" i="4"/>
  <c r="B51" i="4"/>
  <c r="B50" i="4"/>
  <c r="C45" i="4"/>
  <c r="B45" i="4"/>
  <c r="B44" i="4"/>
  <c r="B43" i="4"/>
  <c r="D38" i="4"/>
  <c r="D36" i="4"/>
  <c r="D37" i="4"/>
  <c r="D35" i="4"/>
  <c r="B36" i="4"/>
  <c r="B37" i="4"/>
  <c r="B35" i="4"/>
  <c r="E31" i="4"/>
  <c r="E30" i="4"/>
  <c r="C32" i="4"/>
  <c r="D32" i="4"/>
  <c r="B32" i="4"/>
  <c r="D26" i="4"/>
  <c r="D24" i="4"/>
  <c r="D25" i="4"/>
  <c r="D23" i="4"/>
  <c r="C26" i="4"/>
  <c r="C24" i="4"/>
  <c r="C25" i="4"/>
  <c r="C23" i="4"/>
  <c r="B26" i="4"/>
  <c r="B25" i="4"/>
  <c r="B24" i="4"/>
  <c r="B23" i="4"/>
  <c r="C18" i="4"/>
  <c r="E4" i="4"/>
  <c r="E3" i="4"/>
  <c r="B18" i="4"/>
  <c r="B17" i="4"/>
  <c r="B16" i="4"/>
  <c r="D11" i="4"/>
  <c r="D9" i="4"/>
  <c r="D10" i="4"/>
  <c r="B9" i="4"/>
  <c r="B10" i="4"/>
  <c r="B8" i="4"/>
  <c r="D8" i="4" s="1"/>
  <c r="C9" i="4"/>
  <c r="C10" i="4"/>
  <c r="C8" i="4"/>
  <c r="C5" i="4"/>
  <c r="D5" i="4"/>
  <c r="B5" i="4"/>
  <c r="B20" i="3"/>
  <c r="B19" i="3"/>
  <c r="B18" i="3"/>
  <c r="B16" i="3"/>
  <c r="B14" i="3"/>
  <c r="B13" i="3"/>
  <c r="B12" i="3"/>
  <c r="G7" i="3"/>
  <c r="G6" i="3"/>
  <c r="D7" i="3"/>
  <c r="D6" i="3"/>
  <c r="F7" i="3"/>
  <c r="C7" i="3"/>
  <c r="F6" i="3"/>
  <c r="C6" i="3"/>
  <c r="E7" i="3"/>
  <c r="B7" i="3"/>
  <c r="E6" i="3"/>
  <c r="B6" i="3"/>
  <c r="B103" i="2"/>
  <c r="B102" i="2"/>
  <c r="B101" i="2"/>
  <c r="B100" i="2"/>
  <c r="B97" i="2"/>
  <c r="B96" i="2"/>
  <c r="B95" i="2"/>
  <c r="B94" i="2"/>
  <c r="B93" i="2"/>
  <c r="B92" i="2"/>
  <c r="B84" i="2"/>
  <c r="B65" i="2"/>
  <c r="D65" i="2" s="1"/>
  <c r="B64" i="2"/>
  <c r="D64" i="2" s="1"/>
  <c r="B63" i="2"/>
  <c r="D63" i="2" s="1"/>
  <c r="C62" i="2"/>
  <c r="D62" i="2" s="1"/>
  <c r="B61" i="2"/>
  <c r="D61" i="2" s="1"/>
  <c r="B28" i="2"/>
  <c r="B26" i="2"/>
  <c r="B10" i="2"/>
  <c r="B8" i="2"/>
  <c r="B7" i="2"/>
  <c r="C12" i="1"/>
  <c r="C10" i="1"/>
  <c r="C11" i="1"/>
  <c r="C9" i="1"/>
  <c r="B12" i="1"/>
  <c r="B10" i="1"/>
  <c r="B11" i="1"/>
  <c r="B9" i="1"/>
  <c r="B14" i="8" l="1"/>
  <c r="D66" i="2"/>
  <c r="B68" i="2" s="1"/>
  <c r="B66" i="2"/>
  <c r="B85" i="2"/>
  <c r="B83" i="2"/>
  <c r="C85" i="2" s="1"/>
  <c r="C66" i="2"/>
  <c r="B76" i="2" s="1"/>
  <c r="B9" i="2"/>
  <c r="B11" i="2" s="1"/>
  <c r="B18" i="2" s="1"/>
  <c r="B19" i="2" s="1"/>
  <c r="B20" i="2" l="1"/>
  <c r="B21" i="2" s="1"/>
  <c r="B40" i="2" s="1"/>
  <c r="B42" i="2" s="1"/>
  <c r="B44" i="2" l="1"/>
  <c r="C81" i="2"/>
  <c r="C86" i="2" s="1"/>
  <c r="B69" i="2"/>
  <c r="B35" i="2"/>
  <c r="D35" i="2" s="1"/>
  <c r="B25" i="2"/>
  <c r="B27" i="2" s="1"/>
  <c r="B29" i="2" s="1"/>
  <c r="B31" i="2" s="1"/>
</calcChain>
</file>

<file path=xl/sharedStrings.xml><?xml version="1.0" encoding="utf-8"?>
<sst xmlns="http://schemas.openxmlformats.org/spreadsheetml/2006/main" count="328" uniqueCount="193">
  <si>
    <t>Bölgeler</t>
  </si>
  <si>
    <t>Satış Fiyatı (TL/Br)</t>
  </si>
  <si>
    <t>Satış Miktarı</t>
  </si>
  <si>
    <t>Batı Karadeniz</t>
  </si>
  <si>
    <t>Orta Karadeniz</t>
  </si>
  <si>
    <t>Doğu Karadeniz</t>
  </si>
  <si>
    <t>ABC Satış Bütçesi</t>
  </si>
  <si>
    <t>Miktar</t>
  </si>
  <si>
    <t>Tutar (TL)</t>
  </si>
  <si>
    <t>Toplam</t>
  </si>
  <si>
    <t>A Mamulü</t>
  </si>
  <si>
    <t>Dönem Başı Stok</t>
  </si>
  <si>
    <t>Dönem Sonu Stok</t>
  </si>
  <si>
    <t>ABC Üretim Miktarı Bütçesi 2023 Yılı için</t>
  </si>
  <si>
    <t>Satış İçin Gerekli Miktar</t>
  </si>
  <si>
    <t>Gerekli Toplam Miktar</t>
  </si>
  <si>
    <t>(+) Dönem sonu M. St.</t>
  </si>
  <si>
    <t>(-) Dönem sonu M. St.</t>
  </si>
  <si>
    <t>2023 de Üretilmesi Gereken</t>
  </si>
  <si>
    <t>X Hammaddesi</t>
  </si>
  <si>
    <t>Sorumluluk Merkezi</t>
  </si>
  <si>
    <t>A</t>
  </si>
  <si>
    <t>Z</t>
  </si>
  <si>
    <t>Üretim için Gerekli Hammadde Miktarı</t>
  </si>
  <si>
    <t>(+) Dönem sonu Hammadde . St.</t>
  </si>
  <si>
    <t>(-) Dönem başı Hammadde . St.</t>
  </si>
  <si>
    <t>Alımı Gerekli Miktar</t>
  </si>
  <si>
    <t>Tahmini Birim Alış Maliyeti</t>
  </si>
  <si>
    <t>Hammadde Alış Maliyeti</t>
  </si>
  <si>
    <t>Tablo 1</t>
  </si>
  <si>
    <t>Tablo 2</t>
  </si>
  <si>
    <t>Tablo 3</t>
  </si>
  <si>
    <t>Tablo 4</t>
  </si>
  <si>
    <t>ABC Hammadde Miktar Bütçesi 2023 Yılı için</t>
  </si>
  <si>
    <t>ABC Hammadde Alış Bütçesi 2023 Yılı için</t>
  </si>
  <si>
    <t>ABC Hammadde Kullanım Bütçesi 2023 Yılı için</t>
  </si>
  <si>
    <t>Hammadde</t>
  </si>
  <si>
    <t>X</t>
  </si>
  <si>
    <t>Fiyat</t>
  </si>
  <si>
    <t>ABC Dolaysız İşçilik Bütçesi 2023 Yılı için</t>
  </si>
  <si>
    <t>Üretilecek Birim</t>
  </si>
  <si>
    <t>Gerekli DİS</t>
  </si>
  <si>
    <t>(x) Standart DİS</t>
  </si>
  <si>
    <t>(x) Saat Ücreti</t>
  </si>
  <si>
    <t>Tutar</t>
  </si>
  <si>
    <t>Dolaylı İşçilik</t>
  </si>
  <si>
    <t>Amortisman</t>
  </si>
  <si>
    <t>Enerji</t>
  </si>
  <si>
    <t>Dolaylı Gereç</t>
  </si>
  <si>
    <t>Sigorta Giderleri</t>
  </si>
  <si>
    <t>Tablo 5</t>
  </si>
  <si>
    <t>ABC GÜG Bütçesi 2023 Yılı ve 45.000 Saat için</t>
  </si>
  <si>
    <t>Maliyetler</t>
  </si>
  <si>
    <t>Sabit</t>
  </si>
  <si>
    <t>Değişken</t>
  </si>
  <si>
    <t>Toplam (TL)</t>
  </si>
  <si>
    <t>GÜG Yükleme Oranı</t>
  </si>
  <si>
    <t>TL/saat</t>
  </si>
  <si>
    <t>Üretime yüklenecek GÜG</t>
  </si>
  <si>
    <t>TL</t>
  </si>
  <si>
    <t>Değişken GÜG Yükleme Oranı</t>
  </si>
  <si>
    <t>42000 Standart Saatlik iş hacmi için:</t>
  </si>
  <si>
    <t>NAKİT ÇIKIŞI GEREKTİREN GÜG</t>
  </si>
  <si>
    <t>Değişken (42000x50)</t>
  </si>
  <si>
    <t>Sigorta</t>
  </si>
  <si>
    <t>TOPLAM</t>
  </si>
  <si>
    <t>Tablo 7</t>
  </si>
  <si>
    <t>Tablo 6</t>
  </si>
  <si>
    <t>Tablo 8</t>
  </si>
  <si>
    <t>ABC Üretilen Mamul Maliyeti Bütçesi 2023 Yılı  için</t>
  </si>
  <si>
    <t>Hammadde Maliyeti</t>
  </si>
  <si>
    <t>Dolaysız İşçilik</t>
  </si>
  <si>
    <t>Genel Üretim Gideri</t>
  </si>
  <si>
    <t>Üretilen Mamul Maliyeti</t>
  </si>
  <si>
    <t>Üretilecek Miktar</t>
  </si>
  <si>
    <t>Birim Maliyet</t>
  </si>
  <si>
    <t>Standart Birim Üretim Maliyeti</t>
  </si>
  <si>
    <t>GÜG</t>
  </si>
  <si>
    <t>Stok Türü</t>
  </si>
  <si>
    <t>Dönem başı</t>
  </si>
  <si>
    <t>Dönem Sonu</t>
  </si>
  <si>
    <t>ABC Stok Bütçesi 2023 Yılı  için</t>
  </si>
  <si>
    <t>Birim maliyet</t>
  </si>
  <si>
    <t>X hammaddesi</t>
  </si>
  <si>
    <t>Toplam Maliyet</t>
  </si>
  <si>
    <t>ABC SMM Bütçesi 2023 Yılı  için</t>
  </si>
  <si>
    <t>Üretim Maliyeti</t>
  </si>
  <si>
    <t>Genel Üretim Giderleri</t>
  </si>
  <si>
    <t>Yarı Mamul Kullanımı</t>
  </si>
  <si>
    <t>Mamul Stk. Değişimi</t>
  </si>
  <si>
    <t>(-) DSMST</t>
  </si>
  <si>
    <t>(+) DBMST</t>
  </si>
  <si>
    <t>Satılan Mamüllerin Maliyeti</t>
  </si>
  <si>
    <t>Gider Türü</t>
  </si>
  <si>
    <t>Aylıklar</t>
  </si>
  <si>
    <t>Amortismanlar</t>
  </si>
  <si>
    <t>Satışlar (TL)</t>
  </si>
  <si>
    <t>Değişkenlik</t>
  </si>
  <si>
    <t>ABC PSDG Bütçesi (Yıllık Sabit ve Değişken Ayrımı)</t>
  </si>
  <si>
    <t>Nakit Çıkışı Gerektiren Tutar</t>
  </si>
  <si>
    <t>Tablo 9</t>
  </si>
  <si>
    <t>Tablo 10</t>
  </si>
  <si>
    <t>Tablo 11/a</t>
  </si>
  <si>
    <t>Tablo 11/b</t>
  </si>
  <si>
    <t>Tablo 12/a</t>
  </si>
  <si>
    <t>Tablo 12/b</t>
  </si>
  <si>
    <t>ABC Genel Yönetim Giderleri Bütçesi 2023 Yılı İçin (Yıllık Sabit ve Değişken Ayrımı)</t>
  </si>
  <si>
    <t>Tablo 13</t>
  </si>
  <si>
    <t>ABC Bütçelenmiş Gelir Tablosu 2023 Yılı  için</t>
  </si>
  <si>
    <t>Satışlar</t>
  </si>
  <si>
    <t>(-) SMM</t>
  </si>
  <si>
    <t>Brüt Satış Karı</t>
  </si>
  <si>
    <t>(-) Faaliyet Giderleri</t>
  </si>
  <si>
    <t>PSDG</t>
  </si>
  <si>
    <t>Genel Yönetim Giderleri</t>
  </si>
  <si>
    <t>Faaliyet Karı</t>
  </si>
  <si>
    <t>(+) Olağan Gelir ve Karlar</t>
  </si>
  <si>
    <t>(-) Olağan Gider ve Zararlar</t>
  </si>
  <si>
    <t>(-) Finansman Gideri</t>
  </si>
  <si>
    <t>(+) Olağan Dışı Gelir ve Karlar</t>
  </si>
  <si>
    <t>(-) Olağan Dışı Gider ve Zararlar</t>
  </si>
  <si>
    <t>Dönem Karı</t>
  </si>
  <si>
    <t>Dönem Net Karı</t>
  </si>
  <si>
    <t>(-) Vergi (%40)</t>
  </si>
  <si>
    <t>Yatırım Türü</t>
  </si>
  <si>
    <t>Tahmini Başlangıç Tarihi</t>
  </si>
  <si>
    <t>Tahmini Bitiriliş Tarihi</t>
  </si>
  <si>
    <t>Tahmini Maliyet</t>
  </si>
  <si>
    <t>Yönetim Binası</t>
  </si>
  <si>
    <t>Makine</t>
  </si>
  <si>
    <t>Jeneratör</t>
  </si>
  <si>
    <t>Tablo 14</t>
  </si>
  <si>
    <t>ABC Yatırım Bütçesi 2023 Yılı  için</t>
  </si>
  <si>
    <t>ABC Nakit Bütçesi (Bin TL) 2023 Yılı  için</t>
  </si>
  <si>
    <t>A. D.B. NAKİT GİRİŞLERİ</t>
  </si>
  <si>
    <t>B. D.İ. NAKİT GİRİŞLERİ</t>
  </si>
  <si>
    <t>1. Satışlardan Elde Edilen Nakit</t>
  </si>
  <si>
    <t>2. Olağan Gelir ve Karlar</t>
  </si>
  <si>
    <t>C. D.İ. NAKİT ÇIKIŞLARI</t>
  </si>
  <si>
    <t>1. Maliyetlerden Kaynaklanan</t>
  </si>
  <si>
    <t>Hammadde Alımları</t>
  </si>
  <si>
    <t>2. Giderlerden Kaynaklanan</t>
  </si>
  <si>
    <t>Finansman Giderleri</t>
  </si>
  <si>
    <t>3. Duran Varlık Yatırımları</t>
  </si>
  <si>
    <t>Bina Alışı</t>
  </si>
  <si>
    <t>Makine Alışı</t>
  </si>
  <si>
    <t>4. Vergi Ödemeleri</t>
  </si>
  <si>
    <t>5. Temettü Ödemesi</t>
  </si>
  <si>
    <t>D. D.S. NAKİT MEVCUDU (A+B-C)</t>
  </si>
  <si>
    <t>E. NAKİT ARTIŞ VEYA AZALIŞI (B-C)</t>
  </si>
  <si>
    <t>GERİ ÖDEME PLANI (TL)</t>
  </si>
  <si>
    <t>Tarih</t>
  </si>
  <si>
    <t>Anapara</t>
  </si>
  <si>
    <t>Faiz</t>
  </si>
  <si>
    <t>Vergi ve Fon</t>
  </si>
  <si>
    <t>Vade</t>
  </si>
  <si>
    <t>Taksit</t>
  </si>
  <si>
    <t>n</t>
  </si>
  <si>
    <t>faiz</t>
  </si>
  <si>
    <t>Vergi</t>
  </si>
  <si>
    <t>Kredi</t>
  </si>
  <si>
    <t>1. Ay</t>
  </si>
  <si>
    <t>2. Ay</t>
  </si>
  <si>
    <t>3. Ay</t>
  </si>
  <si>
    <t>4. Ay</t>
  </si>
  <si>
    <t>5. Ay</t>
  </si>
  <si>
    <t>6. Ay</t>
  </si>
  <si>
    <t>Makine ve Teçhizat</t>
  </si>
  <si>
    <t>Satış Mağazası</t>
  </si>
  <si>
    <t>Kayıt Tutarı</t>
  </si>
  <si>
    <t>Birikmiş Amortisman</t>
  </si>
  <si>
    <t>Net Defter Değeri</t>
  </si>
  <si>
    <t>Banka Kredileri</t>
  </si>
  <si>
    <t>Sermaye</t>
  </si>
  <si>
    <t>Geçmiş Yıllar Karları</t>
  </si>
  <si>
    <t>Tablo 15</t>
  </si>
  <si>
    <t>ABC Bütçelenmiş Bilanço 2023 Yılı  için</t>
  </si>
  <si>
    <t>Dönen Varlıklar</t>
  </si>
  <si>
    <t>Kasa</t>
  </si>
  <si>
    <t>Ticari Alacaklar</t>
  </si>
  <si>
    <t>Hammadde Stoku</t>
  </si>
  <si>
    <t>Mamul Stoku</t>
  </si>
  <si>
    <t>Dönen Varlıklar Toplamı</t>
  </si>
  <si>
    <t>Binalar</t>
  </si>
  <si>
    <t>(-) Birikmiş Amortisman</t>
  </si>
  <si>
    <t>Duran Varlıklar Toplamı</t>
  </si>
  <si>
    <t>AKTİF TOPLAMI</t>
  </si>
  <si>
    <t>Ticari Borçlar</t>
  </si>
  <si>
    <t>Ödenecek Vergiler</t>
  </si>
  <si>
    <t>KVYK TOPLAMI</t>
  </si>
  <si>
    <t>ÖZKAYNAK TOPLAMI</t>
  </si>
  <si>
    <t>PASİF TOPLAMI</t>
  </si>
  <si>
    <t>(Bin)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</si>
</sst>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b/>
      <sz val="11"/>
      <color rgb="FFFF0000"/>
      <name val="Calibri"/>
      <family val="2"/>
      <charset val="162"/>
      <scheme val="minor"/>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0">
    <xf numFmtId="0" fontId="0" fillId="0" borderId="0" xfId="0"/>
    <xf numFmtId="0" fontId="3" fillId="0" borderId="0" xfId="0" applyFont="1"/>
    <xf numFmtId="0" fontId="3" fillId="0" borderId="0" xfId="0" applyFont="1" applyAlignment="1">
      <alignment horizontal="center"/>
    </xf>
    <xf numFmtId="0" fontId="3" fillId="0" borderId="1" xfId="0" applyFont="1" applyBorder="1"/>
    <xf numFmtId="0" fontId="3" fillId="0" borderId="1" xfId="0" applyFont="1" applyBorder="1" applyAlignment="1">
      <alignment horizontal="center"/>
    </xf>
    <xf numFmtId="3" fontId="0" fillId="0" borderId="0" xfId="0" applyNumberFormat="1"/>
    <xf numFmtId="3" fontId="3" fillId="0" borderId="0" xfId="0" applyNumberFormat="1" applyFont="1"/>
    <xf numFmtId="3" fontId="0" fillId="0" borderId="1" xfId="0" applyNumberFormat="1" applyBorder="1"/>
    <xf numFmtId="0" fontId="4" fillId="0" borderId="0" xfId="0" applyFont="1" applyAlignment="1">
      <alignment horizontal="center"/>
    </xf>
    <xf numFmtId="0" fontId="2" fillId="0" borderId="0" xfId="0" applyFont="1"/>
    <xf numFmtId="0" fontId="3" fillId="0" borderId="1" xfId="0" applyFont="1" applyBorder="1" applyAlignment="1">
      <alignment horizontal="center" vertical="center"/>
    </xf>
    <xf numFmtId="0" fontId="0" fillId="0" borderId="1" xfId="0" applyBorder="1"/>
    <xf numFmtId="0" fontId="0" fillId="0" borderId="0" xfId="0" applyAlignment="1">
      <alignment horizontal="right"/>
    </xf>
    <xf numFmtId="0" fontId="0" fillId="0" borderId="1" xfId="0" applyBorder="1" applyAlignment="1">
      <alignment horizontal="right"/>
    </xf>
    <xf numFmtId="0" fontId="4" fillId="0" borderId="0" xfId="0" applyFont="1"/>
    <xf numFmtId="0" fontId="3" fillId="0" borderId="0" xfId="0" applyFont="1" applyAlignment="1">
      <alignment horizontal="left"/>
    </xf>
    <xf numFmtId="0" fontId="1" fillId="0" borderId="2" xfId="0" applyFont="1" applyBorder="1"/>
    <xf numFmtId="0" fontId="0" fillId="0" borderId="1" xfId="0" applyBorder="1" applyAlignment="1">
      <alignment horizontal="left"/>
    </xf>
    <xf numFmtId="0" fontId="0" fillId="0" borderId="2" xfId="0" applyBorder="1" applyAlignment="1">
      <alignment horizontal="left"/>
    </xf>
    <xf numFmtId="3" fontId="0" fillId="0" borderId="2" xfId="0" applyNumberFormat="1" applyBorder="1"/>
    <xf numFmtId="0" fontId="0" fillId="0" borderId="3" xfId="0" applyBorder="1"/>
    <xf numFmtId="1" fontId="0" fillId="0" borderId="3" xfId="0" applyNumberFormat="1" applyBorder="1"/>
    <xf numFmtId="3" fontId="0" fillId="0" borderId="3" xfId="0" applyNumberFormat="1" applyBorder="1"/>
    <xf numFmtId="0" fontId="0" fillId="0" borderId="4" xfId="0" applyBorder="1"/>
    <xf numFmtId="3" fontId="3" fillId="0" borderId="1" xfId="0" applyNumberFormat="1" applyFont="1" applyBorder="1"/>
    <xf numFmtId="3" fontId="3" fillId="0" borderId="2" xfId="0" applyNumberFormat="1" applyFont="1" applyBorder="1"/>
    <xf numFmtId="0" fontId="3" fillId="0" borderId="0" xfId="0" applyFont="1" applyAlignment="1">
      <alignment horizontal="center"/>
    </xf>
    <xf numFmtId="0" fontId="4" fillId="0" borderId="0" xfId="0" applyFont="1" applyAlignment="1">
      <alignment horizontal="center"/>
    </xf>
    <xf numFmtId="0" fontId="3" fillId="0" borderId="1" xfId="0" applyFont="1" applyBorder="1" applyAlignment="1">
      <alignment horizontal="center"/>
    </xf>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11</xdr:col>
      <xdr:colOff>9525</xdr:colOff>
      <xdr:row>0</xdr:row>
      <xdr:rowOff>142874</xdr:rowOff>
    </xdr:from>
    <xdr:to>
      <xdr:col>16</xdr:col>
      <xdr:colOff>161925</xdr:colOff>
      <xdr:row>13</xdr:row>
      <xdr:rowOff>38099</xdr:rowOff>
    </xdr:to>
    <xdr:sp macro="" textlink="">
      <xdr:nvSpPr>
        <xdr:cNvPr id="2" name="Metin kutusu 1">
          <a:extLst>
            <a:ext uri="{FF2B5EF4-FFF2-40B4-BE49-F238E27FC236}">
              <a16:creationId xmlns:a16="http://schemas.microsoft.com/office/drawing/2014/main" id="{8584B977-4591-A400-9A35-D651AB413F2F}"/>
            </a:ext>
          </a:extLst>
        </xdr:cNvPr>
        <xdr:cNvSpPr txBox="1"/>
      </xdr:nvSpPr>
      <xdr:spPr>
        <a:xfrm>
          <a:off x="6715125" y="142874"/>
          <a:ext cx="32004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Satış</a:t>
          </a:r>
          <a:r>
            <a:rPr lang="tr-TR" sz="1100" baseline="0"/>
            <a:t> Bütçesinin amacı, hangi mamullerin hangi fiyattan satılacağını tahmin etmek, böylece işletmenin planlanan satış gelirlerini belirlemektir. Pazarda bir müşteri grubunun kaybedilmesi ya da kazanılması, işletmelerin satış hacmini önemli ölçüde etkileyen bir durumdur.</a:t>
          </a:r>
        </a:p>
        <a:p>
          <a:endParaRPr lang="tr-TR" sz="1100" baseline="0"/>
        </a:p>
        <a:p>
          <a:r>
            <a:rPr lang="tr-TR" sz="1100" baseline="0"/>
            <a:t>ABC sanayi işletmesi A mamülünü X hammaddesinden 2 saatte üreterek Batı, Orta ve Doğu Karadeniz bölgelerine satmaktadır.</a:t>
          </a:r>
          <a:endParaRPr lang="tr-T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561975</xdr:colOff>
      <xdr:row>0</xdr:row>
      <xdr:rowOff>57150</xdr:rowOff>
    </xdr:from>
    <xdr:to>
      <xdr:col>17</xdr:col>
      <xdr:colOff>200025</xdr:colOff>
      <xdr:row>14</xdr:row>
      <xdr:rowOff>180975</xdr:rowOff>
    </xdr:to>
    <xdr:sp macro="" textlink="">
      <xdr:nvSpPr>
        <xdr:cNvPr id="2" name="Metin kutusu 1">
          <a:extLst>
            <a:ext uri="{FF2B5EF4-FFF2-40B4-BE49-F238E27FC236}">
              <a16:creationId xmlns:a16="http://schemas.microsoft.com/office/drawing/2014/main" id="{703CD57E-459E-7963-351D-B22C55FF7164}"/>
            </a:ext>
          </a:extLst>
        </xdr:cNvPr>
        <xdr:cNvSpPr txBox="1"/>
      </xdr:nvSpPr>
      <xdr:spPr>
        <a:xfrm>
          <a:off x="7505700" y="57150"/>
          <a:ext cx="5124450" cy="2790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 Üretim faaliyetlerinin planlanması üretim bütçesi aracılığı</a:t>
          </a:r>
          <a:r>
            <a:rPr lang="tr-TR" sz="1100" baseline="0"/>
            <a:t> ile yapılır.</a:t>
          </a:r>
        </a:p>
        <a:p>
          <a:r>
            <a:rPr lang="tr-TR" sz="1100" baseline="0"/>
            <a:t>* Üretim bütçelerinin hazırlanmasında satış için öngörülen miktar ve zamanlar ana verileri oluşturur. Bunun yanı sıra hammadde,dolaysız işsizlik ve GÜG bütçelerinin düzenlenmesi gerekir.</a:t>
          </a:r>
        </a:p>
        <a:p>
          <a:r>
            <a:rPr lang="tr-TR" sz="1100" baseline="0"/>
            <a:t>* Üretim bütçesinin temel amacı; üretim planlamasının temel sorunlarından birisi olan ve sıkça karşılaşılan satışlar, stoklar ve üretim düzeyleri arasındaki uygun dengeyi sağlayabilmektir. Uzun ve kısa dönemli olarak ikiye ayrılır. Uzun genellikle 5 yıllık.Kısa ise yıllık.</a:t>
          </a:r>
        </a:p>
        <a:p>
          <a:r>
            <a:rPr lang="tr-TR" sz="1100" baseline="0"/>
            <a:t>* Üretim bütçesi: Bir işletmenin gelecek hesap döneminde üreteceği mamul miktarını ara dönemlere göre ayrıntılı bir biçimde satış bütçesine ve stok politikalarına uygun olarak gösteren, ilgili ve yetkililerce onaylanmış sayısal bir plan.</a:t>
          </a:r>
        </a:p>
        <a:p>
          <a:r>
            <a:rPr lang="tr-TR" sz="1100" baseline="0"/>
            <a:t>* Üretim Bütesi adı altında düzenlenebilecek başlıca bütçeler: Üretim Miktarı Bütçesi, Hammadde Bütçesi, Genel Üretim Giderleri Bütçesi, Üretilen Mamul Maliyeti Bütçesi</a:t>
          </a:r>
        </a:p>
        <a:p>
          <a:endParaRPr lang="tr-TR" sz="1100"/>
        </a:p>
      </xdr:txBody>
    </xdr:sp>
    <xdr:clientData/>
  </xdr:twoCellAnchor>
  <xdr:twoCellAnchor>
    <xdr:from>
      <xdr:col>3</xdr:col>
      <xdr:colOff>123825</xdr:colOff>
      <xdr:row>1</xdr:row>
      <xdr:rowOff>38100</xdr:rowOff>
    </xdr:from>
    <xdr:to>
      <xdr:col>8</xdr:col>
      <xdr:colOff>381000</xdr:colOff>
      <xdr:row>8</xdr:row>
      <xdr:rowOff>152400</xdr:rowOff>
    </xdr:to>
    <xdr:sp macro="" textlink="">
      <xdr:nvSpPr>
        <xdr:cNvPr id="3" name="Metin kutusu 2">
          <a:extLst>
            <a:ext uri="{FF2B5EF4-FFF2-40B4-BE49-F238E27FC236}">
              <a16:creationId xmlns:a16="http://schemas.microsoft.com/office/drawing/2014/main" id="{1A253E9C-CE85-BBE9-E127-2DDDA7B9D3B2}"/>
            </a:ext>
          </a:extLst>
        </xdr:cNvPr>
        <xdr:cNvSpPr txBox="1"/>
      </xdr:nvSpPr>
      <xdr:spPr>
        <a:xfrm>
          <a:off x="4019550" y="228600"/>
          <a:ext cx="3305175"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Üretim miktarı bütçesinin</a:t>
          </a:r>
          <a:r>
            <a:rPr lang="tr-TR" sz="1100" baseline="0"/>
            <a:t> düzenlenebilmesi için satış için gerekli miktar ile dönem başı ve dönem sonu mamul stoku miktarı bilgilerine gerek vardır. Bunlardan satış için gerekli miktar bilgisi satış bütçesinden alınırken, işletmenin dönem başı ve dönem sonunda elinde bulunduracağı mamul miktarları stok politikaları çerçevesinde belirlenir.</a:t>
          </a:r>
          <a:endParaRPr lang="tr-TR" sz="1100"/>
        </a:p>
      </xdr:txBody>
    </xdr:sp>
    <xdr:clientData/>
  </xdr:twoCellAnchor>
  <xdr:twoCellAnchor>
    <xdr:from>
      <xdr:col>3</xdr:col>
      <xdr:colOff>133350</xdr:colOff>
      <xdr:row>10</xdr:row>
      <xdr:rowOff>171447</xdr:rowOff>
    </xdr:from>
    <xdr:to>
      <xdr:col>8</xdr:col>
      <xdr:colOff>514350</xdr:colOff>
      <xdr:row>30</xdr:row>
      <xdr:rowOff>95250</xdr:rowOff>
    </xdr:to>
    <xdr:sp macro="" textlink="">
      <xdr:nvSpPr>
        <xdr:cNvPr id="4" name="Metin kutusu 3">
          <a:extLst>
            <a:ext uri="{FF2B5EF4-FFF2-40B4-BE49-F238E27FC236}">
              <a16:creationId xmlns:a16="http://schemas.microsoft.com/office/drawing/2014/main" id="{D5D1426C-7682-4471-972A-6B4A6C7EF008}"/>
            </a:ext>
          </a:extLst>
        </xdr:cNvPr>
        <xdr:cNvSpPr txBox="1"/>
      </xdr:nvSpPr>
      <xdr:spPr>
        <a:xfrm>
          <a:off x="4029075" y="2076447"/>
          <a:ext cx="3429000" cy="37338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 Üretim sırasında kullanılan dolaylı gereçler ve işletme gereçleri,</a:t>
          </a:r>
          <a:r>
            <a:rPr lang="tr-TR" sz="1100" baseline="0"/>
            <a:t> maliyetleme ve bütçeleme açısından Genel Üretim Giderleri bütçesi içinde incelenir.</a:t>
          </a:r>
        </a:p>
        <a:p>
          <a:r>
            <a:rPr lang="tr-TR" sz="1100" baseline="0"/>
            <a:t>* Hammaddenin diğer adı dolaysız gereç ya da direkt malzemedir.</a:t>
          </a:r>
        </a:p>
        <a:p>
          <a:r>
            <a:rPr lang="tr-TR" sz="1100" baseline="0"/>
            <a:t>* Hammadde bütçesinin düzenlenmesinde ki amaç:</a:t>
          </a:r>
        </a:p>
        <a:p>
          <a:r>
            <a:rPr lang="tr-TR" sz="1100" baseline="0"/>
            <a:t>a) Üretim için gerekli hammadde isteklerinde,</a:t>
          </a:r>
        </a:p>
        <a:p>
          <a:r>
            <a:rPr lang="tr-TR" sz="1100" baseline="0"/>
            <a:t>b) Hammadde stok düzeyleri arasında,</a:t>
          </a:r>
        </a:p>
        <a:p>
          <a:r>
            <a:rPr lang="tr-TR" sz="1100" baseline="0"/>
            <a:t>c) Hammaddenin satın alınmasında</a:t>
          </a:r>
        </a:p>
        <a:p>
          <a:r>
            <a:rPr lang="tr-TR" sz="1100" baseline="0"/>
            <a:t>planlama ve kontrol açısından uygun bir denge sağlamaktadır. Bu denge, belirlenen her bir temel için uygun bir bütçe düzenlemek suretiyle sağlanır:</a:t>
          </a:r>
        </a:p>
        <a:p>
          <a:r>
            <a:rPr lang="tr-TR" sz="1100" baseline="0"/>
            <a:t>* Hammadde Kullanım Bütçesi</a:t>
          </a:r>
        </a:p>
        <a:p>
          <a:r>
            <a:rPr lang="tr-TR" sz="1100" baseline="0"/>
            <a:t>* Hammadde Satın Alma Bütçesi</a:t>
          </a:r>
        </a:p>
        <a:p>
          <a:r>
            <a:rPr lang="tr-TR" sz="1100" baseline="0"/>
            <a:t>*Hammadde Stok Bütçesi</a:t>
          </a:r>
        </a:p>
        <a:p>
          <a:endParaRPr lang="tr-TR" sz="1100" baseline="0"/>
        </a:p>
        <a:p>
          <a:r>
            <a:rPr lang="tr-TR" sz="1100" baseline="0"/>
            <a:t>ABC sanayi işletmesi A mamulünü Z maliyet yerinde X hammaddesinden 2 saatte üretmektedir. X hammaddesi 100 TL/br fiyatla değerlenmektedir. 100 TL X'in birim standart hammade maliyeti..</a:t>
          </a:r>
          <a:endParaRPr lang="tr-TR" sz="1100"/>
        </a:p>
      </xdr:txBody>
    </xdr:sp>
    <xdr:clientData/>
  </xdr:twoCellAnchor>
  <xdr:twoCellAnchor>
    <xdr:from>
      <xdr:col>4</xdr:col>
      <xdr:colOff>190500</xdr:colOff>
      <xdr:row>31</xdr:row>
      <xdr:rowOff>57149</xdr:rowOff>
    </xdr:from>
    <xdr:to>
      <xdr:col>10</xdr:col>
      <xdr:colOff>171450</xdr:colOff>
      <xdr:row>47</xdr:row>
      <xdr:rowOff>95250</xdr:rowOff>
    </xdr:to>
    <xdr:sp macro="" textlink="">
      <xdr:nvSpPr>
        <xdr:cNvPr id="5" name="Metin kutusu 4">
          <a:extLst>
            <a:ext uri="{FF2B5EF4-FFF2-40B4-BE49-F238E27FC236}">
              <a16:creationId xmlns:a16="http://schemas.microsoft.com/office/drawing/2014/main" id="{399D8AC8-0A6F-B7F8-E33B-9BBCF778B588}"/>
            </a:ext>
          </a:extLst>
        </xdr:cNvPr>
        <xdr:cNvSpPr txBox="1"/>
      </xdr:nvSpPr>
      <xdr:spPr>
        <a:xfrm>
          <a:off x="5334000" y="5962649"/>
          <a:ext cx="3638550" cy="3086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DOLAYSIZ İŞÇİLİK BÜTÇESİ:</a:t>
          </a:r>
        </a:p>
        <a:p>
          <a:r>
            <a:rPr lang="tr-TR" sz="1100"/>
            <a:t>* Dolaysız işçilik ayrı, dolaylı işçilik genel üretim giderleri içinde bütçelenir.</a:t>
          </a:r>
        </a:p>
        <a:p>
          <a:r>
            <a:rPr lang="tr-TR" sz="1100"/>
            <a:t>* Bir mamul ya da hizmetin üretiminde doğruca kullanılan,</a:t>
          </a:r>
          <a:r>
            <a:rPr lang="tr-TR" sz="1100" baseline="0"/>
            <a:t> üretilen mamule doğruca doğruca katılan el ustalığına dolaysız işçilik denir.</a:t>
          </a:r>
        </a:p>
        <a:p>
          <a:r>
            <a:rPr lang="tr-TR" sz="1100" baseline="0"/>
            <a:t>* Düzenlenen bütçe mamul maliyetinin belirlenmesini ve dolaysız işçilik maliyetinin denetlenebilmesini sağlamaktadır.</a:t>
          </a:r>
        </a:p>
        <a:p>
          <a:r>
            <a:rPr lang="tr-TR" sz="1100" baseline="0"/>
            <a:t>* Her birim mamul için gerekli dolaysız işçilik saatleri tahmin edilir. Maliyet yerlerine ya da üretim işlerine göre ortalama ücretler saptanır. Bu iki değişken ilişkilendirerek o yer ya da işlem için birim işçilik maliyeti belirlenir. Bununla o yerde üretilecek birim sayısı çarpılarak o maliyet yeri ya da üretim işleminin toplam dolaysız işçilik maliyeti elde edilir.</a:t>
          </a:r>
        </a:p>
        <a:p>
          <a:endParaRPr lang="tr-TR" sz="1100" baseline="0"/>
        </a:p>
        <a:p>
          <a:r>
            <a:rPr lang="tr-TR" sz="1100" baseline="0"/>
            <a:t>* ABC sanayi işletmesi A mamılü saat ücreti 100 TL'den 2 saatte üretilmektedir.</a:t>
          </a:r>
        </a:p>
      </xdr:txBody>
    </xdr:sp>
    <xdr:clientData/>
  </xdr:twoCellAnchor>
  <xdr:twoCellAnchor>
    <xdr:from>
      <xdr:col>4</xdr:col>
      <xdr:colOff>342900</xdr:colOff>
      <xdr:row>48</xdr:row>
      <xdr:rowOff>123825</xdr:rowOff>
    </xdr:from>
    <xdr:to>
      <xdr:col>10</xdr:col>
      <xdr:colOff>161925</xdr:colOff>
      <xdr:row>56</xdr:row>
      <xdr:rowOff>171450</xdr:rowOff>
    </xdr:to>
    <xdr:sp macro="" textlink="">
      <xdr:nvSpPr>
        <xdr:cNvPr id="6" name="Metin kutusu 5">
          <a:extLst>
            <a:ext uri="{FF2B5EF4-FFF2-40B4-BE49-F238E27FC236}">
              <a16:creationId xmlns:a16="http://schemas.microsoft.com/office/drawing/2014/main" id="{C76199BE-AAFC-3258-67EA-DAF28DF43E86}"/>
            </a:ext>
          </a:extLst>
        </xdr:cNvPr>
        <xdr:cNvSpPr txBox="1"/>
      </xdr:nvSpPr>
      <xdr:spPr>
        <a:xfrm>
          <a:off x="5486400" y="9267825"/>
          <a:ext cx="347662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GENEL</a:t>
          </a:r>
          <a:r>
            <a:rPr lang="tr-TR" sz="1100" baseline="0"/>
            <a:t> ÜRETİM GİDERİ BÜTÇESİ:</a:t>
          </a:r>
        </a:p>
        <a:p>
          <a:r>
            <a:rPr lang="tr-TR" sz="1100" baseline="0"/>
            <a:t>* Üretilen mamullerle arasında doğrudan bir ilişki olmayan gereç ortak maliyetleri dolaylı işçilik, bakım onarım, bina, ısı, ışık, enerji, amprtisman gibi farklı birçok veriden oluşan genel üretim giderleri bir mamul ya da maliyet yerine ait olduğu kesinlikle bilinmeyen fakat maliyet yerilerine ve mamullere bölünebilen diğer kullanımlarıdır.</a:t>
          </a:r>
        </a:p>
        <a:p>
          <a:endParaRPr lang="tr-TR" sz="1100" baseline="0"/>
        </a:p>
        <a:p>
          <a:endParaRPr lang="tr-TR" sz="1100"/>
        </a:p>
      </xdr:txBody>
    </xdr:sp>
    <xdr:clientData/>
  </xdr:twoCellAnchor>
  <xdr:twoCellAnchor>
    <xdr:from>
      <xdr:col>0</xdr:col>
      <xdr:colOff>57150</xdr:colOff>
      <xdr:row>44</xdr:row>
      <xdr:rowOff>38100</xdr:rowOff>
    </xdr:from>
    <xdr:to>
      <xdr:col>2</xdr:col>
      <xdr:colOff>1057275</xdr:colOff>
      <xdr:row>47</xdr:row>
      <xdr:rowOff>171450</xdr:rowOff>
    </xdr:to>
    <xdr:sp macro="" textlink="">
      <xdr:nvSpPr>
        <xdr:cNvPr id="7" name="Metin kutusu 6">
          <a:extLst>
            <a:ext uri="{FF2B5EF4-FFF2-40B4-BE49-F238E27FC236}">
              <a16:creationId xmlns:a16="http://schemas.microsoft.com/office/drawing/2014/main" id="{3434F8BC-25F7-016A-27DD-965F95FF5DDE}"/>
            </a:ext>
          </a:extLst>
        </xdr:cNvPr>
        <xdr:cNvSpPr txBox="1"/>
      </xdr:nvSpPr>
      <xdr:spPr>
        <a:xfrm>
          <a:off x="57150" y="8420100"/>
          <a:ext cx="44196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ABC sanayi işletmesi 2023 yılı için yıllık çalışma kapasitesi 20 işçi ve 45000 saat olarak bütçelemiştir.</a:t>
          </a:r>
          <a:r>
            <a:rPr lang="tr-TR" sz="1100" baseline="0"/>
            <a:t> Bu faaliyet hacminin gerektirdiği ortak maliyetler yani genel üretim giderleri:</a:t>
          </a:r>
          <a:endParaRPr lang="tr-TR" sz="1100"/>
        </a:p>
      </xdr:txBody>
    </xdr:sp>
    <xdr:clientData/>
  </xdr:twoCellAnchor>
  <xdr:twoCellAnchor>
    <xdr:from>
      <xdr:col>0</xdr:col>
      <xdr:colOff>9525</xdr:colOff>
      <xdr:row>51</xdr:row>
      <xdr:rowOff>28574</xdr:rowOff>
    </xdr:from>
    <xdr:to>
      <xdr:col>2</xdr:col>
      <xdr:colOff>1009650</xdr:colOff>
      <xdr:row>57</xdr:row>
      <xdr:rowOff>19049</xdr:rowOff>
    </xdr:to>
    <xdr:sp macro="" textlink="">
      <xdr:nvSpPr>
        <xdr:cNvPr id="8" name="Metin kutusu 7">
          <a:extLst>
            <a:ext uri="{FF2B5EF4-FFF2-40B4-BE49-F238E27FC236}">
              <a16:creationId xmlns:a16="http://schemas.microsoft.com/office/drawing/2014/main" id="{3EEB8256-5861-4489-94AA-401E4243E808}"/>
            </a:ext>
          </a:extLst>
        </xdr:cNvPr>
        <xdr:cNvSpPr txBox="1"/>
      </xdr:nvSpPr>
      <xdr:spPr>
        <a:xfrm>
          <a:off x="9525" y="9744074"/>
          <a:ext cx="4419600"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Genel Üretim giderlerinin yüksek-düşük noktalar yöntemi ile sabit ve değişken ayrımı yapılmış, dolaylı işçiliğin 765.000 TL'lik</a:t>
          </a:r>
          <a:r>
            <a:rPr lang="tr-TR" sz="1100" baseline="0"/>
            <a:t> bölümünün, dolaylı gerecin tamamının ve enerjinin 990.000 TL'lik bölümünün değişken olduğu saptanmıtır. İşletme genel üretim giderlerini mamullere dolaysız işçilik saatine göre yüklemektedir.</a:t>
          </a:r>
          <a:endParaRPr lang="tr-TR" sz="1100"/>
        </a:p>
      </xdr:txBody>
    </xdr:sp>
    <xdr:clientData/>
  </xdr:twoCellAnchor>
  <xdr:twoCellAnchor>
    <xdr:from>
      <xdr:col>0</xdr:col>
      <xdr:colOff>0</xdr:colOff>
      <xdr:row>69</xdr:row>
      <xdr:rowOff>190499</xdr:rowOff>
    </xdr:from>
    <xdr:to>
      <xdr:col>2</xdr:col>
      <xdr:colOff>1000125</xdr:colOff>
      <xdr:row>74</xdr:row>
      <xdr:rowOff>161924</xdr:rowOff>
    </xdr:to>
    <xdr:sp macro="" textlink="">
      <xdr:nvSpPr>
        <xdr:cNvPr id="9" name="Metin kutusu 8">
          <a:extLst>
            <a:ext uri="{FF2B5EF4-FFF2-40B4-BE49-F238E27FC236}">
              <a16:creationId xmlns:a16="http://schemas.microsoft.com/office/drawing/2014/main" id="{476618C5-DAE8-4FD7-AB23-CC9CBD17FD25}"/>
            </a:ext>
          </a:extLst>
        </xdr:cNvPr>
        <xdr:cNvSpPr txBox="1"/>
      </xdr:nvSpPr>
      <xdr:spPr>
        <a:xfrm>
          <a:off x="0" y="13334999"/>
          <a:ext cx="44196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42.000</a:t>
          </a:r>
          <a:r>
            <a:rPr lang="tr-TR" sz="1100" baseline="0"/>
            <a:t> DİS'lik standart iş hacmi için amortisman ve çalışmayan 3.000 DİS için hesaplanan değişken genel üretim giderlerinin nakit çıkışı gerektirmeyeceği görülebilir. Bu durumda ABC sanayi şirketi için nakit çıkışı gerektiren genel üretim giderlerinin hesaplanışı:</a:t>
          </a:r>
          <a:endParaRPr lang="tr-TR" sz="1100"/>
        </a:p>
      </xdr:txBody>
    </xdr:sp>
    <xdr:clientData/>
  </xdr:twoCellAnchor>
  <xdr:twoCellAnchor>
    <xdr:from>
      <xdr:col>0</xdr:col>
      <xdr:colOff>57150</xdr:colOff>
      <xdr:row>86</xdr:row>
      <xdr:rowOff>47625</xdr:rowOff>
    </xdr:from>
    <xdr:to>
      <xdr:col>3</xdr:col>
      <xdr:colOff>438150</xdr:colOff>
      <xdr:row>87</xdr:row>
      <xdr:rowOff>161925</xdr:rowOff>
    </xdr:to>
    <xdr:sp macro="" textlink="">
      <xdr:nvSpPr>
        <xdr:cNvPr id="10" name="Metin kutusu 9">
          <a:extLst>
            <a:ext uri="{FF2B5EF4-FFF2-40B4-BE49-F238E27FC236}">
              <a16:creationId xmlns:a16="http://schemas.microsoft.com/office/drawing/2014/main" id="{E7241DDE-28DB-A165-2CB7-F18A2FC95B64}"/>
            </a:ext>
          </a:extLst>
        </xdr:cNvPr>
        <xdr:cNvSpPr txBox="1"/>
      </xdr:nvSpPr>
      <xdr:spPr>
        <a:xfrm>
          <a:off x="57150" y="16430625"/>
          <a:ext cx="49149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Bu genel üretim giderleri her üç aylık dönem sonunda eşit olarak ödenecek.</a:t>
          </a:r>
        </a:p>
      </xdr:txBody>
    </xdr:sp>
    <xdr:clientData/>
  </xdr:twoCellAnchor>
  <xdr:twoCellAnchor>
    <xdr:from>
      <xdr:col>4</xdr:col>
      <xdr:colOff>276225</xdr:colOff>
      <xdr:row>88</xdr:row>
      <xdr:rowOff>142875</xdr:rowOff>
    </xdr:from>
    <xdr:to>
      <xdr:col>11</xdr:col>
      <xdr:colOff>409575</xdr:colOff>
      <xdr:row>94</xdr:row>
      <xdr:rowOff>133350</xdr:rowOff>
    </xdr:to>
    <xdr:sp macro="" textlink="">
      <xdr:nvSpPr>
        <xdr:cNvPr id="11" name="Metin kutusu 10">
          <a:extLst>
            <a:ext uri="{FF2B5EF4-FFF2-40B4-BE49-F238E27FC236}">
              <a16:creationId xmlns:a16="http://schemas.microsoft.com/office/drawing/2014/main" id="{F719BE2A-2A1C-0014-84CB-B6059EB788A3}"/>
            </a:ext>
          </a:extLst>
        </xdr:cNvPr>
        <xdr:cNvSpPr txBox="1"/>
      </xdr:nvSpPr>
      <xdr:spPr>
        <a:xfrm>
          <a:off x="5562600" y="16906875"/>
          <a:ext cx="4400550"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ÜRETİLEN MAMUL MALİYETİ BÜTÇESİ</a:t>
          </a:r>
        </a:p>
        <a:p>
          <a:r>
            <a:rPr lang="tr-TR" sz="1100"/>
            <a:t>* Bir maliyet döneminde</a:t>
          </a:r>
          <a:r>
            <a:rPr lang="tr-TR" sz="1100" baseline="0"/>
            <a:t> üretim için kullanılan ve mamullere yükletilen değer kullanımı toplamına üretilen mamul maliyeti, üretim maliyeti, tamamlanan mamullerin maliyeti gibi adlar verilir.</a:t>
          </a:r>
        </a:p>
        <a:p>
          <a:endParaRPr lang="tr-T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514350</xdr:colOff>
      <xdr:row>0</xdr:row>
      <xdr:rowOff>152399</xdr:rowOff>
    </xdr:from>
    <xdr:to>
      <xdr:col>16</xdr:col>
      <xdr:colOff>295275</xdr:colOff>
      <xdr:row>20</xdr:row>
      <xdr:rowOff>133350</xdr:rowOff>
    </xdr:to>
    <xdr:sp macro="" textlink="">
      <xdr:nvSpPr>
        <xdr:cNvPr id="2" name="Metin kutusu 1">
          <a:extLst>
            <a:ext uri="{FF2B5EF4-FFF2-40B4-BE49-F238E27FC236}">
              <a16:creationId xmlns:a16="http://schemas.microsoft.com/office/drawing/2014/main" id="{8824EC80-CC92-8936-3EA3-FFC17427840F}"/>
            </a:ext>
          </a:extLst>
        </xdr:cNvPr>
        <xdr:cNvSpPr txBox="1"/>
      </xdr:nvSpPr>
      <xdr:spPr>
        <a:xfrm>
          <a:off x="8058150" y="152399"/>
          <a:ext cx="5267325" cy="3790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Satılan ticari mallar maliyeti:</a:t>
          </a:r>
        </a:p>
        <a:p>
          <a:r>
            <a:rPr lang="tr-TR" sz="1100"/>
            <a:t>Dönem başı Ticari Mal Stoku+Dönem içi Alışlar = Satılabilir Ticari Mal Stoku</a:t>
          </a:r>
        </a:p>
        <a:p>
          <a:r>
            <a:rPr lang="tr-TR" sz="1100"/>
            <a:t>- Dönem</a:t>
          </a:r>
          <a:r>
            <a:rPr lang="tr-TR" sz="1100" baseline="0"/>
            <a:t> sonu Ticari Mal Stoku</a:t>
          </a:r>
        </a:p>
        <a:p>
          <a:r>
            <a:rPr lang="tr-TR" sz="1100" baseline="0"/>
            <a:t>= Satılan Ticari Malların Maliyeti (STMM)</a:t>
          </a:r>
        </a:p>
        <a:p>
          <a:endParaRPr lang="tr-TR" sz="1100" baseline="0"/>
        </a:p>
        <a:p>
          <a:r>
            <a:rPr lang="tr-TR" sz="1100"/>
            <a:t>Stok işletmenin satmak, üretimde kullanmak ya</a:t>
          </a:r>
          <a:r>
            <a:rPr lang="tr-TR" sz="1100" baseline="0"/>
            <a:t> da tüketmek amacıyla edindiği gereç, yarı mamul, mamul, ticari mal, yan mamuli artık ve hurda gibi bir yıldan kısa bir zaman dilimi içinde nakde dönüştereceği ya da nakde dönüşeceği varsayılan varlıklardır.</a:t>
          </a:r>
        </a:p>
        <a:p>
          <a:r>
            <a:rPr lang="tr-TR" sz="1100" baseline="0"/>
            <a:t>Bu varlıklardan gereçler genel olarak;</a:t>
          </a:r>
        </a:p>
        <a:p>
          <a:r>
            <a:rPr lang="tr-TR" sz="1100" baseline="0"/>
            <a:t>* Hammaddeler</a:t>
          </a:r>
        </a:p>
        <a:p>
          <a:r>
            <a:rPr lang="tr-TR" sz="1100" baseline="0"/>
            <a:t>* Yardımcı Malzemeler</a:t>
          </a:r>
        </a:p>
        <a:p>
          <a:r>
            <a:rPr lang="tr-TR" sz="1100" baseline="0"/>
            <a:t>* İşletme Gereçleri</a:t>
          </a:r>
        </a:p>
        <a:p>
          <a:endParaRPr lang="tr-TR" sz="1100" baseline="0"/>
        </a:p>
        <a:p>
          <a:r>
            <a:rPr lang="tr-TR" sz="1100" baseline="0"/>
            <a:t>Üretilmiş stoklar;</a:t>
          </a:r>
        </a:p>
        <a:p>
          <a:r>
            <a:rPr lang="tr-TR" sz="1100" baseline="0"/>
            <a:t>*Mamuller</a:t>
          </a:r>
        </a:p>
        <a:p>
          <a:r>
            <a:rPr lang="tr-TR" sz="1100" baseline="0"/>
            <a:t>*Yarı Mamuller</a:t>
          </a:r>
        </a:p>
        <a:p>
          <a:endParaRPr lang="tr-TR" sz="1100"/>
        </a:p>
        <a:p>
          <a:r>
            <a:rPr lang="tr-TR" sz="1100"/>
            <a:t>SMM bütçesinden önce dönem başı ve</a:t>
          </a:r>
          <a:r>
            <a:rPr lang="tr-TR" sz="1100" baseline="0"/>
            <a:t> dönem sonu stok bütçesi düzenlemek gerekir. Bu bütçe, hammadde, yarı mamul ve mamul stoklarının dönem başı ve dönem sonu değerini göstermelidir.</a:t>
          </a:r>
          <a:endParaRPr lang="tr-T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409575</xdr:colOff>
      <xdr:row>0</xdr:row>
      <xdr:rowOff>180975</xdr:rowOff>
    </xdr:from>
    <xdr:to>
      <xdr:col>12</xdr:col>
      <xdr:colOff>504825</xdr:colOff>
      <xdr:row>26</xdr:row>
      <xdr:rowOff>66675</xdr:rowOff>
    </xdr:to>
    <xdr:sp macro="" textlink="">
      <xdr:nvSpPr>
        <xdr:cNvPr id="2" name="Metin kutusu 1">
          <a:extLst>
            <a:ext uri="{FF2B5EF4-FFF2-40B4-BE49-F238E27FC236}">
              <a16:creationId xmlns:a16="http://schemas.microsoft.com/office/drawing/2014/main" id="{06799FCC-03D9-B31E-D5E5-7A0ED4812723}"/>
            </a:ext>
          </a:extLst>
        </xdr:cNvPr>
        <xdr:cNvSpPr txBox="1"/>
      </xdr:nvSpPr>
      <xdr:spPr>
        <a:xfrm>
          <a:off x="5600700" y="180975"/>
          <a:ext cx="4362450" cy="483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İşletmenin ana faaliyeti ile ilgili olarak yapılan fakat üretim maliyet dışında kalan değer kullanımlarına faaliyet giderleri denir.</a:t>
          </a:r>
        </a:p>
        <a:p>
          <a:r>
            <a:rPr lang="tr-TR" sz="1100"/>
            <a:t>* Ar-Ge Giderleri,</a:t>
          </a:r>
        </a:p>
        <a:p>
          <a:r>
            <a:rPr lang="tr-TR" sz="1100"/>
            <a:t>*</a:t>
          </a:r>
          <a:r>
            <a:rPr lang="tr-TR" sz="1100" baseline="0"/>
            <a:t> Pazarlama, Satış ve Dağıtım Giderleri</a:t>
          </a:r>
        </a:p>
        <a:p>
          <a:r>
            <a:rPr lang="tr-TR" sz="1100" baseline="0"/>
            <a:t>* Genel Yönetim Giderleri</a:t>
          </a:r>
        </a:p>
        <a:p>
          <a:endParaRPr lang="tr-TR" sz="1100" baseline="0"/>
        </a:p>
        <a:p>
          <a:r>
            <a:rPr lang="tr-TR" sz="1100" baseline="0"/>
            <a:t>PAZARLAMA SATIŞ VE DAĞITIM GİDERLERİ BÜTÇESİ:</a:t>
          </a:r>
        </a:p>
        <a:p>
          <a:endParaRPr lang="tr-TR" sz="1100" baseline="0"/>
        </a:p>
        <a:p>
          <a:r>
            <a:rPr lang="tr-TR" sz="1100" baseline="0"/>
            <a:t>* Mamullerin üretilip mamul ambarına konulmasından tüketicilere ulaştırılmasına dek geçen zaman dilimi içinde oluşan değer kullanımları pazarlama, satış ve dağıtım giderlerini oluşturur. Bu giderler mamul veya hizmetlerin pazarlanması için katlanılan değer kullanımları olup, talebin oluturulması ve sürdürülebilmesine ilişkin giderler, reklam ve satış geliştirme, taşıma ve depolama giderleri gibi kullanımları kapsar.</a:t>
          </a:r>
        </a:p>
        <a:p>
          <a:r>
            <a:rPr lang="tr-TR" sz="1100" baseline="0"/>
            <a:t>* Hazırlanma sırası:</a:t>
          </a:r>
        </a:p>
        <a:p>
          <a:r>
            <a:rPr lang="tr-TR" sz="1100" baseline="0"/>
            <a:t>1) Satışlar ile ilgili temel bilgiler elde edilir.</a:t>
          </a:r>
        </a:p>
        <a:p>
          <a:r>
            <a:rPr lang="tr-TR" sz="1100" baseline="0"/>
            <a:t>2) Pazarlama, satış ve dağıtım giderleri çözümlenir.</a:t>
          </a:r>
        </a:p>
        <a:p>
          <a:r>
            <a:rPr lang="tr-TR" sz="1100" baseline="0"/>
            <a:t>3) Pazarlama, satış ve dağıtım giderleri tahmin edilir.</a:t>
          </a:r>
        </a:p>
        <a:p>
          <a:endParaRPr lang="tr-TR" sz="1100" baseline="0"/>
        </a:p>
        <a:p>
          <a:r>
            <a:rPr lang="tr-TR" sz="1100" baseline="0"/>
            <a:t>* ABC Sanayi işletmesi pazarlama, satış ve dağıtım giderleri 400.000 TL sabit ve satış geliri üzerinden %2 değişken olarak tahmin edilmektedir. Sabit pazarlama, satış ve dağıtım giderlerinin yıllık olarak bölgelere dağılımı verilmiştir.</a:t>
          </a:r>
        </a:p>
        <a:p>
          <a:r>
            <a:rPr lang="tr-TR" sz="1100" baseline="0"/>
            <a:t>* Sabit giderlerin 320.000 TL'si amortismana aittir. Buna göre bu tutar bütçelenm,ş PSDG toplamından düşülecek olursa nakit çıkışı gerektiren PSDG tutarı 572.000 TL olarak bulunur.</a:t>
          </a:r>
        </a:p>
      </xdr:txBody>
    </xdr:sp>
    <xdr:clientData/>
  </xdr:twoCellAnchor>
  <xdr:twoCellAnchor>
    <xdr:from>
      <xdr:col>5</xdr:col>
      <xdr:colOff>476250</xdr:colOff>
      <xdr:row>27</xdr:row>
      <xdr:rowOff>133350</xdr:rowOff>
    </xdr:from>
    <xdr:to>
      <xdr:col>12</xdr:col>
      <xdr:colOff>476250</xdr:colOff>
      <xdr:row>41</xdr:row>
      <xdr:rowOff>57150</xdr:rowOff>
    </xdr:to>
    <xdr:sp macro="" textlink="">
      <xdr:nvSpPr>
        <xdr:cNvPr id="3" name="Metin kutusu 2">
          <a:extLst>
            <a:ext uri="{FF2B5EF4-FFF2-40B4-BE49-F238E27FC236}">
              <a16:creationId xmlns:a16="http://schemas.microsoft.com/office/drawing/2014/main" id="{EADEA153-5091-388B-710E-F23270720A2E}"/>
            </a:ext>
          </a:extLst>
        </xdr:cNvPr>
        <xdr:cNvSpPr txBox="1"/>
      </xdr:nvSpPr>
      <xdr:spPr>
        <a:xfrm>
          <a:off x="5667375" y="5276850"/>
          <a:ext cx="4267200"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GENEL YÖNETİM GİDERLERİ BÜTÇESİ:</a:t>
          </a:r>
        </a:p>
        <a:p>
          <a:endParaRPr lang="tr-TR" sz="1100"/>
        </a:p>
        <a:p>
          <a:r>
            <a:rPr lang="tr-TR" sz="1100"/>
            <a:t>* Genel yönetim giderlerinin</a:t>
          </a:r>
          <a:r>
            <a:rPr lang="tr-TR" sz="1100" baseline="0"/>
            <a:t> büyük bir kısmı sabittir. Bazıları ise faaliyet hacmine göre değişir. Geçmiş dönemdeki sabit genel yönetim giderlerinde gelecek dönemde önemli bir değişiklik beklenmiyorsa, geçmiş dönem sabit genel yönetim gideri tutarı bütçeye alınır. Değişken genel yönetim giderlerinin tespitinde genellikle satış hasılatı, dolaysız işçilik saati veya vergiden önceki net kar faaliyet ölçüsü olarak kullanılır. Bu ölçü birimlerine göre değişken genel yönetim giderlerinin tutarları tahmin edilir.</a:t>
          </a:r>
        </a:p>
        <a:p>
          <a:endParaRPr lang="tr-TR" sz="1100" baseline="0"/>
        </a:p>
        <a:p>
          <a:r>
            <a:rPr lang="tr-TR" sz="1100" baseline="0"/>
            <a:t>*ABC sanayi işletmesinde genel yönetim giderleri 800.000 TL sabit ve satış gelirleri üzerinden %1 değişken olarak tahmin edilmektedir. Sabit genel yönetim giderlerinin yıllık olarak bölgelere göre dağılımı:</a:t>
          </a:r>
          <a:endParaRPr lang="tr-T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114300</xdr:colOff>
      <xdr:row>0</xdr:row>
      <xdr:rowOff>85725</xdr:rowOff>
    </xdr:from>
    <xdr:to>
      <xdr:col>16</xdr:col>
      <xdr:colOff>228600</xdr:colOff>
      <xdr:row>12</xdr:row>
      <xdr:rowOff>28575</xdr:rowOff>
    </xdr:to>
    <xdr:sp macro="" textlink="">
      <xdr:nvSpPr>
        <xdr:cNvPr id="3" name="Metin kutusu 2">
          <a:extLst>
            <a:ext uri="{FF2B5EF4-FFF2-40B4-BE49-F238E27FC236}">
              <a16:creationId xmlns:a16="http://schemas.microsoft.com/office/drawing/2014/main" id="{050F15F9-E5F5-353A-8725-CBA286F0B596}"/>
            </a:ext>
          </a:extLst>
        </xdr:cNvPr>
        <xdr:cNvSpPr txBox="1"/>
      </xdr:nvSpPr>
      <xdr:spPr>
        <a:xfrm>
          <a:off x="5600700" y="85725"/>
          <a:ext cx="438150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BÜTÇELENMİŞ</a:t>
          </a:r>
          <a:r>
            <a:rPr lang="tr-TR" sz="1100" baseline="0"/>
            <a:t> GELİR TABLOSU</a:t>
          </a:r>
        </a:p>
        <a:p>
          <a:r>
            <a:rPr lang="tr-TR" sz="1100" baseline="0"/>
            <a:t>* Bundan önceki bütçelere ek olarak faaliyet giderleri bütçesi düzenlenmelidir. Faaliyet giderleri bütçesinde yönetici maaşları, seyahat ve ağırlama, PTT, büro gereçleri amortismanları, kırtasiye, taşıma giderleri, satış komisyonları, reklam harcamaları, sgorta, avukatlık ücretleri, muhasebe, danışmanlık ücretleri gibi giderler yer alır. Satış giderleri satış bölgelerine, yönetim giderleri is yönetime ilişkin maliyet yerlerine göre bütçelenir.</a:t>
          </a:r>
        </a:p>
        <a:p>
          <a:endParaRPr lang="tr-TR" sz="1100" baseline="0"/>
        </a:p>
        <a:p>
          <a:r>
            <a:rPr lang="tr-TR" sz="1100" baseline="0"/>
            <a:t>* ABC sanayi işletmesinin olağan gelir ve karları 238.000 TL, finansman giderleri ise 200.000 TL olarak tahmin edilmekte olup, işletmenin tabi olduğu vergi oranı %40'tır.</a:t>
          </a:r>
          <a:endParaRPr lang="tr-T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95250</xdr:colOff>
      <xdr:row>0</xdr:row>
      <xdr:rowOff>76200</xdr:rowOff>
    </xdr:from>
    <xdr:to>
      <xdr:col>16</xdr:col>
      <xdr:colOff>219075</xdr:colOff>
      <xdr:row>13</xdr:row>
      <xdr:rowOff>161925</xdr:rowOff>
    </xdr:to>
    <xdr:sp macro="" textlink="">
      <xdr:nvSpPr>
        <xdr:cNvPr id="2" name="Metin kutusu 1">
          <a:extLst>
            <a:ext uri="{FF2B5EF4-FFF2-40B4-BE49-F238E27FC236}">
              <a16:creationId xmlns:a16="http://schemas.microsoft.com/office/drawing/2014/main" id="{C94D4C9C-0D53-F227-80DA-CEB94136D359}"/>
            </a:ext>
          </a:extLst>
        </xdr:cNvPr>
        <xdr:cNvSpPr txBox="1"/>
      </xdr:nvSpPr>
      <xdr:spPr>
        <a:xfrm>
          <a:off x="7981950" y="76200"/>
          <a:ext cx="4391025" cy="25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YATIRIM BÜTÇESİ</a:t>
          </a:r>
        </a:p>
        <a:p>
          <a:r>
            <a:rPr lang="tr-TR" sz="1100"/>
            <a:t>* Yatırım harcamalarının işletmenin</a:t>
          </a:r>
          <a:r>
            <a:rPr lang="tr-TR" sz="1100" baseline="0"/>
            <a:t> finansal gücü ile dengeli bir biçimde planlanmasını saplamak.</a:t>
          </a:r>
        </a:p>
        <a:p>
          <a:r>
            <a:rPr lang="tr-TR" sz="1100" baseline="0"/>
            <a:t>* Yatırım harcamalarının gerektirdiği nakit çıkışlarını ilgili yıl ve o yılın ara dönemlerine göre saptamak.</a:t>
          </a:r>
        </a:p>
        <a:p>
          <a:r>
            <a:rPr lang="tr-TR" sz="1100" baseline="0"/>
            <a:t>* Yatırım harcamalarının kontrolünü kolaylaştırmak.</a:t>
          </a:r>
        </a:p>
        <a:p>
          <a:endParaRPr lang="tr-TR" sz="1100" baseline="0"/>
        </a:p>
        <a:p>
          <a:r>
            <a:rPr lang="tr-TR" sz="1100" baseline="0"/>
            <a:t>ABC sanayi işletmesinin 2023 yılı yatırım bütçesine ilişkin bilgiler verilmiştir.</a:t>
          </a:r>
        </a:p>
        <a:p>
          <a:r>
            <a:rPr lang="tr-TR" sz="1100" baseline="0"/>
            <a:t>* Yönetim binasının yapımına mayıs ayında başlanacak 1 milyon TL harcama haziran ayı içinde, diğer 2 milyon TL harcama ise Temmuz ve Ağustos aylarında ödenecektir.</a:t>
          </a:r>
        </a:p>
        <a:p>
          <a:r>
            <a:rPr lang="tr-TR" sz="1100" baseline="0"/>
            <a:t>* Makine alımı Nisan ayında gerçekleştirilecek ve aynı ay içinde nakden ödenecektir.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304800</xdr:colOff>
      <xdr:row>0</xdr:row>
      <xdr:rowOff>123823</xdr:rowOff>
    </xdr:from>
    <xdr:to>
      <xdr:col>12</xdr:col>
      <xdr:colOff>104775</xdr:colOff>
      <xdr:row>40</xdr:row>
      <xdr:rowOff>171450</xdr:rowOff>
    </xdr:to>
    <xdr:sp macro="" textlink="">
      <xdr:nvSpPr>
        <xdr:cNvPr id="2" name="Metin kutusu 1">
          <a:extLst>
            <a:ext uri="{FF2B5EF4-FFF2-40B4-BE49-F238E27FC236}">
              <a16:creationId xmlns:a16="http://schemas.microsoft.com/office/drawing/2014/main" id="{8EA74ADD-7A73-DBFE-2E7D-4B1445C4BC48}"/>
            </a:ext>
          </a:extLst>
        </xdr:cNvPr>
        <xdr:cNvSpPr txBox="1"/>
      </xdr:nvSpPr>
      <xdr:spPr>
        <a:xfrm>
          <a:off x="4238625" y="123823"/>
          <a:ext cx="4676775" cy="7667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NAKİT BÜTÇESİ</a:t>
          </a:r>
        </a:p>
        <a:p>
          <a:r>
            <a:rPr lang="tr-TR" sz="1100"/>
            <a:t>* Nakit bütçesi</a:t>
          </a:r>
          <a:r>
            <a:rPr lang="tr-TR" sz="1100" baseline="0"/>
            <a:t> , bir işletmenin belirli bir dönemdeki nakit giriş ve çıkışlarının dengeli bir biçimde tahmin edildiği ve böylece gerekli nakdin uygun yer ve zamanda hazır bulundurulduğu sayısal bir plandır. Nakit bütçesi gelecek dönem nakit gereksinimlerini ara dönemlere göre tahmin eder.</a:t>
          </a:r>
        </a:p>
        <a:p>
          <a:r>
            <a:rPr lang="tr-TR" sz="1100" baseline="0"/>
            <a:t>* Nakit giriş ve çıkışı gerektirmeyen işlemlerde söz konusu olabilir. Bunlar nakit bütçesinde yer almazlar.</a:t>
          </a:r>
        </a:p>
        <a:p>
          <a:r>
            <a:rPr lang="tr-TR" sz="1100" baseline="0"/>
            <a:t>1) Duran varlıklara ayrılan amortismanlar</a:t>
          </a:r>
        </a:p>
        <a:p>
          <a:r>
            <a:rPr lang="tr-TR" sz="1100" baseline="0"/>
            <a:t>2) Dönen varlıklar için ayrılan değer kaybetme karşılıkları</a:t>
          </a:r>
        </a:p>
        <a:p>
          <a:r>
            <a:rPr lang="tr-TR" sz="1100" baseline="0"/>
            <a:t>3) Şüpheli alacaklar için ayrılan karşılıklar, kayıtlardan silinen değersiz alacaklar,</a:t>
          </a:r>
        </a:p>
        <a:p>
          <a:r>
            <a:rPr lang="tr-TR" sz="1100" baseline="0"/>
            <a:t>4) Özel amaçlar için ayrılan karlar,</a:t>
          </a:r>
        </a:p>
        <a:p>
          <a:r>
            <a:rPr lang="tr-TR" sz="1100" baseline="0"/>
            <a:t>5) Yeniden değerleme değer artış fonları,</a:t>
          </a:r>
        </a:p>
        <a:p>
          <a:r>
            <a:rPr lang="tr-TR" sz="1100" baseline="0"/>
            <a:t>6) Duran varlık değer kaybetmesi,</a:t>
          </a:r>
        </a:p>
        <a:p>
          <a:r>
            <a:rPr lang="tr-TR" sz="1100" baseline="0"/>
            <a:t>7) Alacak ve borç senetlerinin değer düzeltimi,</a:t>
          </a:r>
        </a:p>
        <a:p>
          <a:r>
            <a:rPr lang="tr-TR" sz="1100" baseline="0"/>
            <a:t>8) Gelir tahakkukları,</a:t>
          </a:r>
        </a:p>
        <a:p>
          <a:r>
            <a:rPr lang="tr-TR" sz="1100" baseline="0"/>
            <a:t>9) Gider tahakkukları,</a:t>
          </a:r>
        </a:p>
        <a:p>
          <a:r>
            <a:rPr lang="tr-TR" sz="1100" baseline="0"/>
            <a:t>* İşletmelerde nakit girişine yol açan işlemler çok çeşitlidir. Bunların belli başlıkları olarak;</a:t>
          </a:r>
        </a:p>
        <a:p>
          <a:r>
            <a:rPr lang="tr-TR" sz="1100" baseline="0"/>
            <a:t>1) Alacaklardan tahsilat,</a:t>
          </a:r>
        </a:p>
        <a:p>
          <a:r>
            <a:rPr lang="tr-TR" sz="1100" baseline="0"/>
            <a:t>2) Peşin satışlar,</a:t>
          </a:r>
        </a:p>
        <a:p>
          <a:r>
            <a:rPr lang="tr-TR" sz="1100" baseline="0"/>
            <a:t>3) Nakden alınan krediler,</a:t>
          </a:r>
        </a:p>
        <a:p>
          <a:r>
            <a:rPr lang="tr-TR" sz="1100" baseline="0"/>
            <a:t>4) Nakden sermaye konulması,</a:t>
          </a:r>
        </a:p>
        <a:p>
          <a:r>
            <a:rPr lang="tr-TR" sz="1100" baseline="0"/>
            <a:t>5) Nakden tahsil edilen çeşitli gelirler sayılabilir.</a:t>
          </a:r>
        </a:p>
        <a:p>
          <a:endParaRPr lang="tr-TR" sz="1100" baseline="0"/>
        </a:p>
        <a:p>
          <a:r>
            <a:rPr lang="tr-TR" sz="1100" baseline="0"/>
            <a:t>*ABC sanayi işletmesinin nakit bütçesine ilişkin tahmini bilgiler:</a:t>
          </a:r>
        </a:p>
        <a:p>
          <a:r>
            <a:rPr lang="tr-TR" sz="1100" baseline="0"/>
            <a:t>Dönem başı nakit varlığı 5 milyon TL</a:t>
          </a:r>
        </a:p>
        <a:p>
          <a:r>
            <a:rPr lang="tr-TR" sz="1100" baseline="0"/>
            <a:t>Nakit girişleri: ABC sanayi işletmesi satışlarının %10'u peşin, %60'ı ikinci çeyrekte, %30'u üçüncü çeyrekte tahsil edilmektedir. Bu yolla hesaplanan 2023 yılı nakit girişleri ticari alacaklardan tahsilat olarak 18.813.000 TL bekleniyordu. Gelir tablosunda olağan gelir ve karlarda gözüken 238.000 TL kira geliri olup her üç aylık dönemin başında peşin olarak tahsil edilecektir.</a:t>
          </a:r>
        </a:p>
        <a:p>
          <a:endParaRPr lang="tr-TR" sz="1100" baseline="0"/>
        </a:p>
        <a:p>
          <a:r>
            <a:rPr lang="tr-TR" sz="1100" baseline="0"/>
            <a:t>Nakit çıkışları: Şirket 2023 yılı için %30'u peşin, %60'ı ikinci çeyrekte, %10'u 3. çeyrekte ödenmek koşulu ile hammadde alışlarını planlamıştır. Bu yolla hammadde alımı için satıcılara yapılacak ödeme 1.430.000 TL olarak tahmin edilmiştir. Gelir tablosu bütçesinde finansman gideri olarak gözüken 200.000 TL bankadan alınmış kredi faizinin geri ödenmesine aittir.</a:t>
          </a:r>
        </a:p>
        <a:p>
          <a:endParaRPr lang="tr-TR" sz="1100" baseline="0"/>
        </a:p>
        <a:p>
          <a:r>
            <a:rPr lang="tr-TR" sz="1100" baseline="0"/>
            <a:t>* 2023 yatırımları, genel üretim giderleri, dolaysız işçilik maliyeti, pazarlama satış dağılım giderleri, genel yönetim giderleri, 2022 yıl sonu bilançosunda gözüken 400.000 TL ödenecek vergi ve 2023 yılında dağıyılacak 2022 yılının 600.000 TL tutarında karpayı ödemesi.</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542925</xdr:colOff>
      <xdr:row>0</xdr:row>
      <xdr:rowOff>180974</xdr:rowOff>
    </xdr:from>
    <xdr:to>
      <xdr:col>20</xdr:col>
      <xdr:colOff>523875</xdr:colOff>
      <xdr:row>18</xdr:row>
      <xdr:rowOff>104775</xdr:rowOff>
    </xdr:to>
    <xdr:sp macro="" textlink="">
      <xdr:nvSpPr>
        <xdr:cNvPr id="2" name="Metin kutusu 1">
          <a:extLst>
            <a:ext uri="{FF2B5EF4-FFF2-40B4-BE49-F238E27FC236}">
              <a16:creationId xmlns:a16="http://schemas.microsoft.com/office/drawing/2014/main" id="{C5BD1E42-1BC5-7EAF-8DFD-4944460C04C1}"/>
            </a:ext>
          </a:extLst>
        </xdr:cNvPr>
        <xdr:cNvSpPr txBox="1"/>
      </xdr:nvSpPr>
      <xdr:spPr>
        <a:xfrm>
          <a:off x="8801100" y="180974"/>
          <a:ext cx="4248150" cy="3352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FİNANSMAN BÜTÇESİ</a:t>
          </a:r>
        </a:p>
        <a:p>
          <a:r>
            <a:rPr lang="tr-TR" sz="1100"/>
            <a:t>*</a:t>
          </a:r>
          <a:r>
            <a:rPr lang="tr-TR" sz="1100" baseline="0"/>
            <a:t> Finansman, işletmelerin mal ve hizmet üretiminde bulunabilmeleri için sahip olması gereken finansal olanakların en uygun kaynaklardan en uygun zamanda en uygun maliyetle sağlanması işlevidir. </a:t>
          </a:r>
        </a:p>
        <a:p>
          <a:r>
            <a:rPr lang="tr-TR" sz="1100" baseline="0"/>
            <a:t>* Üretim ve planlama gibi genel işleblerden birisi olan finansman, gider olarak işletmenin gerek yatırım gerekse işletme sermayesi gereksinimlerini karşılamak için yaptığı kısa ve uzun süreli borçlanmaların faiz, komisyon ve kur farklarını kapsar.</a:t>
          </a:r>
        </a:p>
        <a:p>
          <a:r>
            <a:rPr lang="tr-TR" sz="1100" baseline="0"/>
            <a:t>* Alınan krediler finansman bütçesinin nakit girişi sağlayan bölümünü, geri ödemeler ise nakit çıkışı gerektiren bölümünü oluşturur.</a:t>
          </a:r>
        </a:p>
        <a:p>
          <a:endParaRPr lang="tr-TR" sz="1100" baseline="0"/>
        </a:p>
        <a:p>
          <a:r>
            <a:rPr lang="tr-TR" sz="1100" baseline="0"/>
            <a:t>*ABC sanayi işletmesi 17 Şubat 202X de 12.5 milyon TL tutarında kullanılan 6 ay vadeli yıllık %25,83 basit faizli kredinin 17 Mart 202X den itibaren eşit taksitler halinde ödemesi yapıldığında faiz ve ana para ödemeleri:</a:t>
          </a:r>
        </a:p>
        <a:p>
          <a:endParaRPr lang="tr-TR" sz="1100" baseline="0"/>
        </a:p>
        <a:p>
          <a:r>
            <a:rPr lang="tr-TR" sz="1100" baseline="0"/>
            <a:t>* 10.000 TL tutarında 5 ay vadeli yıllık %24 basit faizli bir ödeme planında eşit anapara ödemeli değişken taksitleri.</a:t>
          </a:r>
          <a:endParaRPr lang="tr-T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200025</xdr:colOff>
      <xdr:row>6</xdr:row>
      <xdr:rowOff>161925</xdr:rowOff>
    </xdr:from>
    <xdr:to>
      <xdr:col>8</xdr:col>
      <xdr:colOff>542925</xdr:colOff>
      <xdr:row>12</xdr:row>
      <xdr:rowOff>19050</xdr:rowOff>
    </xdr:to>
    <xdr:sp macro="" textlink="">
      <xdr:nvSpPr>
        <xdr:cNvPr id="2" name="Metin kutusu 1">
          <a:extLst>
            <a:ext uri="{FF2B5EF4-FFF2-40B4-BE49-F238E27FC236}">
              <a16:creationId xmlns:a16="http://schemas.microsoft.com/office/drawing/2014/main" id="{AA3553C3-8B75-D609-DC6E-9F9AFB90C6A0}"/>
            </a:ext>
          </a:extLst>
        </xdr:cNvPr>
        <xdr:cNvSpPr txBox="1"/>
      </xdr:nvSpPr>
      <xdr:spPr>
        <a:xfrm>
          <a:off x="3724275" y="1304925"/>
          <a:ext cx="39052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BÜTÇELENMİŞ BİLANÇO:</a:t>
          </a:r>
        </a:p>
        <a:p>
          <a:r>
            <a:rPr lang="tr-TR" sz="1100"/>
            <a:t>* ABC sanayi işletmesi</a:t>
          </a:r>
          <a:r>
            <a:rPr lang="tr-TR" sz="1100" baseline="0"/>
            <a:t> ile ilgili olarak 31.12.2022 de sona eren yıl için kimo bilanço bilgileri verilmiştir.</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workbookViewId="0">
      <selection activeCell="D16" sqref="D16"/>
    </sheetView>
  </sheetViews>
  <sheetFormatPr defaultRowHeight="15" x14ac:dyDescent="0.25"/>
  <cols>
    <col min="1" max="1" width="14.85546875" bestFit="1" customWidth="1"/>
    <col min="2" max="2" width="16.7109375" bestFit="1" customWidth="1"/>
    <col min="3" max="3" width="11.5703125" bestFit="1" customWidth="1"/>
  </cols>
  <sheetData>
    <row r="1" spans="1:3" x14ac:dyDescent="0.25">
      <c r="A1" s="27" t="s">
        <v>29</v>
      </c>
      <c r="B1" s="27"/>
      <c r="C1" s="27"/>
    </row>
    <row r="2" spans="1:3" x14ac:dyDescent="0.25">
      <c r="A2" s="1" t="s">
        <v>0</v>
      </c>
      <c r="B2" s="1" t="s">
        <v>1</v>
      </c>
      <c r="C2" s="1" t="s">
        <v>2</v>
      </c>
    </row>
    <row r="3" spans="1:3" x14ac:dyDescent="0.25">
      <c r="A3" t="s">
        <v>3</v>
      </c>
      <c r="B3" s="5">
        <v>1000</v>
      </c>
      <c r="C3" s="5">
        <v>7000</v>
      </c>
    </row>
    <row r="4" spans="1:3" x14ac:dyDescent="0.25">
      <c r="A4" t="s">
        <v>4</v>
      </c>
      <c r="B4" s="5">
        <v>1100</v>
      </c>
      <c r="C4" s="5">
        <v>10000</v>
      </c>
    </row>
    <row r="5" spans="1:3" x14ac:dyDescent="0.25">
      <c r="A5" t="s">
        <v>5</v>
      </c>
      <c r="B5" s="5">
        <v>1100</v>
      </c>
      <c r="C5" s="5">
        <v>6000</v>
      </c>
    </row>
    <row r="7" spans="1:3" x14ac:dyDescent="0.25">
      <c r="A7" s="26" t="s">
        <v>6</v>
      </c>
      <c r="B7" s="26"/>
      <c r="C7" s="26"/>
    </row>
    <row r="8" spans="1:3" x14ac:dyDescent="0.25">
      <c r="A8" s="3" t="s">
        <v>0</v>
      </c>
      <c r="B8" s="4" t="s">
        <v>7</v>
      </c>
      <c r="C8" s="4" t="s">
        <v>8</v>
      </c>
    </row>
    <row r="9" spans="1:3" x14ac:dyDescent="0.25">
      <c r="A9" t="s">
        <v>3</v>
      </c>
      <c r="B9" s="5">
        <f>C3</f>
        <v>7000</v>
      </c>
      <c r="C9" s="5">
        <f>B9*B3</f>
        <v>7000000</v>
      </c>
    </row>
    <row r="10" spans="1:3" x14ac:dyDescent="0.25">
      <c r="A10" t="s">
        <v>4</v>
      </c>
      <c r="B10" s="5">
        <f t="shared" ref="B10:B11" si="0">C4</f>
        <v>10000</v>
      </c>
      <c r="C10" s="5">
        <f t="shared" ref="C10:C11" si="1">B10*B4</f>
        <v>11000000</v>
      </c>
    </row>
    <row r="11" spans="1:3" x14ac:dyDescent="0.25">
      <c r="A11" t="s">
        <v>5</v>
      </c>
      <c r="B11" s="5">
        <f t="shared" si="0"/>
        <v>6000</v>
      </c>
      <c r="C11" s="5">
        <f t="shared" si="1"/>
        <v>6600000</v>
      </c>
    </row>
    <row r="12" spans="1:3" x14ac:dyDescent="0.25">
      <c r="A12" s="1" t="s">
        <v>9</v>
      </c>
      <c r="B12" s="5">
        <f>SUM(B9:B11)</f>
        <v>23000</v>
      </c>
      <c r="C12" s="5">
        <f>SUM(C9:C11)</f>
        <v>24600000</v>
      </c>
    </row>
  </sheetData>
  <mergeCells count="2">
    <mergeCell ref="A7:C7"/>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3EE0C-E76C-48A6-A094-D2BB982F2290}">
  <dimension ref="A2:D103"/>
  <sheetViews>
    <sheetView topLeftCell="A73" workbookViewId="0">
      <selection activeCell="A90" sqref="A90:C90"/>
    </sheetView>
  </sheetViews>
  <sheetFormatPr defaultRowHeight="15" x14ac:dyDescent="0.25"/>
  <cols>
    <col min="1" max="1" width="35.5703125" bestFit="1" customWidth="1"/>
    <col min="2" max="2" width="15.7109375" bestFit="1" customWidth="1"/>
    <col min="3" max="3" width="16.7109375" bestFit="1" customWidth="1"/>
    <col min="4" max="4" width="11.28515625" bestFit="1" customWidth="1"/>
  </cols>
  <sheetData>
    <row r="2" spans="1:3" x14ac:dyDescent="0.25">
      <c r="B2" s="1" t="s">
        <v>11</v>
      </c>
      <c r="C2" s="1" t="s">
        <v>12</v>
      </c>
    </row>
    <row r="3" spans="1:3" x14ac:dyDescent="0.25">
      <c r="A3" s="1" t="s">
        <v>10</v>
      </c>
      <c r="B3" s="5">
        <v>12000</v>
      </c>
      <c r="C3" s="5">
        <v>10000</v>
      </c>
    </row>
    <row r="4" spans="1:3" x14ac:dyDescent="0.25">
      <c r="A4" s="27" t="s">
        <v>30</v>
      </c>
      <c r="B4" s="27"/>
      <c r="C4" s="27"/>
    </row>
    <row r="5" spans="1:3" x14ac:dyDescent="0.25">
      <c r="A5" s="26" t="s">
        <v>13</v>
      </c>
      <c r="B5" s="26"/>
      <c r="C5" s="26"/>
    </row>
    <row r="6" spans="1:3" x14ac:dyDescent="0.25">
      <c r="A6" s="2"/>
      <c r="B6" s="4" t="s">
        <v>10</v>
      </c>
      <c r="C6" s="2"/>
    </row>
    <row r="7" spans="1:3" x14ac:dyDescent="0.25">
      <c r="A7" t="s">
        <v>14</v>
      </c>
      <c r="B7" s="5">
        <f>'Satış Bütçesi'!B12</f>
        <v>23000</v>
      </c>
    </row>
    <row r="8" spans="1:3" x14ac:dyDescent="0.25">
      <c r="A8" t="s">
        <v>16</v>
      </c>
      <c r="B8" s="7">
        <f>C3</f>
        <v>10000</v>
      </c>
    </row>
    <row r="9" spans="1:3" x14ac:dyDescent="0.25">
      <c r="A9" t="s">
        <v>15</v>
      </c>
      <c r="B9" s="5">
        <f>SUM(B7:B8)</f>
        <v>33000</v>
      </c>
    </row>
    <row r="10" spans="1:3" x14ac:dyDescent="0.25">
      <c r="A10" t="s">
        <v>17</v>
      </c>
      <c r="B10" s="7">
        <f>B3</f>
        <v>12000</v>
      </c>
    </row>
    <row r="11" spans="1:3" x14ac:dyDescent="0.25">
      <c r="A11" s="1" t="s">
        <v>18</v>
      </c>
      <c r="B11" s="6">
        <f>B9-B10</f>
        <v>21000</v>
      </c>
    </row>
    <row r="13" spans="1:3" x14ac:dyDescent="0.25">
      <c r="B13" s="1" t="s">
        <v>11</v>
      </c>
      <c r="C13" s="1" t="s">
        <v>12</v>
      </c>
    </row>
    <row r="14" spans="1:3" x14ac:dyDescent="0.25">
      <c r="A14" s="1" t="s">
        <v>19</v>
      </c>
      <c r="B14" s="5">
        <v>20000</v>
      </c>
      <c r="C14" s="5">
        <v>16000</v>
      </c>
    </row>
    <row r="15" spans="1:3" x14ac:dyDescent="0.25">
      <c r="A15" s="27" t="s">
        <v>31</v>
      </c>
      <c r="B15" s="27"/>
      <c r="C15" s="27"/>
    </row>
    <row r="16" spans="1:3" x14ac:dyDescent="0.25">
      <c r="A16" s="26" t="s">
        <v>33</v>
      </c>
      <c r="B16" s="26"/>
      <c r="C16" s="26"/>
    </row>
    <row r="17" spans="1:3" x14ac:dyDescent="0.25">
      <c r="A17" s="1" t="s">
        <v>20</v>
      </c>
      <c r="B17" s="1" t="s">
        <v>19</v>
      </c>
    </row>
    <row r="18" spans="1:3" x14ac:dyDescent="0.25">
      <c r="A18" s="2" t="s">
        <v>21</v>
      </c>
      <c r="B18" s="5">
        <f>B11</f>
        <v>21000</v>
      </c>
    </row>
    <row r="19" spans="1:3" x14ac:dyDescent="0.25">
      <c r="A19" s="2" t="s">
        <v>9</v>
      </c>
      <c r="B19" s="5">
        <f>B18</f>
        <v>21000</v>
      </c>
    </row>
    <row r="20" spans="1:3" x14ac:dyDescent="0.25">
      <c r="A20" s="2" t="s">
        <v>22</v>
      </c>
      <c r="B20" s="5">
        <f>B11</f>
        <v>21000</v>
      </c>
    </row>
    <row r="21" spans="1:3" x14ac:dyDescent="0.25">
      <c r="A21" s="2" t="s">
        <v>9</v>
      </c>
      <c r="B21" s="5">
        <f>B20</f>
        <v>21000</v>
      </c>
    </row>
    <row r="22" spans="1:3" x14ac:dyDescent="0.25">
      <c r="A22" s="27" t="s">
        <v>32</v>
      </c>
      <c r="B22" s="27"/>
      <c r="C22" s="27"/>
    </row>
    <row r="23" spans="1:3" x14ac:dyDescent="0.25">
      <c r="A23" s="26" t="s">
        <v>34</v>
      </c>
      <c r="B23" s="26"/>
      <c r="C23" s="26"/>
    </row>
    <row r="24" spans="1:3" x14ac:dyDescent="0.25">
      <c r="B24" s="1" t="s">
        <v>19</v>
      </c>
    </row>
    <row r="25" spans="1:3" x14ac:dyDescent="0.25">
      <c r="A25" t="s">
        <v>23</v>
      </c>
      <c r="B25" s="5">
        <f>B21</f>
        <v>21000</v>
      </c>
    </row>
    <row r="26" spans="1:3" x14ac:dyDescent="0.25">
      <c r="A26" t="s">
        <v>24</v>
      </c>
      <c r="B26" s="7">
        <f>C14</f>
        <v>16000</v>
      </c>
    </row>
    <row r="27" spans="1:3" x14ac:dyDescent="0.25">
      <c r="A27" s="1" t="s">
        <v>15</v>
      </c>
      <c r="B27" s="5">
        <f>SUM(B25:B26)</f>
        <v>37000</v>
      </c>
    </row>
    <row r="28" spans="1:3" x14ac:dyDescent="0.25">
      <c r="A28" t="s">
        <v>25</v>
      </c>
      <c r="B28" s="7">
        <f>B14</f>
        <v>20000</v>
      </c>
    </row>
    <row r="29" spans="1:3" x14ac:dyDescent="0.25">
      <c r="A29" s="1" t="s">
        <v>26</v>
      </c>
      <c r="B29" s="5">
        <f>B27-B28</f>
        <v>17000</v>
      </c>
    </row>
    <row r="30" spans="1:3" x14ac:dyDescent="0.25">
      <c r="A30" t="s">
        <v>27</v>
      </c>
      <c r="B30">
        <v>100</v>
      </c>
    </row>
    <row r="31" spans="1:3" x14ac:dyDescent="0.25">
      <c r="A31" s="1" t="s">
        <v>28</v>
      </c>
      <c r="B31" s="5">
        <f>B29*B30</f>
        <v>1700000</v>
      </c>
    </row>
    <row r="32" spans="1:3" x14ac:dyDescent="0.25">
      <c r="A32" s="27" t="s">
        <v>50</v>
      </c>
      <c r="B32" s="27"/>
      <c r="C32" s="27"/>
    </row>
    <row r="33" spans="1:4" x14ac:dyDescent="0.25">
      <c r="A33" s="26" t="s">
        <v>35</v>
      </c>
      <c r="B33" s="26"/>
      <c r="C33" s="26"/>
    </row>
    <row r="34" spans="1:4" x14ac:dyDescent="0.25">
      <c r="A34" t="s">
        <v>36</v>
      </c>
      <c r="B34" t="s">
        <v>7</v>
      </c>
      <c r="C34" t="s">
        <v>38</v>
      </c>
      <c r="D34" t="s">
        <v>8</v>
      </c>
    </row>
    <row r="35" spans="1:4" x14ac:dyDescent="0.25">
      <c r="A35" t="s">
        <v>37</v>
      </c>
      <c r="B35" s="5">
        <f>B21</f>
        <v>21000</v>
      </c>
      <c r="C35">
        <v>100</v>
      </c>
      <c r="D35" s="5">
        <f>B35*C35</f>
        <v>2100000</v>
      </c>
    </row>
    <row r="37" spans="1:4" x14ac:dyDescent="0.25">
      <c r="A37" s="27" t="s">
        <v>67</v>
      </c>
      <c r="B37" s="27"/>
      <c r="C37" s="27"/>
    </row>
    <row r="38" spans="1:4" x14ac:dyDescent="0.25">
      <c r="A38" s="26" t="s">
        <v>39</v>
      </c>
      <c r="B38" s="26"/>
      <c r="C38" s="26"/>
    </row>
    <row r="39" spans="1:4" x14ac:dyDescent="0.25">
      <c r="A39" s="2" t="s">
        <v>10</v>
      </c>
    </row>
    <row r="40" spans="1:4" x14ac:dyDescent="0.25">
      <c r="A40" t="s">
        <v>40</v>
      </c>
      <c r="B40" s="5">
        <f>B21</f>
        <v>21000</v>
      </c>
    </row>
    <row r="41" spans="1:4" x14ac:dyDescent="0.25">
      <c r="A41" t="s">
        <v>42</v>
      </c>
      <c r="B41">
        <v>2</v>
      </c>
    </row>
    <row r="42" spans="1:4" x14ac:dyDescent="0.25">
      <c r="A42" t="s">
        <v>41</v>
      </c>
      <c r="B42" s="5">
        <f>B40*B41</f>
        <v>42000</v>
      </c>
    </row>
    <row r="43" spans="1:4" x14ac:dyDescent="0.25">
      <c r="A43" t="s">
        <v>43</v>
      </c>
      <c r="B43">
        <v>100</v>
      </c>
    </row>
    <row r="44" spans="1:4" x14ac:dyDescent="0.25">
      <c r="A44" t="s">
        <v>44</v>
      </c>
      <c r="B44" s="5">
        <f>B42*B43</f>
        <v>4200000</v>
      </c>
    </row>
    <row r="49" spans="1:4" x14ac:dyDescent="0.25">
      <c r="A49" s="1" t="s">
        <v>45</v>
      </c>
      <c r="B49" s="5">
        <v>1015000</v>
      </c>
      <c r="C49" s="1" t="s">
        <v>48</v>
      </c>
      <c r="D49" s="5">
        <v>495000</v>
      </c>
    </row>
    <row r="50" spans="1:4" x14ac:dyDescent="0.25">
      <c r="A50" s="1" t="s">
        <v>46</v>
      </c>
      <c r="B50" s="5">
        <v>7000000</v>
      </c>
      <c r="C50" s="1" t="s">
        <v>49</v>
      </c>
      <c r="D50" s="5">
        <v>3000000</v>
      </c>
    </row>
    <row r="51" spans="1:4" x14ac:dyDescent="0.25">
      <c r="A51" s="1" t="s">
        <v>47</v>
      </c>
      <c r="B51" s="5">
        <v>1990000</v>
      </c>
    </row>
    <row r="58" spans="1:4" x14ac:dyDescent="0.25">
      <c r="A58" s="27" t="s">
        <v>66</v>
      </c>
      <c r="B58" s="27"/>
      <c r="C58" s="27"/>
    </row>
    <row r="59" spans="1:4" x14ac:dyDescent="0.25">
      <c r="A59" s="26" t="s">
        <v>51</v>
      </c>
      <c r="B59" s="26"/>
      <c r="C59" s="26"/>
    </row>
    <row r="60" spans="1:4" x14ac:dyDescent="0.25">
      <c r="A60" s="4" t="s">
        <v>52</v>
      </c>
      <c r="B60" s="4" t="s">
        <v>53</v>
      </c>
      <c r="C60" s="4" t="s">
        <v>54</v>
      </c>
      <c r="D60" s="4" t="s">
        <v>55</v>
      </c>
    </row>
    <row r="61" spans="1:4" x14ac:dyDescent="0.25">
      <c r="A61" s="9" t="s">
        <v>45</v>
      </c>
      <c r="B61" s="5">
        <f>B49-C61</f>
        <v>250000</v>
      </c>
      <c r="C61" s="5">
        <v>765000</v>
      </c>
      <c r="D61" s="5">
        <f>SUM(B61:C61)</f>
        <v>1015000</v>
      </c>
    </row>
    <row r="62" spans="1:4" x14ac:dyDescent="0.25">
      <c r="A62" s="9" t="s">
        <v>48</v>
      </c>
      <c r="B62" s="5"/>
      <c r="C62" s="5">
        <f>D49</f>
        <v>495000</v>
      </c>
      <c r="D62" s="5">
        <f t="shared" ref="D62:D65" si="0">SUM(B62:C62)</f>
        <v>495000</v>
      </c>
    </row>
    <row r="63" spans="1:4" x14ac:dyDescent="0.25">
      <c r="A63" s="9" t="s">
        <v>46</v>
      </c>
      <c r="B63" s="5">
        <f>B50</f>
        <v>7000000</v>
      </c>
      <c r="C63" s="5"/>
      <c r="D63" s="5">
        <f t="shared" si="0"/>
        <v>7000000</v>
      </c>
    </row>
    <row r="64" spans="1:4" x14ac:dyDescent="0.25">
      <c r="A64" s="9" t="s">
        <v>49</v>
      </c>
      <c r="B64" s="5">
        <f>D50</f>
        <v>3000000</v>
      </c>
      <c r="C64" s="5"/>
      <c r="D64" s="5">
        <f t="shared" si="0"/>
        <v>3000000</v>
      </c>
    </row>
    <row r="65" spans="1:4" x14ac:dyDescent="0.25">
      <c r="A65" s="9" t="s">
        <v>47</v>
      </c>
      <c r="B65" s="5">
        <f>B51-C65</f>
        <v>1000000</v>
      </c>
      <c r="C65" s="5">
        <v>990000</v>
      </c>
      <c r="D65" s="5">
        <f t="shared" si="0"/>
        <v>1990000</v>
      </c>
    </row>
    <row r="66" spans="1:4" x14ac:dyDescent="0.25">
      <c r="A66" s="1" t="s">
        <v>9</v>
      </c>
      <c r="B66" s="6">
        <f>SUM(B61:B65)</f>
        <v>11250000</v>
      </c>
      <c r="C66" s="6">
        <f>SUM(C61:C65)</f>
        <v>2250000</v>
      </c>
      <c r="D66" s="6">
        <f>SUM(D61:D65)</f>
        <v>13500000</v>
      </c>
    </row>
    <row r="68" spans="1:4" x14ac:dyDescent="0.25">
      <c r="A68" s="1" t="s">
        <v>56</v>
      </c>
      <c r="B68">
        <f>D66/45000</f>
        <v>300</v>
      </c>
      <c r="C68" t="s">
        <v>57</v>
      </c>
    </row>
    <row r="69" spans="1:4" x14ac:dyDescent="0.25">
      <c r="A69" s="1" t="s">
        <v>58</v>
      </c>
      <c r="B69" s="5">
        <f>B42*B68</f>
        <v>12600000</v>
      </c>
      <c r="C69" t="s">
        <v>59</v>
      </c>
    </row>
    <row r="76" spans="1:4" x14ac:dyDescent="0.25">
      <c r="A76" s="1" t="s">
        <v>60</v>
      </c>
      <c r="B76">
        <f>C66/45000</f>
        <v>50</v>
      </c>
      <c r="C76" t="s">
        <v>59</v>
      </c>
    </row>
    <row r="77" spans="1:4" x14ac:dyDescent="0.25">
      <c r="A77" t="s">
        <v>61</v>
      </c>
    </row>
    <row r="79" spans="1:4" x14ac:dyDescent="0.25">
      <c r="A79" s="26" t="s">
        <v>62</v>
      </c>
      <c r="B79" s="26"/>
    </row>
    <row r="80" spans="1:4" x14ac:dyDescent="0.25">
      <c r="A80" s="2"/>
      <c r="B80" s="2"/>
      <c r="C80" s="10" t="s">
        <v>59</v>
      </c>
    </row>
    <row r="81" spans="1:3" x14ac:dyDescent="0.25">
      <c r="A81" t="s">
        <v>63</v>
      </c>
      <c r="C81" s="5">
        <f>B42*B76</f>
        <v>2100000</v>
      </c>
    </row>
    <row r="82" spans="1:3" x14ac:dyDescent="0.25">
      <c r="A82" t="s">
        <v>53</v>
      </c>
    </row>
    <row r="83" spans="1:3" x14ac:dyDescent="0.25">
      <c r="A83" t="s">
        <v>45</v>
      </c>
      <c r="B83" s="5">
        <f>B61</f>
        <v>250000</v>
      </c>
    </row>
    <row r="84" spans="1:3" x14ac:dyDescent="0.25">
      <c r="A84" t="s">
        <v>64</v>
      </c>
      <c r="B84" s="5">
        <f>B64</f>
        <v>3000000</v>
      </c>
    </row>
    <row r="85" spans="1:3" x14ac:dyDescent="0.25">
      <c r="A85" t="s">
        <v>47</v>
      </c>
      <c r="B85" s="7">
        <f>B65</f>
        <v>1000000</v>
      </c>
      <c r="C85" s="7">
        <f>SUM(B83:B85)</f>
        <v>4250000</v>
      </c>
    </row>
    <row r="86" spans="1:3" x14ac:dyDescent="0.25">
      <c r="A86" s="1" t="s">
        <v>65</v>
      </c>
      <c r="C86" s="5">
        <f>C81+C85</f>
        <v>6350000</v>
      </c>
    </row>
    <row r="89" spans="1:3" x14ac:dyDescent="0.25">
      <c r="A89" s="27" t="s">
        <v>68</v>
      </c>
      <c r="B89" s="27"/>
      <c r="C89" s="27"/>
    </row>
    <row r="90" spans="1:3" x14ac:dyDescent="0.25">
      <c r="A90" s="26" t="s">
        <v>69</v>
      </c>
      <c r="B90" s="26"/>
      <c r="C90" s="26"/>
    </row>
    <row r="91" spans="1:3" x14ac:dyDescent="0.25">
      <c r="A91" s="2"/>
      <c r="B91" s="2" t="s">
        <v>59</v>
      </c>
      <c r="C91" s="2"/>
    </row>
    <row r="92" spans="1:3" x14ac:dyDescent="0.25">
      <c r="A92" t="s">
        <v>70</v>
      </c>
      <c r="B92" s="5">
        <f>D35</f>
        <v>2100000</v>
      </c>
    </row>
    <row r="93" spans="1:3" x14ac:dyDescent="0.25">
      <c r="A93" t="s">
        <v>71</v>
      </c>
      <c r="B93" s="5">
        <f>B44</f>
        <v>4200000</v>
      </c>
    </row>
    <row r="94" spans="1:3" x14ac:dyDescent="0.25">
      <c r="A94" t="s">
        <v>72</v>
      </c>
      <c r="B94" s="5">
        <f>B69</f>
        <v>12600000</v>
      </c>
    </row>
    <row r="95" spans="1:3" x14ac:dyDescent="0.25">
      <c r="A95" t="s">
        <v>73</v>
      </c>
      <c r="B95" s="5">
        <f>SUM(B92:B94)</f>
        <v>18900000</v>
      </c>
    </row>
    <row r="96" spans="1:3" x14ac:dyDescent="0.25">
      <c r="A96" t="s">
        <v>74</v>
      </c>
      <c r="B96" s="5">
        <f>B11</f>
        <v>21000</v>
      </c>
    </row>
    <row r="97" spans="1:2" x14ac:dyDescent="0.25">
      <c r="A97" t="s">
        <v>75</v>
      </c>
      <c r="B97">
        <f>B95/B96</f>
        <v>900</v>
      </c>
    </row>
    <row r="99" spans="1:2" x14ac:dyDescent="0.25">
      <c r="A99" s="26" t="s">
        <v>76</v>
      </c>
      <c r="B99" s="26"/>
    </row>
    <row r="100" spans="1:2" x14ac:dyDescent="0.25">
      <c r="A100" t="s">
        <v>36</v>
      </c>
      <c r="B100">
        <f>1*B30</f>
        <v>100</v>
      </c>
    </row>
    <row r="101" spans="1:2" x14ac:dyDescent="0.25">
      <c r="A101" t="s">
        <v>71</v>
      </c>
      <c r="B101">
        <f>B41*B30</f>
        <v>200</v>
      </c>
    </row>
    <row r="102" spans="1:2" x14ac:dyDescent="0.25">
      <c r="A102" t="s">
        <v>77</v>
      </c>
      <c r="B102">
        <f>B41*B68</f>
        <v>600</v>
      </c>
    </row>
    <row r="103" spans="1:2" x14ac:dyDescent="0.25">
      <c r="A103" s="1" t="s">
        <v>9</v>
      </c>
      <c r="B103">
        <f>SUM(B100:B102)</f>
        <v>900</v>
      </c>
    </row>
  </sheetData>
  <mergeCells count="16">
    <mergeCell ref="A79:B79"/>
    <mergeCell ref="A89:C89"/>
    <mergeCell ref="A90:C90"/>
    <mergeCell ref="A99:B99"/>
    <mergeCell ref="A32:C32"/>
    <mergeCell ref="A33:C33"/>
    <mergeCell ref="A37:C37"/>
    <mergeCell ref="A38:C38"/>
    <mergeCell ref="A58:C58"/>
    <mergeCell ref="A59:C59"/>
    <mergeCell ref="A5:C5"/>
    <mergeCell ref="A16:C16"/>
    <mergeCell ref="A23:C23"/>
    <mergeCell ref="A4:C4"/>
    <mergeCell ref="A15:C15"/>
    <mergeCell ref="A22:C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67AE-C342-4E23-87C1-BC9153CD32DD}">
  <dimension ref="A2:G20"/>
  <sheetViews>
    <sheetView workbookViewId="0">
      <selection activeCell="A10" sqref="A10:C10"/>
    </sheetView>
  </sheetViews>
  <sheetFormatPr defaultRowHeight="15" x14ac:dyDescent="0.25"/>
  <cols>
    <col min="1" max="1" width="25.85546875" bestFit="1" customWidth="1"/>
    <col min="2" max="2" width="22.7109375" customWidth="1"/>
    <col min="3" max="4" width="18.85546875" customWidth="1"/>
    <col min="6" max="6" width="12.85546875" bestFit="1" customWidth="1"/>
  </cols>
  <sheetData>
    <row r="2" spans="1:7" x14ac:dyDescent="0.25">
      <c r="A2" s="27" t="s">
        <v>100</v>
      </c>
      <c r="B2" s="27"/>
      <c r="C2" s="27"/>
      <c r="D2" s="8"/>
    </row>
    <row r="3" spans="1:7" x14ac:dyDescent="0.25">
      <c r="A3" s="26" t="s">
        <v>81</v>
      </c>
      <c r="B3" s="26"/>
      <c r="C3" s="26"/>
      <c r="D3" s="2"/>
    </row>
    <row r="4" spans="1:7" x14ac:dyDescent="0.25">
      <c r="A4" s="3" t="s">
        <v>78</v>
      </c>
      <c r="B4" s="28" t="s">
        <v>79</v>
      </c>
      <c r="C4" s="28"/>
      <c r="D4" s="28"/>
      <c r="E4" s="26" t="s">
        <v>80</v>
      </c>
      <c r="F4" s="26"/>
      <c r="G4" s="26"/>
    </row>
    <row r="5" spans="1:7" x14ac:dyDescent="0.25">
      <c r="B5" t="s">
        <v>7</v>
      </c>
      <c r="C5" t="s">
        <v>82</v>
      </c>
      <c r="D5" t="s">
        <v>84</v>
      </c>
      <c r="E5" t="s">
        <v>7</v>
      </c>
      <c r="F5" t="s">
        <v>82</v>
      </c>
      <c r="G5" t="s">
        <v>84</v>
      </c>
    </row>
    <row r="6" spans="1:7" x14ac:dyDescent="0.25">
      <c r="A6" t="s">
        <v>83</v>
      </c>
      <c r="B6" s="5">
        <f>'Üretim Bütçesi'!B14</f>
        <v>20000</v>
      </c>
      <c r="C6">
        <f>'Üretim Bütçesi'!B100</f>
        <v>100</v>
      </c>
      <c r="D6" s="5">
        <f>B6*C6</f>
        <v>2000000</v>
      </c>
      <c r="E6" s="5">
        <f>'Üretim Bütçesi'!C14</f>
        <v>16000</v>
      </c>
      <c r="F6">
        <f>'Üretim Bütçesi'!B100</f>
        <v>100</v>
      </c>
      <c r="G6" s="5">
        <f>E6*F6</f>
        <v>1600000</v>
      </c>
    </row>
    <row r="7" spans="1:7" x14ac:dyDescent="0.25">
      <c r="A7" t="s">
        <v>10</v>
      </c>
      <c r="B7" s="5">
        <f>'Üretim Bütçesi'!B3</f>
        <v>12000</v>
      </c>
      <c r="C7">
        <f>'Üretim Bütçesi'!B103</f>
        <v>900</v>
      </c>
      <c r="D7" s="5">
        <f>B7*C7</f>
        <v>10800000</v>
      </c>
      <c r="E7" s="5">
        <f>'Üretim Bütçesi'!C3</f>
        <v>10000</v>
      </c>
      <c r="F7">
        <f>'Üretim Bütçesi'!B103</f>
        <v>900</v>
      </c>
      <c r="G7" s="5">
        <f>E7*F7</f>
        <v>9000000</v>
      </c>
    </row>
    <row r="9" spans="1:7" x14ac:dyDescent="0.25">
      <c r="A9" s="27" t="s">
        <v>101</v>
      </c>
      <c r="B9" s="27"/>
      <c r="C9" s="27"/>
    </row>
    <row r="10" spans="1:7" x14ac:dyDescent="0.25">
      <c r="A10" s="26" t="s">
        <v>85</v>
      </c>
      <c r="B10" s="26"/>
      <c r="C10" s="26"/>
    </row>
    <row r="11" spans="1:7" x14ac:dyDescent="0.25">
      <c r="A11" s="10" t="s">
        <v>86</v>
      </c>
      <c r="B11" s="10" t="s">
        <v>59</v>
      </c>
    </row>
    <row r="12" spans="1:7" x14ac:dyDescent="0.25">
      <c r="A12" t="s">
        <v>36</v>
      </c>
      <c r="B12" s="5">
        <f>'Üretim Bütçesi'!D35</f>
        <v>2100000</v>
      </c>
    </row>
    <row r="13" spans="1:7" x14ac:dyDescent="0.25">
      <c r="A13" t="s">
        <v>71</v>
      </c>
      <c r="B13" s="5">
        <f>'Üretim Bütçesi'!B44</f>
        <v>4200000</v>
      </c>
    </row>
    <row r="14" spans="1:7" x14ac:dyDescent="0.25">
      <c r="A14" t="s">
        <v>87</v>
      </c>
      <c r="B14" s="5">
        <f>'Üretim Bütçesi'!B69</f>
        <v>12600000</v>
      </c>
    </row>
    <row r="15" spans="1:7" x14ac:dyDescent="0.25">
      <c r="A15" s="11" t="s">
        <v>88</v>
      </c>
      <c r="B15" s="11"/>
    </row>
    <row r="16" spans="1:7" x14ac:dyDescent="0.25">
      <c r="A16" s="1" t="s">
        <v>73</v>
      </c>
      <c r="B16" s="6">
        <f>SUM(B12:B14)</f>
        <v>18900000</v>
      </c>
    </row>
    <row r="17" spans="1:3" x14ac:dyDescent="0.25">
      <c r="A17" t="s">
        <v>89</v>
      </c>
      <c r="C17" s="5"/>
    </row>
    <row r="18" spans="1:3" x14ac:dyDescent="0.25">
      <c r="A18" s="12" t="s">
        <v>91</v>
      </c>
      <c r="B18" s="5">
        <f>D7</f>
        <v>10800000</v>
      </c>
    </row>
    <row r="19" spans="1:3" x14ac:dyDescent="0.25">
      <c r="A19" s="13" t="s">
        <v>90</v>
      </c>
      <c r="B19" s="7">
        <f>G7</f>
        <v>9000000</v>
      </c>
    </row>
    <row r="20" spans="1:3" x14ac:dyDescent="0.25">
      <c r="A20" s="1" t="s">
        <v>92</v>
      </c>
      <c r="B20" s="6">
        <f>B16+B18-B19</f>
        <v>20700000</v>
      </c>
    </row>
  </sheetData>
  <mergeCells count="6">
    <mergeCell ref="A10:C10"/>
    <mergeCell ref="A2:C2"/>
    <mergeCell ref="A3:C3"/>
    <mergeCell ref="B4:D4"/>
    <mergeCell ref="E4:G4"/>
    <mergeCell ref="A9:C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76F17-0B72-48C1-BA55-4F5F2DE380A3}">
  <dimension ref="A2:E53"/>
  <sheetViews>
    <sheetView tabSelected="1" topLeftCell="A4" workbookViewId="0">
      <selection activeCell="C23" sqref="C23"/>
    </sheetView>
  </sheetViews>
  <sheetFormatPr defaultRowHeight="15" x14ac:dyDescent="0.25"/>
  <cols>
    <col min="1" max="1" width="14.28515625" bestFit="1" customWidth="1"/>
    <col min="2" max="2" width="13.5703125" bestFit="1" customWidth="1"/>
    <col min="3" max="3" width="33.140625" customWidth="1"/>
    <col min="4" max="4" width="14.85546875" bestFit="1" customWidth="1"/>
  </cols>
  <sheetData>
    <row r="2" spans="1:5" x14ac:dyDescent="0.25">
      <c r="A2" s="3" t="s">
        <v>93</v>
      </c>
      <c r="B2" s="3" t="s">
        <v>3</v>
      </c>
      <c r="C2" s="3" t="s">
        <v>4</v>
      </c>
      <c r="D2" s="3" t="s">
        <v>5</v>
      </c>
      <c r="E2" s="3" t="s">
        <v>9</v>
      </c>
    </row>
    <row r="3" spans="1:5" x14ac:dyDescent="0.25">
      <c r="A3" t="s">
        <v>94</v>
      </c>
      <c r="B3" s="5">
        <v>40000</v>
      </c>
      <c r="C3" s="5">
        <v>20000</v>
      </c>
      <c r="D3" s="5">
        <v>20000</v>
      </c>
      <c r="E3" s="5">
        <f>SUM(B3:D3)</f>
        <v>80000</v>
      </c>
    </row>
    <row r="4" spans="1:5" x14ac:dyDescent="0.25">
      <c r="A4" s="11" t="s">
        <v>95</v>
      </c>
      <c r="B4" s="7">
        <v>140000</v>
      </c>
      <c r="C4" s="7">
        <v>100000</v>
      </c>
      <c r="D4" s="7">
        <v>80000</v>
      </c>
      <c r="E4" s="7">
        <f>SUM(B4:D4)</f>
        <v>320000</v>
      </c>
    </row>
    <row r="5" spans="1:5" x14ac:dyDescent="0.25">
      <c r="A5" s="1" t="s">
        <v>9</v>
      </c>
      <c r="B5" s="6">
        <f>SUM(B3:B4)</f>
        <v>180000</v>
      </c>
      <c r="C5" s="6">
        <f t="shared" ref="C5:D5" si="0">SUM(C3:C4)</f>
        <v>120000</v>
      </c>
      <c r="D5" s="6">
        <f t="shared" si="0"/>
        <v>100000</v>
      </c>
    </row>
    <row r="7" spans="1:5" x14ac:dyDescent="0.25">
      <c r="A7" s="3" t="s">
        <v>0</v>
      </c>
      <c r="B7" s="3" t="s">
        <v>96</v>
      </c>
      <c r="C7" s="3" t="s">
        <v>97</v>
      </c>
      <c r="D7" s="3" t="s">
        <v>44</v>
      </c>
    </row>
    <row r="8" spans="1:5" x14ac:dyDescent="0.25">
      <c r="A8" t="s">
        <v>3</v>
      </c>
      <c r="B8" s="5">
        <f>'Satış Bütçesi'!C9</f>
        <v>7000000</v>
      </c>
      <c r="C8">
        <f>0.02</f>
        <v>0.02</v>
      </c>
      <c r="D8" s="5">
        <f>B8*C8</f>
        <v>140000</v>
      </c>
    </row>
    <row r="9" spans="1:5" x14ac:dyDescent="0.25">
      <c r="A9" t="s">
        <v>4</v>
      </c>
      <c r="B9" s="5">
        <f>'Satış Bütçesi'!C10</f>
        <v>11000000</v>
      </c>
      <c r="C9">
        <f t="shared" ref="C9:C10" si="1">0.02</f>
        <v>0.02</v>
      </c>
      <c r="D9" s="5">
        <f t="shared" ref="D9:D10" si="2">B9*C9</f>
        <v>220000</v>
      </c>
    </row>
    <row r="10" spans="1:5" x14ac:dyDescent="0.25">
      <c r="A10" t="s">
        <v>5</v>
      </c>
      <c r="B10" s="5">
        <f>'Satış Bütçesi'!C11</f>
        <v>6600000</v>
      </c>
      <c r="C10">
        <f t="shared" si="1"/>
        <v>0.02</v>
      </c>
      <c r="D10" s="5">
        <f t="shared" si="2"/>
        <v>132000</v>
      </c>
    </row>
    <row r="11" spans="1:5" x14ac:dyDescent="0.25">
      <c r="A11" s="1" t="s">
        <v>9</v>
      </c>
      <c r="D11" s="6">
        <f>SUM(D8:D10)</f>
        <v>492000</v>
      </c>
    </row>
    <row r="13" spans="1:5" x14ac:dyDescent="0.25">
      <c r="A13" s="27" t="s">
        <v>102</v>
      </c>
      <c r="B13" s="27"/>
      <c r="C13" s="27"/>
    </row>
    <row r="14" spans="1:5" x14ac:dyDescent="0.25">
      <c r="A14" s="26" t="s">
        <v>98</v>
      </c>
      <c r="B14" s="26"/>
      <c r="C14" s="26"/>
    </row>
    <row r="15" spans="1:5" x14ac:dyDescent="0.25">
      <c r="A15" s="3" t="s">
        <v>93</v>
      </c>
      <c r="B15" s="3" t="s">
        <v>9</v>
      </c>
      <c r="C15" s="3" t="s">
        <v>99</v>
      </c>
    </row>
    <row r="16" spans="1:5" x14ac:dyDescent="0.25">
      <c r="A16" t="s">
        <v>53</v>
      </c>
      <c r="B16" s="5">
        <f>SUM(B5:D5)</f>
        <v>400000</v>
      </c>
    </row>
    <row r="17" spans="1:5" x14ac:dyDescent="0.25">
      <c r="A17" s="11" t="s">
        <v>54</v>
      </c>
      <c r="B17" s="7">
        <f>D11</f>
        <v>492000</v>
      </c>
    </row>
    <row r="18" spans="1:5" x14ac:dyDescent="0.25">
      <c r="A18" s="1" t="s">
        <v>9</v>
      </c>
      <c r="B18" s="6">
        <f>SUM(B16:B17)</f>
        <v>892000</v>
      </c>
      <c r="C18" s="6">
        <f>B18-E4</f>
        <v>572000</v>
      </c>
    </row>
    <row r="20" spans="1:5" x14ac:dyDescent="0.25">
      <c r="A20" s="27" t="s">
        <v>103</v>
      </c>
      <c r="B20" s="27"/>
      <c r="C20" s="27"/>
    </row>
    <row r="21" spans="1:5" x14ac:dyDescent="0.25">
      <c r="A21" s="26" t="s">
        <v>98</v>
      </c>
      <c r="B21" s="26"/>
      <c r="C21" s="26"/>
    </row>
    <row r="22" spans="1:5" x14ac:dyDescent="0.25">
      <c r="A22" s="3" t="s">
        <v>0</v>
      </c>
      <c r="B22" s="3" t="s">
        <v>53</v>
      </c>
      <c r="C22" s="3" t="s">
        <v>54</v>
      </c>
      <c r="D22" s="3" t="s">
        <v>9</v>
      </c>
    </row>
    <row r="23" spans="1:5" x14ac:dyDescent="0.25">
      <c r="A23" t="s">
        <v>3</v>
      </c>
      <c r="B23" s="5">
        <f>B5</f>
        <v>180000</v>
      </c>
      <c r="C23" s="5">
        <f>D8</f>
        <v>140000</v>
      </c>
      <c r="D23" s="5">
        <f>SUM(B23:C23)</f>
        <v>320000</v>
      </c>
    </row>
    <row r="24" spans="1:5" x14ac:dyDescent="0.25">
      <c r="A24" t="s">
        <v>4</v>
      </c>
      <c r="B24" s="5">
        <f>C5</f>
        <v>120000</v>
      </c>
      <c r="C24" s="5">
        <f t="shared" ref="C24:C25" si="3">D9</f>
        <v>220000</v>
      </c>
      <c r="D24" s="5">
        <f t="shared" ref="D24:D26" si="4">SUM(B24:C24)</f>
        <v>340000</v>
      </c>
    </row>
    <row r="25" spans="1:5" x14ac:dyDescent="0.25">
      <c r="A25" s="11" t="s">
        <v>5</v>
      </c>
      <c r="B25" s="7">
        <f>D5</f>
        <v>100000</v>
      </c>
      <c r="C25" s="7">
        <f t="shared" si="3"/>
        <v>132000</v>
      </c>
      <c r="D25" s="7">
        <f t="shared" si="4"/>
        <v>232000</v>
      </c>
    </row>
    <row r="26" spans="1:5" x14ac:dyDescent="0.25">
      <c r="A26" s="1" t="s">
        <v>9</v>
      </c>
      <c r="B26" s="5">
        <f>SUM(B23:B25)</f>
        <v>400000</v>
      </c>
      <c r="C26" s="5">
        <f>SUM(C23:C25)</f>
        <v>492000</v>
      </c>
      <c r="D26" s="5">
        <f t="shared" si="4"/>
        <v>892000</v>
      </c>
    </row>
    <row r="29" spans="1:5" x14ac:dyDescent="0.25">
      <c r="A29" s="3" t="s">
        <v>93</v>
      </c>
      <c r="B29" s="3" t="s">
        <v>3</v>
      </c>
      <c r="C29" s="3" t="s">
        <v>4</v>
      </c>
      <c r="D29" s="3" t="s">
        <v>5</v>
      </c>
      <c r="E29" s="3" t="s">
        <v>9</v>
      </c>
    </row>
    <row r="30" spans="1:5" x14ac:dyDescent="0.25">
      <c r="A30" t="s">
        <v>94</v>
      </c>
      <c r="B30" s="5">
        <v>80000</v>
      </c>
      <c r="C30" s="5">
        <v>40000</v>
      </c>
      <c r="D30" s="5">
        <v>40000</v>
      </c>
      <c r="E30" s="5">
        <f>SUM(B30:D30)</f>
        <v>160000</v>
      </c>
    </row>
    <row r="31" spans="1:5" x14ac:dyDescent="0.25">
      <c r="A31" s="11" t="s">
        <v>95</v>
      </c>
      <c r="B31" s="7">
        <v>280000</v>
      </c>
      <c r="C31" s="7">
        <v>200000</v>
      </c>
      <c r="D31" s="7">
        <v>160000</v>
      </c>
      <c r="E31" s="5">
        <f>SUM(B31:D31)</f>
        <v>640000</v>
      </c>
    </row>
    <row r="32" spans="1:5" x14ac:dyDescent="0.25">
      <c r="A32" s="1" t="s">
        <v>9</v>
      </c>
      <c r="B32" s="5">
        <f>SUM(B30:B31)</f>
        <v>360000</v>
      </c>
      <c r="C32" s="5">
        <f t="shared" ref="C32:D32" si="5">SUM(C30:C31)</f>
        <v>240000</v>
      </c>
      <c r="D32" s="5">
        <f t="shared" si="5"/>
        <v>200000</v>
      </c>
    </row>
    <row r="34" spans="1:4" x14ac:dyDescent="0.25">
      <c r="A34" s="3" t="s">
        <v>0</v>
      </c>
      <c r="B34" s="3" t="s">
        <v>96</v>
      </c>
      <c r="C34" s="3" t="s">
        <v>97</v>
      </c>
      <c r="D34" s="3" t="s">
        <v>44</v>
      </c>
    </row>
    <row r="35" spans="1:4" x14ac:dyDescent="0.25">
      <c r="A35" t="s">
        <v>3</v>
      </c>
      <c r="B35" s="5">
        <f>'Satış Bütçesi'!C9</f>
        <v>7000000</v>
      </c>
      <c r="C35">
        <v>0.01</v>
      </c>
      <c r="D35" s="5">
        <f>B35*C35</f>
        <v>70000</v>
      </c>
    </row>
    <row r="36" spans="1:4" x14ac:dyDescent="0.25">
      <c r="A36" t="s">
        <v>4</v>
      </c>
      <c r="B36" s="5">
        <f>'Satış Bütçesi'!C10</f>
        <v>11000000</v>
      </c>
      <c r="C36">
        <v>0.01</v>
      </c>
      <c r="D36" s="5">
        <f t="shared" ref="D36:D37" si="6">B36*C36</f>
        <v>110000</v>
      </c>
    </row>
    <row r="37" spans="1:4" x14ac:dyDescent="0.25">
      <c r="A37" t="s">
        <v>5</v>
      </c>
      <c r="B37" s="5">
        <f>'Satış Bütçesi'!C11</f>
        <v>6600000</v>
      </c>
      <c r="C37">
        <v>0.01</v>
      </c>
      <c r="D37" s="5">
        <f t="shared" si="6"/>
        <v>66000</v>
      </c>
    </row>
    <row r="38" spans="1:4" x14ac:dyDescent="0.25">
      <c r="A38" s="1" t="s">
        <v>9</v>
      </c>
      <c r="D38" s="6">
        <f>SUM(D35:D37)</f>
        <v>246000</v>
      </c>
    </row>
    <row r="40" spans="1:4" x14ac:dyDescent="0.25">
      <c r="A40" s="27" t="s">
        <v>104</v>
      </c>
      <c r="B40" s="27"/>
      <c r="C40" s="27"/>
    </row>
    <row r="41" spans="1:4" ht="39" customHeight="1" x14ac:dyDescent="0.25">
      <c r="A41" s="29" t="s">
        <v>106</v>
      </c>
      <c r="B41" s="29"/>
      <c r="C41" s="29"/>
    </row>
    <row r="42" spans="1:4" x14ac:dyDescent="0.25">
      <c r="A42" s="3" t="s">
        <v>93</v>
      </c>
      <c r="B42" s="3" t="s">
        <v>9</v>
      </c>
      <c r="C42" s="3" t="s">
        <v>99</v>
      </c>
    </row>
    <row r="43" spans="1:4" x14ac:dyDescent="0.25">
      <c r="A43" t="s">
        <v>53</v>
      </c>
      <c r="B43" s="5">
        <f>SUM(B32:D32)</f>
        <v>800000</v>
      </c>
    </row>
    <row r="44" spans="1:4" x14ac:dyDescent="0.25">
      <c r="A44" s="11" t="s">
        <v>54</v>
      </c>
      <c r="B44" s="7">
        <f>D38</f>
        <v>246000</v>
      </c>
      <c r="C44" s="11"/>
    </row>
    <row r="45" spans="1:4" x14ac:dyDescent="0.25">
      <c r="A45" s="1" t="s">
        <v>9</v>
      </c>
      <c r="B45" s="5">
        <f>SUM(B43:B44)</f>
        <v>1046000</v>
      </c>
      <c r="C45" s="5">
        <f>B45-E31</f>
        <v>406000</v>
      </c>
    </row>
    <row r="47" spans="1:4" x14ac:dyDescent="0.25">
      <c r="A47" s="27" t="s">
        <v>105</v>
      </c>
      <c r="B47" s="27"/>
      <c r="C47" s="27"/>
    </row>
    <row r="48" spans="1:4" ht="36" customHeight="1" x14ac:dyDescent="0.25">
      <c r="A48" s="29" t="s">
        <v>106</v>
      </c>
      <c r="B48" s="29"/>
      <c r="C48" s="29"/>
    </row>
    <row r="49" spans="1:4" x14ac:dyDescent="0.25">
      <c r="A49" s="3" t="s">
        <v>0</v>
      </c>
      <c r="B49" s="3" t="s">
        <v>53</v>
      </c>
      <c r="C49" s="3" t="s">
        <v>54</v>
      </c>
      <c r="D49" s="3" t="s">
        <v>9</v>
      </c>
    </row>
    <row r="50" spans="1:4" x14ac:dyDescent="0.25">
      <c r="A50" t="s">
        <v>3</v>
      </c>
      <c r="B50" s="5">
        <f>B32</f>
        <v>360000</v>
      </c>
      <c r="C50" s="5">
        <f>D35</f>
        <v>70000</v>
      </c>
      <c r="D50" s="5">
        <f>SUM(B50:C50)</f>
        <v>430000</v>
      </c>
    </row>
    <row r="51" spans="1:4" x14ac:dyDescent="0.25">
      <c r="A51" t="s">
        <v>4</v>
      </c>
      <c r="B51" s="5">
        <f>C32</f>
        <v>240000</v>
      </c>
      <c r="C51" s="5">
        <f t="shared" ref="C51:C52" si="7">D36</f>
        <v>110000</v>
      </c>
      <c r="D51" s="5">
        <f t="shared" ref="D51:D53" si="8">SUM(B51:C51)</f>
        <v>350000</v>
      </c>
    </row>
    <row r="52" spans="1:4" x14ac:dyDescent="0.25">
      <c r="A52" s="11" t="s">
        <v>5</v>
      </c>
      <c r="B52" s="7">
        <f>D32</f>
        <v>200000</v>
      </c>
      <c r="C52" s="7">
        <f t="shared" si="7"/>
        <v>66000</v>
      </c>
      <c r="D52" s="7">
        <f t="shared" si="8"/>
        <v>266000</v>
      </c>
    </row>
    <row r="53" spans="1:4" x14ac:dyDescent="0.25">
      <c r="A53" s="1" t="s">
        <v>9</v>
      </c>
      <c r="B53" s="5">
        <f>SUM(B50:B52)</f>
        <v>800000</v>
      </c>
      <c r="C53" s="5">
        <f>SUM(C50:C52)</f>
        <v>246000</v>
      </c>
      <c r="D53" s="6">
        <f t="shared" si="8"/>
        <v>1046000</v>
      </c>
    </row>
  </sheetData>
  <mergeCells count="8">
    <mergeCell ref="A47:C47"/>
    <mergeCell ref="A48:C48"/>
    <mergeCell ref="A13:C13"/>
    <mergeCell ref="A14:C14"/>
    <mergeCell ref="A20:C20"/>
    <mergeCell ref="A21:C21"/>
    <mergeCell ref="A40:C40"/>
    <mergeCell ref="A41:C4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D45A-FBC0-46C5-964F-0D0B10BAF3C3}">
  <dimension ref="A2:C19"/>
  <sheetViews>
    <sheetView workbookViewId="0">
      <selection activeCell="A2" sqref="A2:C2"/>
    </sheetView>
  </sheetViews>
  <sheetFormatPr defaultRowHeight="15" x14ac:dyDescent="0.25"/>
  <cols>
    <col min="1" max="1" width="28.7109375" bestFit="1" customWidth="1"/>
    <col min="2" max="2" width="17" customWidth="1"/>
    <col min="3" max="3" width="14.28515625" customWidth="1"/>
  </cols>
  <sheetData>
    <row r="2" spans="1:3" x14ac:dyDescent="0.25">
      <c r="A2" s="27" t="s">
        <v>107</v>
      </c>
      <c r="B2" s="27"/>
      <c r="C2" s="27"/>
    </row>
    <row r="3" spans="1:3" x14ac:dyDescent="0.25">
      <c r="A3" s="26" t="s">
        <v>108</v>
      </c>
      <c r="B3" s="26"/>
      <c r="C3" s="26"/>
    </row>
    <row r="4" spans="1:3" x14ac:dyDescent="0.25">
      <c r="C4" t="s">
        <v>59</v>
      </c>
    </row>
    <row r="5" spans="1:3" x14ac:dyDescent="0.25">
      <c r="A5" t="s">
        <v>109</v>
      </c>
      <c r="C5" s="5">
        <f>'Satış Bütçesi'!C12</f>
        <v>24600000</v>
      </c>
    </row>
    <row r="6" spans="1:3" x14ac:dyDescent="0.25">
      <c r="A6" t="s">
        <v>110</v>
      </c>
      <c r="C6" s="5">
        <f>'Satışların Maliyeti Bütçesi'!B20</f>
        <v>20700000</v>
      </c>
    </row>
    <row r="7" spans="1:3" x14ac:dyDescent="0.25">
      <c r="A7" s="1" t="s">
        <v>111</v>
      </c>
      <c r="C7" s="6">
        <f>C5-C6</f>
        <v>3900000</v>
      </c>
    </row>
    <row r="8" spans="1:3" x14ac:dyDescent="0.25">
      <c r="A8" t="s">
        <v>112</v>
      </c>
      <c r="C8" s="5">
        <f>B9+B10</f>
        <v>1938000</v>
      </c>
    </row>
    <row r="9" spans="1:3" x14ac:dyDescent="0.25">
      <c r="A9" s="12" t="s">
        <v>113</v>
      </c>
      <c r="B9" s="5">
        <f>'Faaliyet Giderleri Bütçesi'!B18</f>
        <v>892000</v>
      </c>
    </row>
    <row r="10" spans="1:3" x14ac:dyDescent="0.25">
      <c r="A10" s="12" t="s">
        <v>114</v>
      </c>
      <c r="B10" s="5">
        <f>'Faaliyet Giderleri Bütçesi'!B45</f>
        <v>1046000</v>
      </c>
    </row>
    <row r="11" spans="1:3" x14ac:dyDescent="0.25">
      <c r="A11" s="1" t="s">
        <v>115</v>
      </c>
      <c r="C11" s="6">
        <f>C7-C8</f>
        <v>1962000</v>
      </c>
    </row>
    <row r="12" spans="1:3" x14ac:dyDescent="0.25">
      <c r="A12" t="s">
        <v>116</v>
      </c>
      <c r="C12" s="5">
        <v>238000</v>
      </c>
    </row>
    <row r="13" spans="1:3" x14ac:dyDescent="0.25">
      <c r="A13" t="s">
        <v>117</v>
      </c>
      <c r="C13" s="5"/>
    </row>
    <row r="14" spans="1:3" x14ac:dyDescent="0.25">
      <c r="A14" t="s">
        <v>118</v>
      </c>
      <c r="C14" s="5">
        <v>200000</v>
      </c>
    </row>
    <row r="15" spans="1:3" x14ac:dyDescent="0.25">
      <c r="A15" t="s">
        <v>119</v>
      </c>
      <c r="C15" s="5"/>
    </row>
    <row r="16" spans="1:3" x14ac:dyDescent="0.25">
      <c r="A16" t="s">
        <v>120</v>
      </c>
      <c r="C16" s="5"/>
    </row>
    <row r="17" spans="1:3" x14ac:dyDescent="0.25">
      <c r="A17" s="1" t="s">
        <v>121</v>
      </c>
      <c r="C17" s="6">
        <f>C11+C12-C14</f>
        <v>2000000</v>
      </c>
    </row>
    <row r="18" spans="1:3" x14ac:dyDescent="0.25">
      <c r="A18" t="s">
        <v>123</v>
      </c>
      <c r="C18" s="5">
        <f>C17*0.4</f>
        <v>800000</v>
      </c>
    </row>
    <row r="19" spans="1:3" x14ac:dyDescent="0.25">
      <c r="A19" s="1" t="s">
        <v>122</v>
      </c>
      <c r="C19" s="6">
        <f>C17-C18</f>
        <v>1200000</v>
      </c>
    </row>
  </sheetData>
  <mergeCells count="2">
    <mergeCell ref="A2:C2"/>
    <mergeCell ref="A3:C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5F44-174D-4E54-A3C3-EF686F196F80}">
  <dimension ref="A2:E14"/>
  <sheetViews>
    <sheetView workbookViewId="0">
      <selection activeCell="A8" sqref="A8:D8"/>
    </sheetView>
  </sheetViews>
  <sheetFormatPr defaultRowHeight="15" x14ac:dyDescent="0.25"/>
  <cols>
    <col min="1" max="1" width="14.140625" bestFit="1" customWidth="1"/>
    <col min="2" max="2" width="22.42578125" bestFit="1" customWidth="1"/>
    <col min="3" max="3" width="20.5703125" bestFit="1" customWidth="1"/>
    <col min="4" max="4" width="15.42578125" bestFit="1" customWidth="1"/>
  </cols>
  <sheetData>
    <row r="2" spans="1:5" x14ac:dyDescent="0.25">
      <c r="A2" s="1" t="s">
        <v>124</v>
      </c>
      <c r="B2" s="1" t="s">
        <v>125</v>
      </c>
      <c r="C2" s="1" t="s">
        <v>126</v>
      </c>
      <c r="D2" s="1" t="s">
        <v>127</v>
      </c>
    </row>
    <row r="3" spans="1:5" x14ac:dyDescent="0.25">
      <c r="A3" t="s">
        <v>128</v>
      </c>
      <c r="B3">
        <v>2023</v>
      </c>
      <c r="C3">
        <v>2024</v>
      </c>
      <c r="D3" s="5">
        <v>3000000</v>
      </c>
    </row>
    <row r="4" spans="1:5" x14ac:dyDescent="0.25">
      <c r="A4" t="s">
        <v>129</v>
      </c>
      <c r="B4">
        <v>2023</v>
      </c>
      <c r="C4">
        <v>2024</v>
      </c>
      <c r="D4" s="5">
        <v>962000</v>
      </c>
    </row>
    <row r="5" spans="1:5" x14ac:dyDescent="0.25">
      <c r="A5" t="s">
        <v>130</v>
      </c>
      <c r="B5">
        <v>2024</v>
      </c>
      <c r="C5">
        <v>2024</v>
      </c>
      <c r="D5" s="5">
        <v>550000</v>
      </c>
    </row>
    <row r="7" spans="1:5" x14ac:dyDescent="0.25">
      <c r="A7" s="27" t="s">
        <v>131</v>
      </c>
      <c r="B7" s="27"/>
      <c r="C7" s="27"/>
      <c r="D7" s="27"/>
    </row>
    <row r="8" spans="1:5" x14ac:dyDescent="0.25">
      <c r="A8" s="26" t="s">
        <v>132</v>
      </c>
      <c r="B8" s="26"/>
      <c r="C8" s="26"/>
      <c r="D8" s="26"/>
    </row>
    <row r="9" spans="1:5" x14ac:dyDescent="0.25">
      <c r="A9" s="3" t="s">
        <v>124</v>
      </c>
      <c r="B9" s="3" t="s">
        <v>125</v>
      </c>
      <c r="C9" s="3" t="s">
        <v>126</v>
      </c>
      <c r="D9" s="28" t="s">
        <v>127</v>
      </c>
      <c r="E9" s="28"/>
    </row>
    <row r="10" spans="1:5" x14ac:dyDescent="0.25">
      <c r="A10" s="1"/>
      <c r="B10" s="1"/>
      <c r="C10" s="1"/>
      <c r="D10" s="1">
        <v>2023</v>
      </c>
      <c r="E10" s="1">
        <v>2024</v>
      </c>
    </row>
    <row r="11" spans="1:5" x14ac:dyDescent="0.25">
      <c r="A11" t="s">
        <v>128</v>
      </c>
      <c r="B11">
        <v>2023</v>
      </c>
      <c r="C11">
        <v>2024</v>
      </c>
      <c r="D11" s="5">
        <f>D3</f>
        <v>3000000</v>
      </c>
    </row>
    <row r="12" spans="1:5" x14ac:dyDescent="0.25">
      <c r="A12" t="s">
        <v>129</v>
      </c>
      <c r="B12">
        <v>2023</v>
      </c>
      <c r="C12">
        <v>2024</v>
      </c>
      <c r="D12" s="5">
        <f>D4</f>
        <v>962000</v>
      </c>
    </row>
    <row r="13" spans="1:5" x14ac:dyDescent="0.25">
      <c r="A13" t="s">
        <v>130</v>
      </c>
      <c r="B13">
        <v>2024</v>
      </c>
      <c r="C13">
        <v>2024</v>
      </c>
      <c r="E13" s="5">
        <f>D5</f>
        <v>550000</v>
      </c>
    </row>
    <row r="14" spans="1:5" x14ac:dyDescent="0.25">
      <c r="A14" s="1" t="s">
        <v>9</v>
      </c>
      <c r="D14" s="6">
        <f>SUM(D11:D12)</f>
        <v>3962000</v>
      </c>
      <c r="E14" s="6">
        <f>SUM(E11:E13)</f>
        <v>550000</v>
      </c>
    </row>
  </sheetData>
  <mergeCells count="3">
    <mergeCell ref="A7:D7"/>
    <mergeCell ref="A8:D8"/>
    <mergeCell ref="D9:E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DB753-CB6F-4A65-AC8E-99A6335A74FD}">
  <dimension ref="A2:D24"/>
  <sheetViews>
    <sheetView workbookViewId="0">
      <selection activeCell="A3" sqref="A3:D3"/>
    </sheetView>
  </sheetViews>
  <sheetFormatPr defaultRowHeight="15" x14ac:dyDescent="0.25"/>
  <cols>
    <col min="1" max="1" width="31.5703125" bestFit="1" customWidth="1"/>
  </cols>
  <sheetData>
    <row r="2" spans="1:4" x14ac:dyDescent="0.25">
      <c r="A2" s="27" t="s">
        <v>175</v>
      </c>
      <c r="B2" s="27"/>
      <c r="C2" s="27"/>
      <c r="D2" s="27"/>
    </row>
    <row r="3" spans="1:4" x14ac:dyDescent="0.25">
      <c r="A3" s="26" t="s">
        <v>133</v>
      </c>
      <c r="B3" s="26"/>
      <c r="C3" s="26"/>
      <c r="D3" s="26"/>
    </row>
    <row r="4" spans="1:4" x14ac:dyDescent="0.25">
      <c r="A4" s="2"/>
      <c r="B4" s="26" t="s">
        <v>59</v>
      </c>
      <c r="C4" s="26"/>
      <c r="D4" s="2"/>
    </row>
    <row r="5" spans="1:4" x14ac:dyDescent="0.25">
      <c r="A5" s="3" t="s">
        <v>134</v>
      </c>
      <c r="B5" s="5"/>
      <c r="C5" s="5">
        <v>5000</v>
      </c>
    </row>
    <row r="6" spans="1:4" x14ac:dyDescent="0.25">
      <c r="A6" s="3" t="s">
        <v>135</v>
      </c>
      <c r="B6" s="5"/>
      <c r="C6" s="5">
        <f>C7+C8</f>
        <v>19051</v>
      </c>
    </row>
    <row r="7" spans="1:4" x14ac:dyDescent="0.25">
      <c r="A7" t="s">
        <v>136</v>
      </c>
      <c r="B7" s="5"/>
      <c r="C7" s="5">
        <v>18813</v>
      </c>
    </row>
    <row r="8" spans="1:4" x14ac:dyDescent="0.25">
      <c r="A8" t="s">
        <v>137</v>
      </c>
      <c r="B8" s="5"/>
      <c r="C8" s="5">
        <v>238</v>
      </c>
    </row>
    <row r="9" spans="1:4" x14ac:dyDescent="0.25">
      <c r="A9" s="3" t="s">
        <v>138</v>
      </c>
      <c r="B9" s="5"/>
      <c r="C9" s="5">
        <f>C10+C14+C18+C21+C22</f>
        <v>18120</v>
      </c>
    </row>
    <row r="10" spans="1:4" x14ac:dyDescent="0.25">
      <c r="A10" s="16" t="s">
        <v>139</v>
      </c>
      <c r="B10" s="5"/>
      <c r="C10" s="5">
        <f>SUM(B11:B13)</f>
        <v>11980</v>
      </c>
    </row>
    <row r="11" spans="1:4" x14ac:dyDescent="0.25">
      <c r="A11" s="12" t="s">
        <v>140</v>
      </c>
      <c r="B11" s="5">
        <v>1430</v>
      </c>
      <c r="C11" s="5"/>
    </row>
    <row r="12" spans="1:4" x14ac:dyDescent="0.25">
      <c r="A12" s="12" t="s">
        <v>71</v>
      </c>
      <c r="B12" s="5">
        <f>'Üretim Bütçesi'!B44/1000</f>
        <v>4200</v>
      </c>
      <c r="C12" s="5"/>
    </row>
    <row r="13" spans="1:4" x14ac:dyDescent="0.25">
      <c r="A13" s="12" t="s">
        <v>77</v>
      </c>
      <c r="B13" s="5">
        <f>'Üretim Bütçesi'!C86/1000</f>
        <v>6350</v>
      </c>
      <c r="C13" s="5"/>
    </row>
    <row r="14" spans="1:4" x14ac:dyDescent="0.25">
      <c r="A14" s="17" t="s">
        <v>141</v>
      </c>
      <c r="B14" s="5"/>
      <c r="C14" s="5">
        <f>SUM(B15:B17)</f>
        <v>1178</v>
      </c>
    </row>
    <row r="15" spans="1:4" x14ac:dyDescent="0.25">
      <c r="A15" s="12" t="s">
        <v>113</v>
      </c>
      <c r="B15" s="5">
        <f>'Faaliyet Giderleri Bütçesi'!C18/1000</f>
        <v>572</v>
      </c>
      <c r="C15" s="5"/>
    </row>
    <row r="16" spans="1:4" x14ac:dyDescent="0.25">
      <c r="A16" s="12" t="s">
        <v>114</v>
      </c>
      <c r="B16" s="5">
        <f>'Faaliyet Giderleri Bütçesi'!C45/1000</f>
        <v>406</v>
      </c>
      <c r="C16" s="5"/>
    </row>
    <row r="17" spans="1:3" x14ac:dyDescent="0.25">
      <c r="A17" s="12" t="s">
        <v>142</v>
      </c>
      <c r="B17" s="5">
        <v>200</v>
      </c>
      <c r="C17" s="5"/>
    </row>
    <row r="18" spans="1:3" x14ac:dyDescent="0.25">
      <c r="A18" s="17" t="s">
        <v>143</v>
      </c>
      <c r="B18" s="5"/>
      <c r="C18" s="5">
        <f>SUM(B19:B20)</f>
        <v>3962</v>
      </c>
    </row>
    <row r="19" spans="1:3" x14ac:dyDescent="0.25">
      <c r="A19" s="12" t="s">
        <v>144</v>
      </c>
      <c r="B19" s="5">
        <f>'Yatırım Bütçesi'!D11/1000</f>
        <v>3000</v>
      </c>
      <c r="C19" s="5"/>
    </row>
    <row r="20" spans="1:3" x14ac:dyDescent="0.25">
      <c r="A20" s="12" t="s">
        <v>145</v>
      </c>
      <c r="B20" s="5">
        <f>'Yatırım Bütçesi'!D12/1000</f>
        <v>962</v>
      </c>
      <c r="C20" s="5"/>
    </row>
    <row r="21" spans="1:3" x14ac:dyDescent="0.25">
      <c r="A21" s="17" t="s">
        <v>146</v>
      </c>
      <c r="B21" s="5"/>
      <c r="C21" s="5">
        <v>400</v>
      </c>
    </row>
    <row r="22" spans="1:3" x14ac:dyDescent="0.25">
      <c r="A22" s="18" t="s">
        <v>147</v>
      </c>
      <c r="B22" s="5"/>
      <c r="C22" s="7">
        <v>600</v>
      </c>
    </row>
    <row r="23" spans="1:3" x14ac:dyDescent="0.25">
      <c r="A23" s="15" t="s">
        <v>148</v>
      </c>
      <c r="B23" s="5"/>
      <c r="C23" s="19">
        <f>C5+C6-C9</f>
        <v>5931</v>
      </c>
    </row>
    <row r="24" spans="1:3" x14ac:dyDescent="0.25">
      <c r="A24" s="1" t="s">
        <v>149</v>
      </c>
      <c r="B24" s="5"/>
      <c r="C24" s="19">
        <f>C6-C9</f>
        <v>931</v>
      </c>
    </row>
  </sheetData>
  <mergeCells count="3">
    <mergeCell ref="A2:D2"/>
    <mergeCell ref="A3:D3"/>
    <mergeCell ref="B4:C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42114-0886-4BDB-97B1-2415F562409D}">
  <dimension ref="A2:M22"/>
  <sheetViews>
    <sheetView workbookViewId="0">
      <selection activeCell="K19" sqref="K19"/>
    </sheetView>
  </sheetViews>
  <sheetFormatPr defaultRowHeight="15" x14ac:dyDescent="0.25"/>
  <cols>
    <col min="1" max="1" width="5.42578125" bestFit="1" customWidth="1"/>
    <col min="2" max="2" width="10.140625" bestFit="1" customWidth="1"/>
    <col min="3" max="3" width="7.5703125" bestFit="1" customWidth="1"/>
    <col min="4" max="4" width="12" bestFit="1" customWidth="1"/>
    <col min="5" max="5" width="10.140625" bestFit="1" customWidth="1"/>
    <col min="7" max="7" width="11.140625" bestFit="1" customWidth="1"/>
    <col min="8" max="8" width="13.5703125" bestFit="1" customWidth="1"/>
  </cols>
  <sheetData>
    <row r="2" spans="1:13" x14ac:dyDescent="0.25">
      <c r="A2" s="26" t="s">
        <v>150</v>
      </c>
      <c r="B2" s="26"/>
      <c r="C2" s="26"/>
      <c r="D2" s="26"/>
      <c r="E2" s="26"/>
      <c r="G2" s="20">
        <v>0.24360000000000001</v>
      </c>
      <c r="H2" s="20" t="s">
        <v>161</v>
      </c>
      <c r="I2" s="20" t="s">
        <v>162</v>
      </c>
      <c r="J2" s="20" t="s">
        <v>163</v>
      </c>
      <c r="K2" s="20" t="s">
        <v>164</v>
      </c>
      <c r="L2" s="20" t="s">
        <v>165</v>
      </c>
      <c r="M2" s="23" t="s">
        <v>166</v>
      </c>
    </row>
    <row r="3" spans="1:13" x14ac:dyDescent="0.25">
      <c r="A3" s="1" t="s">
        <v>151</v>
      </c>
      <c r="B3" s="1" t="s">
        <v>152</v>
      </c>
      <c r="C3" s="1" t="s">
        <v>153</v>
      </c>
      <c r="D3" s="1" t="s">
        <v>154</v>
      </c>
      <c r="E3" s="1" t="s">
        <v>9</v>
      </c>
      <c r="G3" s="20" t="s">
        <v>157</v>
      </c>
      <c r="H3">
        <f>12/6</f>
        <v>2</v>
      </c>
      <c r="I3">
        <f>12/5</f>
        <v>2.4</v>
      </c>
      <c r="J3">
        <f>12/4</f>
        <v>3</v>
      </c>
      <c r="K3">
        <f>12/3</f>
        <v>4</v>
      </c>
      <c r="L3">
        <f>12/2</f>
        <v>6</v>
      </c>
      <c r="M3">
        <v>12</v>
      </c>
    </row>
    <row r="4" spans="1:13" x14ac:dyDescent="0.25">
      <c r="A4">
        <v>3</v>
      </c>
      <c r="B4" s="5">
        <v>1965017</v>
      </c>
      <c r="C4" s="5">
        <v>253750</v>
      </c>
      <c r="D4" s="5">
        <v>38063</v>
      </c>
      <c r="E4" s="5">
        <f>SUM(B4:D4)</f>
        <v>2256830</v>
      </c>
      <c r="G4" s="20" t="s">
        <v>158</v>
      </c>
      <c r="H4">
        <f>$G$2/H3</f>
        <v>0.12180000000000001</v>
      </c>
      <c r="I4">
        <f t="shared" ref="I4:M4" si="0">$G$2/I3</f>
        <v>0.10150000000000001</v>
      </c>
      <c r="J4">
        <f t="shared" si="0"/>
        <v>8.1200000000000008E-2</v>
      </c>
      <c r="K4">
        <f t="shared" si="0"/>
        <v>6.0900000000000003E-2</v>
      </c>
      <c r="L4">
        <f t="shared" si="0"/>
        <v>4.0600000000000004E-2</v>
      </c>
      <c r="M4">
        <f t="shared" si="0"/>
        <v>2.0300000000000002E-2</v>
      </c>
    </row>
    <row r="5" spans="1:13" x14ac:dyDescent="0.25">
      <c r="A5">
        <v>4</v>
      </c>
      <c r="B5" s="5">
        <v>2010890</v>
      </c>
      <c r="C5" s="5">
        <v>213860</v>
      </c>
      <c r="D5" s="5">
        <v>32080</v>
      </c>
      <c r="E5" s="5">
        <f t="shared" ref="E5:E9" si="1">SUM(B5:D5)</f>
        <v>2256830</v>
      </c>
      <c r="G5" s="20" t="s">
        <v>159</v>
      </c>
      <c r="H5">
        <v>0.15</v>
      </c>
    </row>
    <row r="6" spans="1:13" x14ac:dyDescent="0.25">
      <c r="A6">
        <v>5</v>
      </c>
      <c r="B6" s="5">
        <v>2057835</v>
      </c>
      <c r="C6" s="5">
        <v>173039</v>
      </c>
      <c r="D6" s="5">
        <v>25956</v>
      </c>
      <c r="E6" s="5">
        <f t="shared" si="1"/>
        <v>2256830</v>
      </c>
      <c r="G6" s="20" t="s">
        <v>156</v>
      </c>
      <c r="H6">
        <v>2256830</v>
      </c>
    </row>
    <row r="7" spans="1:13" x14ac:dyDescent="0.25">
      <c r="A7">
        <v>6</v>
      </c>
      <c r="B7" s="5">
        <v>2105875</v>
      </c>
      <c r="C7" s="5">
        <v>131265</v>
      </c>
      <c r="D7" s="5">
        <v>19690</v>
      </c>
      <c r="E7" s="5">
        <f t="shared" si="1"/>
        <v>2256830</v>
      </c>
    </row>
    <row r="8" spans="1:13" x14ac:dyDescent="0.25">
      <c r="A8">
        <v>7</v>
      </c>
      <c r="B8" s="5">
        <v>2155037</v>
      </c>
      <c r="C8" s="5">
        <v>88516</v>
      </c>
      <c r="D8" s="5">
        <v>13277</v>
      </c>
      <c r="E8" s="5">
        <f t="shared" si="1"/>
        <v>2256830</v>
      </c>
      <c r="H8">
        <f>H6*H4</f>
        <v>274881.89400000003</v>
      </c>
      <c r="K8">
        <f>E10/B10</f>
        <v>1.0832784</v>
      </c>
      <c r="L8">
        <f>C10/B10</f>
        <v>7.2415919999999995E-2</v>
      </c>
    </row>
    <row r="9" spans="1:13" x14ac:dyDescent="0.25">
      <c r="A9">
        <v>8</v>
      </c>
      <c r="B9" s="5">
        <v>2205346</v>
      </c>
      <c r="C9" s="5">
        <v>44769</v>
      </c>
      <c r="D9" s="5">
        <v>6715</v>
      </c>
      <c r="E9" s="5">
        <f t="shared" si="1"/>
        <v>2256830</v>
      </c>
    </row>
    <row r="10" spans="1:13" x14ac:dyDescent="0.25">
      <c r="B10" s="5">
        <f>SUM(B4:B9)</f>
        <v>12500000</v>
      </c>
      <c r="C10" s="5">
        <f>SUM(C4:C9)</f>
        <v>905199</v>
      </c>
      <c r="D10" s="5">
        <f>SUM(D4:D9)</f>
        <v>135781</v>
      </c>
      <c r="E10" s="5">
        <f>SUM(E4:E9)</f>
        <v>13540980</v>
      </c>
    </row>
    <row r="11" spans="1:13" x14ac:dyDescent="0.25">
      <c r="G11" s="20">
        <v>0.24</v>
      </c>
      <c r="H11" s="20" t="s">
        <v>161</v>
      </c>
      <c r="I11" s="20" t="s">
        <v>162</v>
      </c>
      <c r="J11" s="20" t="s">
        <v>163</v>
      </c>
      <c r="K11" s="20" t="s">
        <v>164</v>
      </c>
      <c r="L11" s="20" t="s">
        <v>165</v>
      </c>
    </row>
    <row r="12" spans="1:13" x14ac:dyDescent="0.25">
      <c r="A12" t="s">
        <v>155</v>
      </c>
      <c r="B12" t="s">
        <v>156</v>
      </c>
      <c r="C12" t="s">
        <v>153</v>
      </c>
      <c r="D12" t="s">
        <v>154</v>
      </c>
      <c r="E12" s="5" t="s">
        <v>152</v>
      </c>
      <c r="F12" t="s">
        <v>9</v>
      </c>
      <c r="G12" s="20" t="s">
        <v>157</v>
      </c>
      <c r="H12" s="20">
        <f>12/5</f>
        <v>2.4</v>
      </c>
      <c r="I12" s="20">
        <f>12/4</f>
        <v>3</v>
      </c>
      <c r="J12" s="20">
        <f>12/3</f>
        <v>4</v>
      </c>
      <c r="K12" s="20">
        <f>12/2</f>
        <v>6</v>
      </c>
      <c r="L12" s="21">
        <v>12</v>
      </c>
    </row>
    <row r="13" spans="1:13" x14ac:dyDescent="0.25">
      <c r="A13">
        <v>0</v>
      </c>
      <c r="B13" s="5"/>
      <c r="C13" s="5"/>
      <c r="D13" s="5"/>
      <c r="E13" s="5"/>
      <c r="F13" s="5"/>
      <c r="G13" s="20" t="s">
        <v>158</v>
      </c>
      <c r="H13" s="20">
        <f>$G$11/H12</f>
        <v>0.1</v>
      </c>
      <c r="I13" s="20">
        <f>$G$11/I12</f>
        <v>0.08</v>
      </c>
      <c r="J13" s="20">
        <f t="shared" ref="J13:L13" si="2">$G$11/J12</f>
        <v>0.06</v>
      </c>
      <c r="K13" s="20">
        <f t="shared" si="2"/>
        <v>0.04</v>
      </c>
      <c r="L13" s="20">
        <f t="shared" si="2"/>
        <v>0.02</v>
      </c>
    </row>
    <row r="14" spans="1:13" x14ac:dyDescent="0.25">
      <c r="A14">
        <v>1</v>
      </c>
      <c r="B14" s="5">
        <f>SUM(C14:E14)</f>
        <v>2230</v>
      </c>
      <c r="C14" s="5">
        <f>E14*H13</f>
        <v>200</v>
      </c>
      <c r="D14" s="5">
        <f>C14*$H$14</f>
        <v>30</v>
      </c>
      <c r="E14" s="5">
        <v>2000</v>
      </c>
      <c r="F14" s="5">
        <f>H15-E14</f>
        <v>8000</v>
      </c>
      <c r="G14" s="20" t="s">
        <v>159</v>
      </c>
      <c r="H14" s="20">
        <v>0.15</v>
      </c>
      <c r="I14" s="20"/>
      <c r="J14" s="20"/>
      <c r="K14" s="20"/>
      <c r="L14" s="20"/>
    </row>
    <row r="15" spans="1:13" x14ac:dyDescent="0.25">
      <c r="A15">
        <v>2</v>
      </c>
      <c r="B15" s="5">
        <f>SUM(C15:E15)</f>
        <v>2184</v>
      </c>
      <c r="C15" s="5">
        <f>E15*I13</f>
        <v>160</v>
      </c>
      <c r="D15" s="5">
        <f>C15*$H$14</f>
        <v>24</v>
      </c>
      <c r="E15" s="5">
        <v>2000</v>
      </c>
      <c r="F15" s="5">
        <f>F14-E14</f>
        <v>6000</v>
      </c>
      <c r="G15" s="20" t="s">
        <v>160</v>
      </c>
      <c r="H15" s="22">
        <v>10000</v>
      </c>
      <c r="I15" s="20"/>
      <c r="J15" s="20"/>
      <c r="K15" s="20"/>
      <c r="L15" s="20"/>
    </row>
    <row r="16" spans="1:13" x14ac:dyDescent="0.25">
      <c r="A16">
        <v>3</v>
      </c>
      <c r="B16" s="5">
        <f>SUM(C16:E16)</f>
        <v>2138</v>
      </c>
      <c r="C16" s="5">
        <f>E16*J13</f>
        <v>120</v>
      </c>
      <c r="D16" s="5">
        <f>C16*$H$14</f>
        <v>18</v>
      </c>
      <c r="E16" s="5">
        <v>2000</v>
      </c>
      <c r="F16" s="5">
        <f>F15-E16</f>
        <v>4000</v>
      </c>
    </row>
    <row r="17" spans="1:7" x14ac:dyDescent="0.25">
      <c r="A17">
        <v>4</v>
      </c>
      <c r="B17" s="5">
        <f>SUM(C17:E17)</f>
        <v>2092</v>
      </c>
      <c r="C17" s="5">
        <f>E17*K13</f>
        <v>80</v>
      </c>
      <c r="D17" s="5">
        <f>C17*$H$14</f>
        <v>12</v>
      </c>
      <c r="E17" s="5">
        <v>2000</v>
      </c>
      <c r="F17" s="5">
        <f>F16-E17</f>
        <v>2000</v>
      </c>
    </row>
    <row r="18" spans="1:7" x14ac:dyDescent="0.25">
      <c r="A18">
        <v>5</v>
      </c>
      <c r="B18" s="5">
        <f>SUM(C18:E18)</f>
        <v>2046</v>
      </c>
      <c r="C18" s="5">
        <f>E18*L13</f>
        <v>40</v>
      </c>
      <c r="D18" s="5">
        <f>C18*$H$14</f>
        <v>6</v>
      </c>
      <c r="E18" s="5">
        <v>2000</v>
      </c>
      <c r="F18" s="5"/>
    </row>
    <row r="19" spans="1:7" x14ac:dyDescent="0.25">
      <c r="B19" s="5">
        <f>SUM(B14:B18)</f>
        <v>10690</v>
      </c>
      <c r="C19" s="5">
        <f>SUM(C14:C18)</f>
        <v>600</v>
      </c>
      <c r="D19" s="5">
        <f>SUM(D14:D18)</f>
        <v>90</v>
      </c>
      <c r="E19" s="5">
        <f>SUM(E14:E18)</f>
        <v>10000</v>
      </c>
    </row>
    <row r="22" spans="1:7" x14ac:dyDescent="0.25">
      <c r="G22">
        <f>D4/C4</f>
        <v>0.15000197044334976</v>
      </c>
    </row>
  </sheetData>
  <mergeCells count="1">
    <mergeCell ref="A2:E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2D053-F96D-46AB-BE70-87497507310C}">
  <dimension ref="A2:D37"/>
  <sheetViews>
    <sheetView topLeftCell="A13" workbookViewId="0">
      <selection activeCell="G17" sqref="G17"/>
    </sheetView>
  </sheetViews>
  <sheetFormatPr defaultRowHeight="15" x14ac:dyDescent="0.25"/>
  <cols>
    <col min="1" max="1" width="22.42578125" bestFit="1" customWidth="1"/>
    <col min="2" max="2" width="10.7109375" bestFit="1" customWidth="1"/>
    <col min="3" max="3" width="19.7109375" bestFit="1" customWidth="1"/>
    <col min="4" max="4" width="16.85546875" bestFit="1" customWidth="1"/>
  </cols>
  <sheetData>
    <row r="2" spans="1:4" x14ac:dyDescent="0.25">
      <c r="B2" s="3" t="s">
        <v>169</v>
      </c>
      <c r="C2" s="3" t="s">
        <v>170</v>
      </c>
      <c r="D2" s="3" t="s">
        <v>171</v>
      </c>
    </row>
    <row r="3" spans="1:4" x14ac:dyDescent="0.25">
      <c r="A3" t="s">
        <v>167</v>
      </c>
      <c r="B3" s="5">
        <v>41038000</v>
      </c>
      <c r="C3" s="5">
        <v>7000000</v>
      </c>
      <c r="D3" s="5">
        <f>B3-C3</f>
        <v>34038000</v>
      </c>
    </row>
    <row r="4" spans="1:4" x14ac:dyDescent="0.25">
      <c r="A4" t="s">
        <v>128</v>
      </c>
      <c r="B4" s="5">
        <v>17000000</v>
      </c>
      <c r="C4" s="5">
        <v>9000000</v>
      </c>
      <c r="D4" s="5">
        <f t="shared" ref="D4:D5" si="0">B4-C4</f>
        <v>8000000</v>
      </c>
    </row>
    <row r="5" spans="1:4" x14ac:dyDescent="0.25">
      <c r="A5" s="11" t="s">
        <v>168</v>
      </c>
      <c r="B5" s="7">
        <v>15000000</v>
      </c>
      <c r="C5" s="7">
        <v>6000000</v>
      </c>
      <c r="D5" s="7">
        <f t="shared" si="0"/>
        <v>9000000</v>
      </c>
    </row>
    <row r="6" spans="1:4" x14ac:dyDescent="0.25">
      <c r="A6" s="1" t="s">
        <v>65</v>
      </c>
      <c r="B6" s="5">
        <f>SUM(B3:B5)</f>
        <v>73038000</v>
      </c>
      <c r="C6" s="5">
        <f t="shared" ref="C6:D6" si="1">SUM(C3:C5)</f>
        <v>22000000</v>
      </c>
      <c r="D6" s="5">
        <f t="shared" si="1"/>
        <v>51038000</v>
      </c>
    </row>
    <row r="8" spans="1:4" x14ac:dyDescent="0.25">
      <c r="A8" t="s">
        <v>172</v>
      </c>
      <c r="B8" s="5">
        <v>2000000</v>
      </c>
    </row>
    <row r="9" spans="1:4" x14ac:dyDescent="0.25">
      <c r="A9" t="s">
        <v>173</v>
      </c>
      <c r="B9" s="5">
        <v>55688000</v>
      </c>
    </row>
    <row r="10" spans="1:4" x14ac:dyDescent="0.25">
      <c r="A10" t="s">
        <v>174</v>
      </c>
      <c r="B10" s="5">
        <v>9400000</v>
      </c>
    </row>
    <row r="12" spans="1:4" x14ac:dyDescent="0.25">
      <c r="A12" s="27" t="s">
        <v>175</v>
      </c>
      <c r="B12" s="27"/>
      <c r="C12" s="27"/>
      <c r="D12" s="14"/>
    </row>
    <row r="13" spans="1:4" x14ac:dyDescent="0.25">
      <c r="A13" s="26" t="s">
        <v>176</v>
      </c>
      <c r="B13" s="26"/>
      <c r="C13" s="26"/>
      <c r="D13" s="1"/>
    </row>
    <row r="14" spans="1:4" x14ac:dyDescent="0.25">
      <c r="A14" s="3" t="s">
        <v>177</v>
      </c>
      <c r="B14" s="28" t="s">
        <v>192</v>
      </c>
      <c r="C14" s="28"/>
    </row>
    <row r="15" spans="1:4" x14ac:dyDescent="0.25">
      <c r="A15" t="s">
        <v>178</v>
      </c>
      <c r="B15" s="5"/>
      <c r="C15" s="5">
        <f>'Nakit Bütçesi'!C23</f>
        <v>5931</v>
      </c>
    </row>
    <row r="16" spans="1:4" x14ac:dyDescent="0.25">
      <c r="A16" t="s">
        <v>179</v>
      </c>
      <c r="B16" s="5"/>
      <c r="C16" s="5">
        <v>5787</v>
      </c>
    </row>
    <row r="17" spans="1:3" x14ac:dyDescent="0.25">
      <c r="A17" t="s">
        <v>180</v>
      </c>
      <c r="B17" s="5"/>
      <c r="C17" s="5">
        <f>'Satışların Maliyeti Bütçesi'!G6/1000</f>
        <v>1600</v>
      </c>
    </row>
    <row r="18" spans="1:3" x14ac:dyDescent="0.25">
      <c r="A18" t="s">
        <v>181</v>
      </c>
      <c r="B18" s="5"/>
      <c r="C18" s="7">
        <f>'Satışların Maliyeti Bütçesi'!G7/1000</f>
        <v>9000</v>
      </c>
    </row>
    <row r="19" spans="1:3" x14ac:dyDescent="0.25">
      <c r="A19" t="s">
        <v>182</v>
      </c>
      <c r="B19" s="5"/>
      <c r="C19" s="24">
        <f>SUM(C15:C18)</f>
        <v>22318</v>
      </c>
    </row>
    <row r="20" spans="1:3" x14ac:dyDescent="0.25">
      <c r="A20" s="11" t="s">
        <v>183</v>
      </c>
      <c r="B20" s="5"/>
      <c r="C20" s="5"/>
    </row>
    <row r="21" spans="1:3" x14ac:dyDescent="0.25">
      <c r="A21" t="s">
        <v>128</v>
      </c>
      <c r="B21" s="5">
        <v>20000</v>
      </c>
      <c r="C21" s="5"/>
    </row>
    <row r="22" spans="1:3" x14ac:dyDescent="0.25">
      <c r="A22" t="s">
        <v>184</v>
      </c>
      <c r="B22" s="5">
        <v>9640</v>
      </c>
      <c r="C22" s="5">
        <f>B21-B22</f>
        <v>10360</v>
      </c>
    </row>
    <row r="23" spans="1:3" x14ac:dyDescent="0.25">
      <c r="A23" t="s">
        <v>168</v>
      </c>
      <c r="B23" s="5">
        <v>15000</v>
      </c>
      <c r="C23" s="5"/>
    </row>
    <row r="24" spans="1:3" x14ac:dyDescent="0.25">
      <c r="A24" t="s">
        <v>184</v>
      </c>
      <c r="B24" s="5">
        <v>6320</v>
      </c>
      <c r="C24" s="5">
        <f>B23-B24</f>
        <v>8680</v>
      </c>
    </row>
    <row r="25" spans="1:3" x14ac:dyDescent="0.25">
      <c r="A25" s="11" t="s">
        <v>167</v>
      </c>
      <c r="B25" s="5">
        <v>42000</v>
      </c>
      <c r="C25" s="5"/>
    </row>
    <row r="26" spans="1:3" x14ac:dyDescent="0.25">
      <c r="A26" t="s">
        <v>184</v>
      </c>
      <c r="B26" s="5">
        <v>14000</v>
      </c>
      <c r="C26" s="7">
        <f>B25-B26</f>
        <v>28000</v>
      </c>
    </row>
    <row r="27" spans="1:3" x14ac:dyDescent="0.25">
      <c r="A27" t="s">
        <v>185</v>
      </c>
      <c r="B27" s="5"/>
      <c r="C27" s="24">
        <f>C22+C24+C26</f>
        <v>47040</v>
      </c>
    </row>
    <row r="28" spans="1:3" x14ac:dyDescent="0.25">
      <c r="A28" s="1" t="s">
        <v>186</v>
      </c>
      <c r="B28" s="5"/>
      <c r="C28" s="24">
        <f>C19+C27</f>
        <v>69358</v>
      </c>
    </row>
    <row r="29" spans="1:3" x14ac:dyDescent="0.25">
      <c r="A29" t="s">
        <v>172</v>
      </c>
      <c r="B29" s="5"/>
      <c r="C29" s="5">
        <f>B8/1000</f>
        <v>2000</v>
      </c>
    </row>
    <row r="30" spans="1:3" x14ac:dyDescent="0.25">
      <c r="A30" t="s">
        <v>187</v>
      </c>
      <c r="B30" s="5"/>
      <c r="C30" s="5">
        <v>270</v>
      </c>
    </row>
    <row r="31" spans="1:3" x14ac:dyDescent="0.25">
      <c r="A31" t="s">
        <v>188</v>
      </c>
      <c r="B31" s="5"/>
      <c r="C31" s="7">
        <f>'Bütçelenmiş Gelir Tablosu'!C18/1000</f>
        <v>800</v>
      </c>
    </row>
    <row r="32" spans="1:3" x14ac:dyDescent="0.25">
      <c r="A32" s="1" t="s">
        <v>189</v>
      </c>
      <c r="B32" s="5"/>
      <c r="C32" s="24">
        <f>SUM(C29:C31)</f>
        <v>3070</v>
      </c>
    </row>
    <row r="33" spans="1:3" x14ac:dyDescent="0.25">
      <c r="A33" t="s">
        <v>173</v>
      </c>
      <c r="B33" s="5"/>
      <c r="C33" s="5">
        <f>B9/1000</f>
        <v>55688</v>
      </c>
    </row>
    <row r="34" spans="1:3" x14ac:dyDescent="0.25">
      <c r="A34" t="s">
        <v>174</v>
      </c>
      <c r="B34" s="5"/>
      <c r="C34" s="5">
        <f>B10/1000</f>
        <v>9400</v>
      </c>
    </row>
    <row r="35" spans="1:3" x14ac:dyDescent="0.25">
      <c r="A35" t="s">
        <v>122</v>
      </c>
      <c r="B35" s="5"/>
      <c r="C35" s="7">
        <f>'Bütçelenmiş Gelir Tablosu'!C19/1000</f>
        <v>1200</v>
      </c>
    </row>
    <row r="36" spans="1:3" x14ac:dyDescent="0.25">
      <c r="A36" s="1" t="s">
        <v>190</v>
      </c>
      <c r="B36" s="5"/>
      <c r="C36" s="24">
        <f>SUM(C33:C35)</f>
        <v>66288</v>
      </c>
    </row>
    <row r="37" spans="1:3" x14ac:dyDescent="0.25">
      <c r="A37" s="1" t="s">
        <v>191</v>
      </c>
      <c r="B37" s="5"/>
      <c r="C37" s="25">
        <f>C32+C36</f>
        <v>69358</v>
      </c>
    </row>
  </sheetData>
  <mergeCells count="3">
    <mergeCell ref="B14:C14"/>
    <mergeCell ref="A12:C12"/>
    <mergeCell ref="A13:C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Satış Bütçesi</vt:lpstr>
      <vt:lpstr>Üretim Bütçesi</vt:lpstr>
      <vt:lpstr>Satışların Maliyeti Bütçesi</vt:lpstr>
      <vt:lpstr>Faaliyet Giderleri Bütçesi</vt:lpstr>
      <vt:lpstr>Bütçelenmiş Gelir Tablosu</vt:lpstr>
      <vt:lpstr>Yatırım Bütçesi</vt:lpstr>
      <vt:lpstr>Nakit Bütçesi</vt:lpstr>
      <vt:lpstr>Fianansman Bütçesi</vt:lpstr>
      <vt:lpstr>Bütçelenmiş Bilanço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okand</dc:creator>
  <cp:lastModifiedBy>okand</cp:lastModifiedBy>
  <dcterms:created xsi:type="dcterms:W3CDTF">2015-06-05T18:19:34Z</dcterms:created>
  <dcterms:modified xsi:type="dcterms:W3CDTF">2023-04-03T23:10:20Z</dcterms:modified>
</cp:coreProperties>
</file>