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kand\Desktop\Yatırım\"/>
    </mc:Choice>
  </mc:AlternateContent>
  <xr:revisionPtr revIDLastSave="0" documentId="13_ncr:1_{83013D63-894E-4E19-BF8F-EB5F80B2E7E2}" xr6:coauthVersionLast="47" xr6:coauthVersionMax="47" xr10:uidLastSave="{00000000-0000-0000-0000-000000000000}"/>
  <bookViews>
    <workbookView xWindow="20370" yWindow="-120" windowWidth="20730" windowHeight="11160" firstSheet="12" activeTab="15" xr2:uid="{00000000-000D-0000-FFFF-FFFF00000000}"/>
  </bookViews>
  <sheets>
    <sheet name="Sayfa1" sheetId="1" r:id="rId1"/>
    <sheet name="Bilanço" sheetId="2" r:id="rId2"/>
    <sheet name="Dikey Analiz" sheetId="3" r:id="rId3"/>
    <sheet name="Yatay - Trend Analiz" sheetId="4" r:id="rId4"/>
    <sheet name="Çeyreklik Veriler" sheetId="5" r:id="rId5"/>
    <sheet name="Yıllık Veriler" sheetId="6" r:id="rId6"/>
    <sheet name="ROIC-WACC" sheetId="17" r:id="rId7"/>
    <sheet name="Likitide ve Kaldıraç Oranları" sheetId="7" r:id="rId8"/>
    <sheet name="Faaliyet Oranları" sheetId="8" r:id="rId9"/>
    <sheet name="Karlılık Oranları" sheetId="9" r:id="rId10"/>
    <sheet name="Büyüme Oranları" sheetId="10" r:id="rId11"/>
    <sheet name="Finansal Performansın Ölçümü" sheetId="11" r:id="rId12"/>
    <sheet name="Maliyet Etkinliği" sheetId="12" r:id="rId13"/>
    <sheet name="Dupond Analizi" sheetId="13" r:id="rId14"/>
    <sheet name="Nakit Akışı Analizi" sheetId="14" r:id="rId15"/>
    <sheet name="Değerleme" sheetId="15" r:id="rId16"/>
    <sheet name="fiyat" sheetId="16" r:id="rId17"/>
  </sheets>
  <definedNames>
    <definedName name="_xlnm._FilterDatabase" localSheetId="1" hidden="1">Bilanço!$B$1:$C$1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5" l="1"/>
  <c r="B18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B14" i="15"/>
  <c r="B46" i="17"/>
  <c r="B39" i="17"/>
  <c r="B36" i="17"/>
  <c r="T38" i="15" l="1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D6" i="4"/>
  <c r="D3" i="4"/>
  <c r="D4" i="4"/>
  <c r="D5" i="4"/>
  <c r="D2" i="4"/>
  <c r="X3" i="2"/>
  <c r="T10" i="17" s="1"/>
  <c r="X4" i="2"/>
  <c r="X5" i="2"/>
  <c r="X6" i="2"/>
  <c r="G14" i="4" s="1"/>
  <c r="X7" i="2"/>
  <c r="X8" i="2"/>
  <c r="E8" i="3" s="1"/>
  <c r="X9" i="2"/>
  <c r="T21" i="17" s="1"/>
  <c r="X10" i="2"/>
  <c r="G18" i="4" s="1"/>
  <c r="X11" i="2"/>
  <c r="T22" i="17" s="1"/>
  <c r="X12" i="2"/>
  <c r="E12" i="3" s="1"/>
  <c r="X13" i="2"/>
  <c r="X14" i="2"/>
  <c r="X15" i="2"/>
  <c r="X16" i="2"/>
  <c r="E16" i="3" s="1"/>
  <c r="X17" i="2"/>
  <c r="X18" i="2"/>
  <c r="G26" i="4" s="1"/>
  <c r="X19" i="2"/>
  <c r="X20" i="2"/>
  <c r="E20" i="3" s="1"/>
  <c r="X21" i="2"/>
  <c r="X22" i="2"/>
  <c r="G30" i="4" s="1"/>
  <c r="X23" i="2"/>
  <c r="X24" i="2"/>
  <c r="E24" i="3" s="1"/>
  <c r="X25" i="2"/>
  <c r="T26" i="17" s="1"/>
  <c r="X26" i="2"/>
  <c r="G34" i="4" s="1"/>
  <c r="X27" i="2"/>
  <c r="T27" i="17" s="1"/>
  <c r="X28" i="2"/>
  <c r="E28" i="3" s="1"/>
  <c r="X29" i="2"/>
  <c r="X30" i="2"/>
  <c r="X31" i="2"/>
  <c r="X32" i="2"/>
  <c r="X33" i="2"/>
  <c r="X34" i="2"/>
  <c r="G42" i="4" s="1"/>
  <c r="X35" i="2"/>
  <c r="X36" i="2"/>
  <c r="X37" i="2"/>
  <c r="X38" i="2"/>
  <c r="G46" i="4" s="1"/>
  <c r="X39" i="2"/>
  <c r="X40" i="2"/>
  <c r="E40" i="3" s="1"/>
  <c r="X41" i="2"/>
  <c r="X42" i="2"/>
  <c r="G50" i="4" s="1"/>
  <c r="X43" i="2"/>
  <c r="X44" i="2"/>
  <c r="E44" i="3" s="1"/>
  <c r="X45" i="2"/>
  <c r="X46" i="2"/>
  <c r="E46" i="3" s="1"/>
  <c r="X47" i="2"/>
  <c r="X48" i="2"/>
  <c r="E48" i="3" s="1"/>
  <c r="X49" i="2"/>
  <c r="X50" i="2"/>
  <c r="G58" i="4" s="1"/>
  <c r="X51" i="2"/>
  <c r="X52" i="2"/>
  <c r="X53" i="2"/>
  <c r="X54" i="2"/>
  <c r="G62" i="4" s="1"/>
  <c r="X55" i="2"/>
  <c r="X56" i="2"/>
  <c r="E56" i="3" s="1"/>
  <c r="X57" i="2"/>
  <c r="X58" i="2"/>
  <c r="G66" i="4" s="1"/>
  <c r="X59" i="2"/>
  <c r="X60" i="2"/>
  <c r="X61" i="2"/>
  <c r="X62" i="2"/>
  <c r="G70" i="4" s="1"/>
  <c r="X63" i="2"/>
  <c r="X64" i="2"/>
  <c r="E64" i="3" s="1"/>
  <c r="X65" i="2"/>
  <c r="X66" i="2"/>
  <c r="G74" i="4" s="1"/>
  <c r="X67" i="2"/>
  <c r="X68" i="2"/>
  <c r="E68" i="3" s="1"/>
  <c r="X69" i="2"/>
  <c r="X70" i="2"/>
  <c r="G78" i="4" s="1"/>
  <c r="X71" i="2"/>
  <c r="X72" i="2"/>
  <c r="X73" i="2"/>
  <c r="X74" i="2"/>
  <c r="S11" i="4" s="1"/>
  <c r="X75" i="2"/>
  <c r="X76" i="2"/>
  <c r="X77" i="2"/>
  <c r="X78" i="2"/>
  <c r="S15" i="4" s="1"/>
  <c r="X79" i="2"/>
  <c r="L8" i="3" s="1"/>
  <c r="X80" i="2"/>
  <c r="X81" i="2"/>
  <c r="X82" i="2"/>
  <c r="X83" i="2"/>
  <c r="L12" i="3" s="1"/>
  <c r="X84" i="2"/>
  <c r="X85" i="2"/>
  <c r="X86" i="2"/>
  <c r="X87" i="2"/>
  <c r="L16" i="3" s="1"/>
  <c r="X88" i="2"/>
  <c r="X89" i="2"/>
  <c r="X90" i="2"/>
  <c r="S27" i="4" s="1"/>
  <c r="X91" i="2"/>
  <c r="X92" i="2"/>
  <c r="X93" i="2"/>
  <c r="X94" i="2"/>
  <c r="X95" i="2"/>
  <c r="L24" i="3" s="1"/>
  <c r="X96" i="2"/>
  <c r="X97" i="2"/>
  <c r="X98" i="2"/>
  <c r="X99" i="2"/>
  <c r="L28" i="3" s="1"/>
  <c r="X100" i="2"/>
  <c r="X101" i="2"/>
  <c r="X102" i="2"/>
  <c r="S39" i="4" s="1"/>
  <c r="X103" i="2"/>
  <c r="L32" i="3" s="1"/>
  <c r="X104" i="2"/>
  <c r="X105" i="2"/>
  <c r="X106" i="2"/>
  <c r="S43" i="4" s="1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T5" i="14" s="1"/>
  <c r="X137" i="2"/>
  <c r="X138" i="2"/>
  <c r="X139" i="2"/>
  <c r="X140" i="2"/>
  <c r="X141" i="2"/>
  <c r="X142" i="2"/>
  <c r="X143" i="2"/>
  <c r="X144" i="2"/>
  <c r="X145" i="2"/>
  <c r="X146" i="2"/>
  <c r="X147" i="2"/>
  <c r="X148" i="2"/>
  <c r="T9" i="14" s="1"/>
  <c r="W3" i="2"/>
  <c r="W4" i="2"/>
  <c r="W5" i="2"/>
  <c r="W152" i="2" s="1"/>
  <c r="W6" i="2"/>
  <c r="W7" i="2"/>
  <c r="W8" i="2"/>
  <c r="W9" i="2"/>
  <c r="S21" i="17" s="1"/>
  <c r="W10" i="2"/>
  <c r="W11" i="2"/>
  <c r="S22" i="17" s="1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S26" i="17" s="1"/>
  <c r="W26" i="2"/>
  <c r="W27" i="2"/>
  <c r="S27" i="17" s="1"/>
  <c r="W28" i="2"/>
  <c r="W29" i="2"/>
  <c r="W30" i="2"/>
  <c r="W31" i="2"/>
  <c r="W32" i="2"/>
  <c r="S8" i="17" s="1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S6" i="14" s="1"/>
  <c r="W142" i="2"/>
  <c r="W143" i="2"/>
  <c r="W144" i="2"/>
  <c r="W145" i="2"/>
  <c r="S7" i="14" s="1"/>
  <c r="W146" i="2"/>
  <c r="W147" i="2"/>
  <c r="W148" i="2"/>
  <c r="V3" i="2"/>
  <c r="V4" i="2"/>
  <c r="V5" i="2"/>
  <c r="V6" i="2"/>
  <c r="V7" i="2"/>
  <c r="V8" i="2"/>
  <c r="V9" i="2"/>
  <c r="R21" i="17" s="1"/>
  <c r="V10" i="2"/>
  <c r="V11" i="2"/>
  <c r="R22" i="17" s="1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R26" i="17" s="1"/>
  <c r="V26" i="2"/>
  <c r="V27" i="2"/>
  <c r="R27" i="17" s="1"/>
  <c r="V28" i="2"/>
  <c r="V29" i="2"/>
  <c r="V30" i="2"/>
  <c r="V31" i="2"/>
  <c r="V32" i="2"/>
  <c r="R8" i="17" s="1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U3" i="5" s="1"/>
  <c r="V75" i="2"/>
  <c r="U4" i="5" s="1"/>
  <c r="V76" i="2"/>
  <c r="U5" i="5" s="1"/>
  <c r="V77" i="2"/>
  <c r="U6" i="5" s="1"/>
  <c r="V78" i="2"/>
  <c r="U7" i="5" s="1"/>
  <c r="V79" i="2"/>
  <c r="U8" i="5" s="1"/>
  <c r="V80" i="2"/>
  <c r="U9" i="5" s="1"/>
  <c r="V81" i="2"/>
  <c r="U10" i="5" s="1"/>
  <c r="V82" i="2"/>
  <c r="U11" i="5" s="1"/>
  <c r="U4" i="9" s="1"/>
  <c r="V83" i="2"/>
  <c r="U12" i="5" s="1"/>
  <c r="V84" i="2"/>
  <c r="U13" i="5" s="1"/>
  <c r="V85" i="2"/>
  <c r="U14" i="5" s="1"/>
  <c r="V86" i="2"/>
  <c r="U15" i="5" s="1"/>
  <c r="V87" i="2"/>
  <c r="U16" i="5" s="1"/>
  <c r="V88" i="2"/>
  <c r="U17" i="5" s="1"/>
  <c r="V89" i="2"/>
  <c r="V90" i="2"/>
  <c r="V91" i="2"/>
  <c r="U20" i="5" s="1"/>
  <c r="V92" i="2"/>
  <c r="U21" i="5" s="1"/>
  <c r="V93" i="2"/>
  <c r="U22" i="5" s="1"/>
  <c r="V94" i="2"/>
  <c r="U23" i="5" s="1"/>
  <c r="V95" i="2"/>
  <c r="U24" i="5" s="1"/>
  <c r="V96" i="2"/>
  <c r="V97" i="2"/>
  <c r="V98" i="2"/>
  <c r="U27" i="5" s="1"/>
  <c r="V99" i="2"/>
  <c r="U28" i="5" s="1"/>
  <c r="U6" i="9" s="1"/>
  <c r="V100" i="2"/>
  <c r="U29" i="5" s="1"/>
  <c r="V101" i="2"/>
  <c r="U30" i="5" s="1"/>
  <c r="V102" i="2"/>
  <c r="U31" i="5" s="1"/>
  <c r="V103" i="2"/>
  <c r="U32" i="5" s="1"/>
  <c r="V104" i="2"/>
  <c r="U33" i="5" s="1"/>
  <c r="V105" i="2"/>
  <c r="U34" i="5" s="1"/>
  <c r="V106" i="2"/>
  <c r="U35" i="5" s="1"/>
  <c r="V107" i="2"/>
  <c r="U36" i="5" s="1"/>
  <c r="V108" i="2"/>
  <c r="U37" i="5" s="1"/>
  <c r="V109" i="2"/>
  <c r="U38" i="5" s="1"/>
  <c r="V110" i="2"/>
  <c r="U39" i="5" s="1"/>
  <c r="V111" i="2"/>
  <c r="U40" i="5" s="1"/>
  <c r="V112" i="2"/>
  <c r="U41" i="5" s="1"/>
  <c r="V113" i="2"/>
  <c r="U42" i="5" s="1"/>
  <c r="V114" i="2"/>
  <c r="U43" i="5" s="1"/>
  <c r="V115" i="2"/>
  <c r="U44" i="5" s="1"/>
  <c r="V116" i="2"/>
  <c r="U45" i="5" s="1"/>
  <c r="V117" i="2"/>
  <c r="U46" i="5" s="1"/>
  <c r="V118" i="2"/>
  <c r="U47" i="5" s="1"/>
  <c r="V119" i="2"/>
  <c r="U48" i="5" s="1"/>
  <c r="V120" i="2"/>
  <c r="U49" i="5" s="1"/>
  <c r="V121" i="2"/>
  <c r="U50" i="5" s="1"/>
  <c r="V122" i="2"/>
  <c r="U51" i="5" s="1"/>
  <c r="V123" i="2"/>
  <c r="U52" i="5" s="1"/>
  <c r="V124" i="2"/>
  <c r="U53" i="5" s="1"/>
  <c r="V125" i="2"/>
  <c r="U54" i="5" s="1"/>
  <c r="V126" i="2"/>
  <c r="U55" i="5" s="1"/>
  <c r="V127" i="2"/>
  <c r="U56" i="5" s="1"/>
  <c r="V128" i="2"/>
  <c r="U57" i="5" s="1"/>
  <c r="V129" i="2"/>
  <c r="U58" i="5" s="1"/>
  <c r="V130" i="2"/>
  <c r="U59" i="5" s="1"/>
  <c r="V131" i="2"/>
  <c r="V132" i="2"/>
  <c r="U61" i="5" s="1"/>
  <c r="V133" i="2"/>
  <c r="U62" i="5" s="1"/>
  <c r="V134" i="2"/>
  <c r="U63" i="5" s="1"/>
  <c r="V135" i="2"/>
  <c r="V136" i="2"/>
  <c r="V137" i="2"/>
  <c r="U66" i="5" s="1"/>
  <c r="V138" i="2"/>
  <c r="R19" i="14" s="1"/>
  <c r="V139" i="2"/>
  <c r="U68" i="5" s="1"/>
  <c r="V140" i="2"/>
  <c r="U69" i="5" s="1"/>
  <c r="V141" i="2"/>
  <c r="V142" i="2"/>
  <c r="U71" i="5" s="1"/>
  <c r="V143" i="2"/>
  <c r="U72" i="5" s="1"/>
  <c r="V144" i="2"/>
  <c r="U73" i="5" s="1"/>
  <c r="V145" i="2"/>
  <c r="V146" i="2"/>
  <c r="U75" i="5" s="1"/>
  <c r="V147" i="2"/>
  <c r="V148" i="2"/>
  <c r="U3" i="2"/>
  <c r="U4" i="2"/>
  <c r="U5" i="2"/>
  <c r="U6" i="2"/>
  <c r="U7" i="2"/>
  <c r="U8" i="2"/>
  <c r="U9" i="2"/>
  <c r="Q21" i="17" s="1"/>
  <c r="U10" i="2"/>
  <c r="U11" i="2"/>
  <c r="Q22" i="17" s="1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Q26" i="17" s="1"/>
  <c r="U26" i="2"/>
  <c r="U27" i="2"/>
  <c r="Q27" i="17" s="1"/>
  <c r="U28" i="2"/>
  <c r="U29" i="2"/>
  <c r="U30" i="2"/>
  <c r="U31" i="2"/>
  <c r="U32" i="2"/>
  <c r="Q8" i="17" s="1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Q3" i="12" s="1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Q3" i="14" s="1"/>
  <c r="U132" i="2"/>
  <c r="U133" i="2"/>
  <c r="U134" i="2"/>
  <c r="U135" i="2"/>
  <c r="Q4" i="14" s="1"/>
  <c r="U136" i="2"/>
  <c r="U137" i="2"/>
  <c r="U138" i="2"/>
  <c r="U139" i="2"/>
  <c r="U140" i="2"/>
  <c r="U141" i="2"/>
  <c r="U142" i="2"/>
  <c r="U143" i="2"/>
  <c r="U144" i="2"/>
  <c r="U145" i="2"/>
  <c r="U146" i="2"/>
  <c r="U147" i="2"/>
  <c r="Q8" i="14" s="1"/>
  <c r="U148" i="2"/>
  <c r="T3" i="2"/>
  <c r="T4" i="2"/>
  <c r="T5" i="2"/>
  <c r="T6" i="2"/>
  <c r="B6" i="3" s="1"/>
  <c r="T7" i="2"/>
  <c r="B7" i="3" s="1"/>
  <c r="T8" i="2"/>
  <c r="B8" i="3" s="1"/>
  <c r="T9" i="2"/>
  <c r="P21" i="17" s="1"/>
  <c r="T10" i="2"/>
  <c r="B10" i="3" s="1"/>
  <c r="T11" i="2"/>
  <c r="T12" i="2"/>
  <c r="B12" i="3" s="1"/>
  <c r="T13" i="2"/>
  <c r="B13" i="3" s="1"/>
  <c r="T14" i="2"/>
  <c r="T15" i="2"/>
  <c r="B15" i="3" s="1"/>
  <c r="T16" i="2"/>
  <c r="B16" i="3" s="1"/>
  <c r="T17" i="2"/>
  <c r="B17" i="3" s="1"/>
  <c r="T18" i="2"/>
  <c r="B18" i="3" s="1"/>
  <c r="T19" i="2"/>
  <c r="T20" i="2"/>
  <c r="B20" i="3" s="1"/>
  <c r="T21" i="2"/>
  <c r="B21" i="3" s="1"/>
  <c r="T22" i="2"/>
  <c r="B22" i="3" s="1"/>
  <c r="T23" i="2"/>
  <c r="B23" i="3" s="1"/>
  <c r="T24" i="2"/>
  <c r="B24" i="3" s="1"/>
  <c r="T25" i="2"/>
  <c r="T26" i="2"/>
  <c r="B26" i="3" s="1"/>
  <c r="T27" i="2"/>
  <c r="T28" i="2"/>
  <c r="B28" i="3" s="1"/>
  <c r="T29" i="2"/>
  <c r="B29" i="3" s="1"/>
  <c r="T30" i="2"/>
  <c r="T31" i="2"/>
  <c r="B31" i="3" s="1"/>
  <c r="T32" i="2"/>
  <c r="P8" i="17" s="1"/>
  <c r="T33" i="2"/>
  <c r="T34" i="2"/>
  <c r="B34" i="3" s="1"/>
  <c r="T35" i="2"/>
  <c r="T36" i="2"/>
  <c r="B36" i="3" s="1"/>
  <c r="T37" i="2"/>
  <c r="B37" i="3" s="1"/>
  <c r="T38" i="2"/>
  <c r="B38" i="3" s="1"/>
  <c r="T39" i="2"/>
  <c r="B39" i="3" s="1"/>
  <c r="T40" i="2"/>
  <c r="B40" i="3" s="1"/>
  <c r="T41" i="2"/>
  <c r="B41" i="3" s="1"/>
  <c r="T42" i="2"/>
  <c r="B42" i="3" s="1"/>
  <c r="T43" i="2"/>
  <c r="B43" i="3" s="1"/>
  <c r="T44" i="2"/>
  <c r="B44" i="3" s="1"/>
  <c r="T45" i="2"/>
  <c r="B45" i="3" s="1"/>
  <c r="T46" i="2"/>
  <c r="T47" i="2"/>
  <c r="B47" i="3" s="1"/>
  <c r="T48" i="2"/>
  <c r="B48" i="3" s="1"/>
  <c r="T49" i="2"/>
  <c r="B49" i="3" s="1"/>
  <c r="T50" i="2"/>
  <c r="B50" i="3" s="1"/>
  <c r="T51" i="2"/>
  <c r="B51" i="3" s="1"/>
  <c r="T52" i="2"/>
  <c r="B52" i="3" s="1"/>
  <c r="T53" i="2"/>
  <c r="B53" i="3" s="1"/>
  <c r="T54" i="2"/>
  <c r="B54" i="3" s="1"/>
  <c r="T55" i="2"/>
  <c r="B55" i="3" s="1"/>
  <c r="T56" i="2"/>
  <c r="B56" i="3" s="1"/>
  <c r="T57" i="2"/>
  <c r="B57" i="3" s="1"/>
  <c r="T58" i="2"/>
  <c r="B58" i="3" s="1"/>
  <c r="T59" i="2"/>
  <c r="T60" i="2"/>
  <c r="T61" i="2"/>
  <c r="T62" i="2"/>
  <c r="B62" i="3" s="1"/>
  <c r="T63" i="2"/>
  <c r="B63" i="3" s="1"/>
  <c r="T64" i="2"/>
  <c r="B64" i="3" s="1"/>
  <c r="T65" i="2"/>
  <c r="B65" i="3" s="1"/>
  <c r="T66" i="2"/>
  <c r="B66" i="3" s="1"/>
  <c r="T67" i="2"/>
  <c r="B67" i="3" s="1"/>
  <c r="T68" i="2"/>
  <c r="B68" i="3" s="1"/>
  <c r="T69" i="2"/>
  <c r="B69" i="3" s="1"/>
  <c r="T70" i="2"/>
  <c r="B70" i="3" s="1"/>
  <c r="T71" i="2"/>
  <c r="T72" i="2"/>
  <c r="T73" i="2"/>
  <c r="T74" i="2"/>
  <c r="T75" i="2"/>
  <c r="T76" i="2"/>
  <c r="J5" i="3" s="1"/>
  <c r="T77" i="2"/>
  <c r="T78" i="2"/>
  <c r="T79" i="2"/>
  <c r="T80" i="2"/>
  <c r="T81" i="2"/>
  <c r="J10" i="3" s="1"/>
  <c r="T82" i="2"/>
  <c r="T83" i="2"/>
  <c r="T84" i="2"/>
  <c r="T85" i="2"/>
  <c r="T86" i="2"/>
  <c r="T87" i="2"/>
  <c r="T88" i="2"/>
  <c r="T89" i="2"/>
  <c r="T90" i="2"/>
  <c r="T91" i="2"/>
  <c r="T92" i="2"/>
  <c r="J21" i="3" s="1"/>
  <c r="T93" i="2"/>
  <c r="T94" i="2"/>
  <c r="T95" i="2"/>
  <c r="T96" i="2"/>
  <c r="T97" i="2"/>
  <c r="J26" i="3" s="1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P5" i="14" s="1"/>
  <c r="T137" i="2"/>
  <c r="T138" i="2"/>
  <c r="T139" i="2"/>
  <c r="T140" i="2"/>
  <c r="T141" i="2"/>
  <c r="T142" i="2"/>
  <c r="T143" i="2"/>
  <c r="T144" i="2"/>
  <c r="T145" i="2"/>
  <c r="T146" i="2"/>
  <c r="T147" i="2"/>
  <c r="T148" i="2"/>
  <c r="P9" i="14" s="1"/>
  <c r="S3" i="2"/>
  <c r="S4" i="2"/>
  <c r="S5" i="2"/>
  <c r="S6" i="2"/>
  <c r="S7" i="2"/>
  <c r="S8" i="2"/>
  <c r="S9" i="2"/>
  <c r="O21" i="17" s="1"/>
  <c r="S10" i="2"/>
  <c r="S11" i="2"/>
  <c r="O22" i="17" s="1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O26" i="17" s="1"/>
  <c r="S26" i="2"/>
  <c r="S27" i="2"/>
  <c r="O27" i="17" s="1"/>
  <c r="S28" i="2"/>
  <c r="S29" i="2"/>
  <c r="S30" i="2"/>
  <c r="S31" i="2"/>
  <c r="S32" i="2"/>
  <c r="O8" i="17" s="1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O6" i="14" s="1"/>
  <c r="S142" i="2"/>
  <c r="S143" i="2"/>
  <c r="S144" i="2"/>
  <c r="S145" i="2"/>
  <c r="O7" i="14" s="1"/>
  <c r="S146" i="2"/>
  <c r="S147" i="2"/>
  <c r="S148" i="2"/>
  <c r="R3" i="2"/>
  <c r="R4" i="2"/>
  <c r="R5" i="2"/>
  <c r="R6" i="2"/>
  <c r="R7" i="2"/>
  <c r="R8" i="2"/>
  <c r="R9" i="2"/>
  <c r="N21" i="17" s="1"/>
  <c r="R10" i="2"/>
  <c r="R11" i="2"/>
  <c r="N22" i="17" s="1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N26" i="17" s="1"/>
  <c r="R26" i="2"/>
  <c r="R27" i="2"/>
  <c r="N27" i="17" s="1"/>
  <c r="R28" i="2"/>
  <c r="R29" i="2"/>
  <c r="R30" i="2"/>
  <c r="R31" i="2"/>
  <c r="R32" i="2"/>
  <c r="N8" i="17" s="1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Q3" i="5" s="1"/>
  <c r="R75" i="2"/>
  <c r="Q4" i="5" s="1"/>
  <c r="R76" i="2"/>
  <c r="Q5" i="5" s="1"/>
  <c r="R77" i="2"/>
  <c r="Q6" i="5" s="1"/>
  <c r="R78" i="2"/>
  <c r="Q7" i="5" s="1"/>
  <c r="R79" i="2"/>
  <c r="Q8" i="5" s="1"/>
  <c r="R80" i="2"/>
  <c r="Q9" i="5" s="1"/>
  <c r="R81" i="2"/>
  <c r="Q10" i="5" s="1"/>
  <c r="R82" i="2"/>
  <c r="Q11" i="5" s="1"/>
  <c r="R83" i="2"/>
  <c r="Q12" i="5" s="1"/>
  <c r="R84" i="2"/>
  <c r="Q13" i="5" s="1"/>
  <c r="R85" i="2"/>
  <c r="Q14" i="5" s="1"/>
  <c r="R86" i="2"/>
  <c r="Q15" i="5" s="1"/>
  <c r="R87" i="2"/>
  <c r="Q16" i="5" s="1"/>
  <c r="R88" i="2"/>
  <c r="Q17" i="5" s="1"/>
  <c r="R89" i="2"/>
  <c r="R90" i="2"/>
  <c r="R91" i="2"/>
  <c r="Q20" i="5" s="1"/>
  <c r="R92" i="2"/>
  <c r="Q21" i="5" s="1"/>
  <c r="R93" i="2"/>
  <c r="Q22" i="5" s="1"/>
  <c r="R94" i="2"/>
  <c r="Q23" i="5" s="1"/>
  <c r="R95" i="2"/>
  <c r="Q24" i="5" s="1"/>
  <c r="R96" i="2"/>
  <c r="R97" i="2"/>
  <c r="R98" i="2"/>
  <c r="Q27" i="5" s="1"/>
  <c r="R99" i="2"/>
  <c r="Q28" i="5" s="1"/>
  <c r="Q6" i="9" s="1"/>
  <c r="R100" i="2"/>
  <c r="Q29" i="5" s="1"/>
  <c r="R101" i="2"/>
  <c r="Q30" i="5" s="1"/>
  <c r="R102" i="2"/>
  <c r="Q31" i="5" s="1"/>
  <c r="R103" i="2"/>
  <c r="Q32" i="5" s="1"/>
  <c r="R104" i="2"/>
  <c r="Q33" i="5" s="1"/>
  <c r="R105" i="2"/>
  <c r="Q34" i="5" s="1"/>
  <c r="R106" i="2"/>
  <c r="Q35" i="5" s="1"/>
  <c r="R107" i="2"/>
  <c r="Q36" i="5" s="1"/>
  <c r="R108" i="2"/>
  <c r="Q37" i="5" s="1"/>
  <c r="R109" i="2"/>
  <c r="Q38" i="5" s="1"/>
  <c r="R110" i="2"/>
  <c r="Q39" i="5" s="1"/>
  <c r="R111" i="2"/>
  <c r="Q40" i="5" s="1"/>
  <c r="R112" i="2"/>
  <c r="Q41" i="5" s="1"/>
  <c r="R113" i="2"/>
  <c r="Q42" i="5" s="1"/>
  <c r="R114" i="2"/>
  <c r="Q43" i="5" s="1"/>
  <c r="R115" i="2"/>
  <c r="Q44" i="5" s="1"/>
  <c r="R116" i="2"/>
  <c r="Q45" i="5" s="1"/>
  <c r="R117" i="2"/>
  <c r="Q46" i="5" s="1"/>
  <c r="R118" i="2"/>
  <c r="Q47" i="5" s="1"/>
  <c r="R119" i="2"/>
  <c r="Q48" i="5" s="1"/>
  <c r="R120" i="2"/>
  <c r="Q49" i="5" s="1"/>
  <c r="R121" i="2"/>
  <c r="Q50" i="5" s="1"/>
  <c r="R122" i="2"/>
  <c r="Q51" i="5" s="1"/>
  <c r="R123" i="2"/>
  <c r="Q52" i="5" s="1"/>
  <c r="R124" i="2"/>
  <c r="Q53" i="5" s="1"/>
  <c r="R125" i="2"/>
  <c r="Q54" i="5" s="1"/>
  <c r="R126" i="2"/>
  <c r="Q55" i="5" s="1"/>
  <c r="R127" i="2"/>
  <c r="Q56" i="5" s="1"/>
  <c r="R128" i="2"/>
  <c r="Q57" i="5" s="1"/>
  <c r="R129" i="2"/>
  <c r="Q58" i="5" s="1"/>
  <c r="R130" i="2"/>
  <c r="Q59" i="5" s="1"/>
  <c r="R131" i="2"/>
  <c r="R132" i="2"/>
  <c r="Q61" i="5" s="1"/>
  <c r="R133" i="2"/>
  <c r="Q62" i="5" s="1"/>
  <c r="R134" i="2"/>
  <c r="Q63" i="5" s="1"/>
  <c r="R135" i="2"/>
  <c r="R136" i="2"/>
  <c r="R137" i="2"/>
  <c r="Q66" i="5" s="1"/>
  <c r="R138" i="2"/>
  <c r="N19" i="14" s="1"/>
  <c r="R139" i="2"/>
  <c r="Q68" i="5" s="1"/>
  <c r="R140" i="2"/>
  <c r="Q69" i="5" s="1"/>
  <c r="R141" i="2"/>
  <c r="R142" i="2"/>
  <c r="Q71" i="5" s="1"/>
  <c r="R143" i="2"/>
  <c r="Q72" i="5" s="1"/>
  <c r="R144" i="2"/>
  <c r="Q73" i="5" s="1"/>
  <c r="R145" i="2"/>
  <c r="R146" i="2"/>
  <c r="Q75" i="5" s="1"/>
  <c r="R147" i="2"/>
  <c r="R148" i="2"/>
  <c r="Q3" i="2"/>
  <c r="Q4" i="2"/>
  <c r="Q5" i="2"/>
  <c r="Q6" i="2"/>
  <c r="Q7" i="2"/>
  <c r="Q8" i="2"/>
  <c r="Q9" i="2"/>
  <c r="M21" i="17" s="1"/>
  <c r="Q10" i="2"/>
  <c r="Q11" i="2"/>
  <c r="M22" i="17" s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M26" i="17" s="1"/>
  <c r="Q26" i="2"/>
  <c r="Q27" i="2"/>
  <c r="M27" i="17" s="1"/>
  <c r="Q28" i="2"/>
  <c r="Q29" i="2"/>
  <c r="Q30" i="2"/>
  <c r="Q31" i="2"/>
  <c r="Q32" i="2"/>
  <c r="M8" i="17" s="1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M3" i="12" s="1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M3" i="14" s="1"/>
  <c r="Q132" i="2"/>
  <c r="Q133" i="2"/>
  <c r="Q134" i="2"/>
  <c r="Q135" i="2"/>
  <c r="M4" i="14" s="1"/>
  <c r="Q136" i="2"/>
  <c r="Q137" i="2"/>
  <c r="Q138" i="2"/>
  <c r="Q139" i="2"/>
  <c r="Q140" i="2"/>
  <c r="Q141" i="2"/>
  <c r="Q142" i="2"/>
  <c r="Q143" i="2"/>
  <c r="Q144" i="2"/>
  <c r="Q145" i="2"/>
  <c r="Q146" i="2"/>
  <c r="Q147" i="2"/>
  <c r="M8" i="14" s="1"/>
  <c r="Q148" i="2"/>
  <c r="P3" i="2"/>
  <c r="P4" i="2"/>
  <c r="P5" i="2"/>
  <c r="P6" i="2"/>
  <c r="P7" i="2"/>
  <c r="P8" i="2"/>
  <c r="P9" i="2"/>
  <c r="L21" i="17" s="1"/>
  <c r="P10" i="2"/>
  <c r="P11" i="2"/>
  <c r="L22" i="17" s="1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L26" i="17" s="1"/>
  <c r="P26" i="2"/>
  <c r="P27" i="2"/>
  <c r="L27" i="17" s="1"/>
  <c r="P28" i="2"/>
  <c r="P29" i="2"/>
  <c r="P30" i="2"/>
  <c r="P31" i="2"/>
  <c r="P32" i="2"/>
  <c r="L8" i="17" s="1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L13" i="12" s="1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L5" i="14" s="1"/>
  <c r="P137" i="2"/>
  <c r="P138" i="2"/>
  <c r="P139" i="2"/>
  <c r="P140" i="2"/>
  <c r="P141" i="2"/>
  <c r="P142" i="2"/>
  <c r="P143" i="2"/>
  <c r="P144" i="2"/>
  <c r="P145" i="2"/>
  <c r="P146" i="2"/>
  <c r="P147" i="2"/>
  <c r="P148" i="2"/>
  <c r="L9" i="14" s="1"/>
  <c r="O3" i="2"/>
  <c r="O4" i="2"/>
  <c r="O5" i="2"/>
  <c r="O6" i="2"/>
  <c r="O7" i="2"/>
  <c r="O8" i="2"/>
  <c r="O9" i="2"/>
  <c r="K21" i="17" s="1"/>
  <c r="O10" i="2"/>
  <c r="O11" i="2"/>
  <c r="K22" i="17" s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K26" i="17" s="1"/>
  <c r="O26" i="2"/>
  <c r="O27" i="2"/>
  <c r="K27" i="17" s="1"/>
  <c r="O28" i="2"/>
  <c r="O29" i="2"/>
  <c r="O30" i="2"/>
  <c r="O31" i="2"/>
  <c r="O32" i="2"/>
  <c r="K8" i="17" s="1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K6" i="14" s="1"/>
  <c r="O142" i="2"/>
  <c r="O143" i="2"/>
  <c r="O144" i="2"/>
  <c r="O145" i="2"/>
  <c r="K7" i="14" s="1"/>
  <c r="O146" i="2"/>
  <c r="O147" i="2"/>
  <c r="O148" i="2"/>
  <c r="N3" i="2"/>
  <c r="N4" i="2"/>
  <c r="N5" i="2"/>
  <c r="N6" i="2"/>
  <c r="N7" i="2"/>
  <c r="N8" i="2"/>
  <c r="N9" i="2"/>
  <c r="J21" i="17" s="1"/>
  <c r="N10" i="2"/>
  <c r="N11" i="2"/>
  <c r="J22" i="17" s="1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J26" i="17" s="1"/>
  <c r="N26" i="2"/>
  <c r="N27" i="2"/>
  <c r="J27" i="17" s="1"/>
  <c r="N28" i="2"/>
  <c r="N29" i="2"/>
  <c r="N30" i="2"/>
  <c r="N31" i="2"/>
  <c r="N32" i="2"/>
  <c r="J8" i="17" s="1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M3" i="5" s="1"/>
  <c r="N75" i="2"/>
  <c r="M4" i="5" s="1"/>
  <c r="N76" i="2"/>
  <c r="M5" i="5" s="1"/>
  <c r="N77" i="2"/>
  <c r="M6" i="5" s="1"/>
  <c r="N78" i="2"/>
  <c r="M7" i="5" s="1"/>
  <c r="N79" i="2"/>
  <c r="M8" i="5" s="1"/>
  <c r="N80" i="2"/>
  <c r="M9" i="5" s="1"/>
  <c r="N81" i="2"/>
  <c r="M10" i="5" s="1"/>
  <c r="N82" i="2"/>
  <c r="M11" i="5" s="1"/>
  <c r="N83" i="2"/>
  <c r="M12" i="5" s="1"/>
  <c r="N84" i="2"/>
  <c r="M13" i="5" s="1"/>
  <c r="N85" i="2"/>
  <c r="M14" i="5" s="1"/>
  <c r="N86" i="2"/>
  <c r="M15" i="5" s="1"/>
  <c r="N87" i="2"/>
  <c r="M16" i="5" s="1"/>
  <c r="N88" i="2"/>
  <c r="M17" i="5" s="1"/>
  <c r="N89" i="2"/>
  <c r="N90" i="2"/>
  <c r="N149" i="2" s="1"/>
  <c r="M78" i="5" s="1"/>
  <c r="J28" i="15" s="1"/>
  <c r="N91" i="2"/>
  <c r="M20" i="5" s="1"/>
  <c r="N92" i="2"/>
  <c r="M21" i="5" s="1"/>
  <c r="N93" i="2"/>
  <c r="M22" i="5" s="1"/>
  <c r="N94" i="2"/>
  <c r="M23" i="5" s="1"/>
  <c r="N95" i="2"/>
  <c r="M24" i="5" s="1"/>
  <c r="N96" i="2"/>
  <c r="N97" i="2"/>
  <c r="N98" i="2"/>
  <c r="M27" i="5" s="1"/>
  <c r="N99" i="2"/>
  <c r="M28" i="5" s="1"/>
  <c r="N100" i="2"/>
  <c r="M29" i="5" s="1"/>
  <c r="N101" i="2"/>
  <c r="M30" i="5" s="1"/>
  <c r="N102" i="2"/>
  <c r="M31" i="5" s="1"/>
  <c r="N103" i="2"/>
  <c r="M32" i="5" s="1"/>
  <c r="N104" i="2"/>
  <c r="M33" i="5" s="1"/>
  <c r="N105" i="2"/>
  <c r="M34" i="5" s="1"/>
  <c r="N106" i="2"/>
  <c r="M35" i="5" s="1"/>
  <c r="N107" i="2"/>
  <c r="M36" i="5" s="1"/>
  <c r="N108" i="2"/>
  <c r="M37" i="5" s="1"/>
  <c r="N109" i="2"/>
  <c r="M38" i="5" s="1"/>
  <c r="N110" i="2"/>
  <c r="M39" i="5" s="1"/>
  <c r="N111" i="2"/>
  <c r="M40" i="5" s="1"/>
  <c r="N112" i="2"/>
  <c r="M41" i="5" s="1"/>
  <c r="N113" i="2"/>
  <c r="M42" i="5" s="1"/>
  <c r="N114" i="2"/>
  <c r="M43" i="5" s="1"/>
  <c r="N115" i="2"/>
  <c r="M44" i="5" s="1"/>
  <c r="N116" i="2"/>
  <c r="M45" i="5" s="1"/>
  <c r="N117" i="2"/>
  <c r="M46" i="5" s="1"/>
  <c r="N118" i="2"/>
  <c r="M47" i="5" s="1"/>
  <c r="N119" i="2"/>
  <c r="M48" i="5" s="1"/>
  <c r="N120" i="2"/>
  <c r="M49" i="5" s="1"/>
  <c r="N121" i="2"/>
  <c r="M50" i="5" s="1"/>
  <c r="N122" i="2"/>
  <c r="M51" i="5" s="1"/>
  <c r="N123" i="2"/>
  <c r="M52" i="5" s="1"/>
  <c r="N124" i="2"/>
  <c r="M53" i="5" s="1"/>
  <c r="N125" i="2"/>
  <c r="M54" i="5" s="1"/>
  <c r="N126" i="2"/>
  <c r="M55" i="5" s="1"/>
  <c r="N127" i="2"/>
  <c r="M56" i="5" s="1"/>
  <c r="N128" i="2"/>
  <c r="M57" i="5" s="1"/>
  <c r="N129" i="2"/>
  <c r="M58" i="5" s="1"/>
  <c r="N130" i="2"/>
  <c r="M59" i="5" s="1"/>
  <c r="N131" i="2"/>
  <c r="N132" i="2"/>
  <c r="M61" i="5" s="1"/>
  <c r="N133" i="2"/>
  <c r="M62" i="5" s="1"/>
  <c r="N134" i="2"/>
  <c r="M63" i="5" s="1"/>
  <c r="N135" i="2"/>
  <c r="N136" i="2"/>
  <c r="N137" i="2"/>
  <c r="M66" i="5" s="1"/>
  <c r="N138" i="2"/>
  <c r="J19" i="14" s="1"/>
  <c r="N139" i="2"/>
  <c r="M68" i="5" s="1"/>
  <c r="N140" i="2"/>
  <c r="M69" i="5" s="1"/>
  <c r="N141" i="2"/>
  <c r="N142" i="2"/>
  <c r="M71" i="5" s="1"/>
  <c r="N143" i="2"/>
  <c r="M72" i="5" s="1"/>
  <c r="N144" i="2"/>
  <c r="M73" i="5" s="1"/>
  <c r="N145" i="2"/>
  <c r="N146" i="2"/>
  <c r="M75" i="5" s="1"/>
  <c r="N147" i="2"/>
  <c r="N148" i="2"/>
  <c r="M3" i="2"/>
  <c r="M4" i="2"/>
  <c r="M5" i="2"/>
  <c r="M6" i="2"/>
  <c r="M7" i="2"/>
  <c r="M8" i="2"/>
  <c r="M9" i="2"/>
  <c r="I21" i="17" s="1"/>
  <c r="M10" i="2"/>
  <c r="M11" i="2"/>
  <c r="I22" i="17" s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I26" i="17" s="1"/>
  <c r="M26" i="2"/>
  <c r="M27" i="2"/>
  <c r="I27" i="17" s="1"/>
  <c r="M28" i="2"/>
  <c r="M29" i="2"/>
  <c r="M30" i="2"/>
  <c r="M31" i="2"/>
  <c r="M32" i="2"/>
  <c r="I8" i="17" s="1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I3" i="12" s="1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I3" i="14" s="1"/>
  <c r="M132" i="2"/>
  <c r="M133" i="2"/>
  <c r="M134" i="2"/>
  <c r="M135" i="2"/>
  <c r="I4" i="14" s="1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L3" i="2"/>
  <c r="L4" i="2"/>
  <c r="L5" i="2"/>
  <c r="L6" i="2"/>
  <c r="L7" i="2"/>
  <c r="L8" i="2"/>
  <c r="L9" i="2"/>
  <c r="H21" i="17" s="1"/>
  <c r="L10" i="2"/>
  <c r="L11" i="2"/>
  <c r="H22" i="17" s="1"/>
  <c r="L12" i="2"/>
  <c r="L13" i="2"/>
  <c r="L14" i="2"/>
  <c r="L15" i="2"/>
  <c r="L16" i="2"/>
  <c r="L17" i="2"/>
  <c r="D25" i="4" s="1"/>
  <c r="L18" i="2"/>
  <c r="L19" i="2"/>
  <c r="L20" i="2"/>
  <c r="L21" i="2"/>
  <c r="L22" i="2"/>
  <c r="L23" i="2"/>
  <c r="L24" i="2"/>
  <c r="L25" i="2"/>
  <c r="H26" i="17" s="1"/>
  <c r="L26" i="2"/>
  <c r="L27" i="2"/>
  <c r="H27" i="17" s="1"/>
  <c r="L28" i="2"/>
  <c r="L29" i="2"/>
  <c r="L30" i="2"/>
  <c r="L31" i="2"/>
  <c r="L32" i="2"/>
  <c r="H8" i="17" s="1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H5" i="14" s="1"/>
  <c r="L137" i="2"/>
  <c r="L138" i="2"/>
  <c r="L139" i="2"/>
  <c r="L140" i="2"/>
  <c r="L141" i="2"/>
  <c r="L142" i="2"/>
  <c r="L143" i="2"/>
  <c r="L144" i="2"/>
  <c r="L145" i="2"/>
  <c r="L146" i="2"/>
  <c r="L147" i="2"/>
  <c r="L148" i="2"/>
  <c r="H9" i="14" s="1"/>
  <c r="K3" i="2"/>
  <c r="K4" i="2"/>
  <c r="K5" i="2"/>
  <c r="K6" i="2"/>
  <c r="K7" i="2"/>
  <c r="K8" i="2"/>
  <c r="K9" i="2"/>
  <c r="G21" i="17" s="1"/>
  <c r="K10" i="2"/>
  <c r="K11" i="2"/>
  <c r="G22" i="17" s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G26" i="17" s="1"/>
  <c r="K26" i="2"/>
  <c r="K27" i="2"/>
  <c r="G27" i="17" s="1"/>
  <c r="K28" i="2"/>
  <c r="K29" i="2"/>
  <c r="K30" i="2"/>
  <c r="K31" i="2"/>
  <c r="K32" i="2"/>
  <c r="G8" i="17" s="1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G14" i="12" s="1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G7" i="14" s="1"/>
  <c r="K146" i="2"/>
  <c r="K147" i="2"/>
  <c r="K148" i="2"/>
  <c r="J3" i="2"/>
  <c r="J4" i="2"/>
  <c r="J5" i="2"/>
  <c r="J6" i="2"/>
  <c r="J7" i="2"/>
  <c r="J8" i="2"/>
  <c r="J9" i="2"/>
  <c r="F21" i="17" s="1"/>
  <c r="J10" i="2"/>
  <c r="J11" i="2"/>
  <c r="F22" i="17" s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F26" i="17" s="1"/>
  <c r="J26" i="2"/>
  <c r="J27" i="2"/>
  <c r="F27" i="17" s="1"/>
  <c r="J28" i="2"/>
  <c r="J29" i="2"/>
  <c r="J30" i="2"/>
  <c r="J31" i="2"/>
  <c r="J32" i="2"/>
  <c r="F8" i="17" s="1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I3" i="5" s="1"/>
  <c r="J75" i="2"/>
  <c r="I4" i="5" s="1"/>
  <c r="J76" i="2"/>
  <c r="I5" i="5" s="1"/>
  <c r="J77" i="2"/>
  <c r="I6" i="5" s="1"/>
  <c r="J78" i="2"/>
  <c r="I7" i="5" s="1"/>
  <c r="J79" i="2"/>
  <c r="I8" i="5" s="1"/>
  <c r="J80" i="2"/>
  <c r="I9" i="5" s="1"/>
  <c r="J81" i="2"/>
  <c r="I10" i="5" s="1"/>
  <c r="J82" i="2"/>
  <c r="I11" i="5" s="1"/>
  <c r="J83" i="2"/>
  <c r="I12" i="5" s="1"/>
  <c r="J84" i="2"/>
  <c r="I13" i="5" s="1"/>
  <c r="J85" i="2"/>
  <c r="I14" i="5" s="1"/>
  <c r="J86" i="2"/>
  <c r="I15" i="5" s="1"/>
  <c r="J87" i="2"/>
  <c r="I16" i="5" s="1"/>
  <c r="J88" i="2"/>
  <c r="I17" i="5" s="1"/>
  <c r="J89" i="2"/>
  <c r="J90" i="2"/>
  <c r="J91" i="2"/>
  <c r="I20" i="5" s="1"/>
  <c r="J92" i="2"/>
  <c r="I21" i="5" s="1"/>
  <c r="J93" i="2"/>
  <c r="I22" i="5" s="1"/>
  <c r="J94" i="2"/>
  <c r="I23" i="5" s="1"/>
  <c r="J95" i="2"/>
  <c r="I24" i="5" s="1"/>
  <c r="J96" i="2"/>
  <c r="J97" i="2"/>
  <c r="J98" i="2"/>
  <c r="I27" i="5" s="1"/>
  <c r="J99" i="2"/>
  <c r="I28" i="5" s="1"/>
  <c r="J100" i="2"/>
  <c r="I29" i="5" s="1"/>
  <c r="J101" i="2"/>
  <c r="I30" i="5" s="1"/>
  <c r="J102" i="2"/>
  <c r="I31" i="5" s="1"/>
  <c r="J103" i="2"/>
  <c r="I32" i="5" s="1"/>
  <c r="J104" i="2"/>
  <c r="I33" i="5" s="1"/>
  <c r="J105" i="2"/>
  <c r="I34" i="5" s="1"/>
  <c r="J106" i="2"/>
  <c r="I35" i="5" s="1"/>
  <c r="J107" i="2"/>
  <c r="I36" i="5" s="1"/>
  <c r="J108" i="2"/>
  <c r="I37" i="5" s="1"/>
  <c r="J109" i="2"/>
  <c r="I38" i="5" s="1"/>
  <c r="J110" i="2"/>
  <c r="I39" i="5" s="1"/>
  <c r="J111" i="2"/>
  <c r="I40" i="5" s="1"/>
  <c r="J112" i="2"/>
  <c r="I41" i="5" s="1"/>
  <c r="J113" i="2"/>
  <c r="I42" i="5" s="1"/>
  <c r="J114" i="2"/>
  <c r="I43" i="5" s="1"/>
  <c r="J115" i="2"/>
  <c r="I44" i="5" s="1"/>
  <c r="J116" i="2"/>
  <c r="I45" i="5" s="1"/>
  <c r="J117" i="2"/>
  <c r="I46" i="5" s="1"/>
  <c r="J118" i="2"/>
  <c r="I47" i="5" s="1"/>
  <c r="J119" i="2"/>
  <c r="I48" i="5" s="1"/>
  <c r="J120" i="2"/>
  <c r="I49" i="5" s="1"/>
  <c r="J121" i="2"/>
  <c r="I50" i="5" s="1"/>
  <c r="J122" i="2"/>
  <c r="I51" i="5" s="1"/>
  <c r="J123" i="2"/>
  <c r="I52" i="5" s="1"/>
  <c r="J124" i="2"/>
  <c r="I53" i="5" s="1"/>
  <c r="J125" i="2"/>
  <c r="I54" i="5" s="1"/>
  <c r="J126" i="2"/>
  <c r="I55" i="5" s="1"/>
  <c r="J127" i="2"/>
  <c r="I56" i="5" s="1"/>
  <c r="J128" i="2"/>
  <c r="I57" i="5" s="1"/>
  <c r="J129" i="2"/>
  <c r="I58" i="5" s="1"/>
  <c r="J130" i="2"/>
  <c r="I59" i="5" s="1"/>
  <c r="J131" i="2"/>
  <c r="J132" i="2"/>
  <c r="I61" i="5" s="1"/>
  <c r="J133" i="2"/>
  <c r="I62" i="5" s="1"/>
  <c r="J134" i="2"/>
  <c r="I63" i="5" s="1"/>
  <c r="J135" i="2"/>
  <c r="J136" i="2"/>
  <c r="J137" i="2"/>
  <c r="I66" i="5" s="1"/>
  <c r="J138" i="2"/>
  <c r="F19" i="14" s="1"/>
  <c r="J139" i="2"/>
  <c r="I68" i="5" s="1"/>
  <c r="J140" i="2"/>
  <c r="I69" i="5" s="1"/>
  <c r="J141" i="2"/>
  <c r="J142" i="2"/>
  <c r="I71" i="5" s="1"/>
  <c r="J143" i="2"/>
  <c r="I72" i="5" s="1"/>
  <c r="J144" i="2"/>
  <c r="I73" i="5" s="1"/>
  <c r="J145" i="2"/>
  <c r="J146" i="2"/>
  <c r="I75" i="5" s="1"/>
  <c r="J147" i="2"/>
  <c r="J148" i="2"/>
  <c r="I3" i="2"/>
  <c r="I4" i="2"/>
  <c r="I5" i="2"/>
  <c r="I6" i="2"/>
  <c r="I7" i="2"/>
  <c r="I8" i="2"/>
  <c r="I9" i="2"/>
  <c r="E21" i="17" s="1"/>
  <c r="I10" i="2"/>
  <c r="I11" i="2"/>
  <c r="E22" i="17" s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E26" i="17" s="1"/>
  <c r="I26" i="2"/>
  <c r="I27" i="2"/>
  <c r="E27" i="17" s="1"/>
  <c r="I28" i="2"/>
  <c r="I29" i="2"/>
  <c r="I30" i="2"/>
  <c r="I31" i="2"/>
  <c r="I32" i="2"/>
  <c r="E8" i="17" s="1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E3" i="12" s="1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E3" i="14" s="1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E8" i="14" s="1"/>
  <c r="I148" i="2"/>
  <c r="H3" i="2"/>
  <c r="H4" i="2"/>
  <c r="H5" i="2"/>
  <c r="D20" i="17" s="1"/>
  <c r="H6" i="2"/>
  <c r="C14" i="4" s="1"/>
  <c r="H7" i="2"/>
  <c r="H8" i="2"/>
  <c r="H9" i="2"/>
  <c r="D21" i="17" s="1"/>
  <c r="H10" i="2"/>
  <c r="H11" i="2"/>
  <c r="D22" i="17" s="1"/>
  <c r="H12" i="2"/>
  <c r="H13" i="2"/>
  <c r="H14" i="2"/>
  <c r="H15" i="2"/>
  <c r="H16" i="2"/>
  <c r="H17" i="2"/>
  <c r="H18" i="2"/>
  <c r="H19" i="2"/>
  <c r="H20" i="2"/>
  <c r="H21" i="2"/>
  <c r="H22" i="2"/>
  <c r="C30" i="4" s="1"/>
  <c r="H23" i="2"/>
  <c r="H24" i="2"/>
  <c r="H25" i="2"/>
  <c r="D26" i="17" s="1"/>
  <c r="H26" i="2"/>
  <c r="H27" i="2"/>
  <c r="D27" i="17" s="1"/>
  <c r="H28" i="2"/>
  <c r="H29" i="2"/>
  <c r="H30" i="2"/>
  <c r="H31" i="2"/>
  <c r="H32" i="2"/>
  <c r="D8" i="17" s="1"/>
  <c r="H33" i="2"/>
  <c r="H34" i="2"/>
  <c r="H35" i="2"/>
  <c r="H36" i="2"/>
  <c r="H37" i="2"/>
  <c r="H38" i="2"/>
  <c r="C46" i="4" s="1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C74" i="4" s="1"/>
  <c r="H67" i="2"/>
  <c r="H68" i="2"/>
  <c r="H69" i="2"/>
  <c r="H70" i="2"/>
  <c r="C78" i="4" s="1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G22" i="5" s="1"/>
  <c r="H94" i="2"/>
  <c r="H95" i="2"/>
  <c r="H96" i="2"/>
  <c r="H97" i="2"/>
  <c r="H98" i="2"/>
  <c r="H99" i="2"/>
  <c r="H100" i="2"/>
  <c r="H101" i="2"/>
  <c r="G30" i="5" s="1"/>
  <c r="H102" i="2"/>
  <c r="H103" i="2"/>
  <c r="H104" i="2"/>
  <c r="H105" i="2"/>
  <c r="G34" i="5" s="1"/>
  <c r="H106" i="2"/>
  <c r="H107" i="2"/>
  <c r="H108" i="2"/>
  <c r="H109" i="2"/>
  <c r="G38" i="5" s="1"/>
  <c r="H110" i="2"/>
  <c r="H111" i="2"/>
  <c r="H112" i="2"/>
  <c r="H113" i="2"/>
  <c r="G42" i="5" s="1"/>
  <c r="H114" i="2"/>
  <c r="H115" i="2"/>
  <c r="H116" i="2"/>
  <c r="H117" i="2"/>
  <c r="G46" i="5" s="1"/>
  <c r="H118" i="2"/>
  <c r="H119" i="2"/>
  <c r="H120" i="2"/>
  <c r="H121" i="2"/>
  <c r="G50" i="5" s="1"/>
  <c r="H122" i="2"/>
  <c r="H123" i="2"/>
  <c r="H124" i="2"/>
  <c r="H125" i="2"/>
  <c r="G54" i="5" s="1"/>
  <c r="H126" i="2"/>
  <c r="H127" i="2"/>
  <c r="H128" i="2"/>
  <c r="H129" i="2"/>
  <c r="G58" i="5" s="1"/>
  <c r="H130" i="2"/>
  <c r="H131" i="2"/>
  <c r="H132" i="2"/>
  <c r="H133" i="2"/>
  <c r="G62" i="5" s="1"/>
  <c r="H134" i="2"/>
  <c r="H135" i="2"/>
  <c r="H136" i="2"/>
  <c r="D5" i="14" s="1"/>
  <c r="H137" i="2"/>
  <c r="G66" i="5" s="1"/>
  <c r="H138" i="2"/>
  <c r="H139" i="2"/>
  <c r="H140" i="2"/>
  <c r="H141" i="2"/>
  <c r="H142" i="2"/>
  <c r="H143" i="2"/>
  <c r="H144" i="2"/>
  <c r="H145" i="2"/>
  <c r="H146" i="2"/>
  <c r="H147" i="2"/>
  <c r="H148" i="2"/>
  <c r="D9" i="14" s="1"/>
  <c r="G3" i="2"/>
  <c r="G4" i="2"/>
  <c r="G5" i="2"/>
  <c r="G6" i="2"/>
  <c r="G7" i="2"/>
  <c r="G8" i="2"/>
  <c r="G9" i="2"/>
  <c r="C21" i="17" s="1"/>
  <c r="G10" i="2"/>
  <c r="G11" i="2"/>
  <c r="C22" i="17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C26" i="17" s="1"/>
  <c r="G26" i="2"/>
  <c r="G27" i="2"/>
  <c r="C27" i="17" s="1"/>
  <c r="G28" i="2"/>
  <c r="G29" i="2"/>
  <c r="G30" i="2"/>
  <c r="G31" i="2"/>
  <c r="G32" i="2"/>
  <c r="C8" i="17" s="1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F4" i="5" s="1"/>
  <c r="G76" i="2"/>
  <c r="G77" i="2"/>
  <c r="G78" i="2"/>
  <c r="G79" i="2"/>
  <c r="F8" i="5" s="1"/>
  <c r="G80" i="2"/>
  <c r="G81" i="2"/>
  <c r="G82" i="2"/>
  <c r="G83" i="2"/>
  <c r="F12" i="5" s="1"/>
  <c r="G84" i="2"/>
  <c r="G85" i="2"/>
  <c r="G86" i="2"/>
  <c r="G87" i="2"/>
  <c r="F16" i="5" s="1"/>
  <c r="G88" i="2"/>
  <c r="G89" i="2"/>
  <c r="G90" i="2"/>
  <c r="G91" i="2"/>
  <c r="F20" i="5" s="1"/>
  <c r="G92" i="2"/>
  <c r="G93" i="2"/>
  <c r="G94" i="2"/>
  <c r="G95" i="2"/>
  <c r="F24" i="5" s="1"/>
  <c r="G96" i="2"/>
  <c r="G97" i="2"/>
  <c r="G98" i="2"/>
  <c r="G99" i="2"/>
  <c r="F28" i="5" s="1"/>
  <c r="G100" i="2"/>
  <c r="G101" i="2"/>
  <c r="G102" i="2"/>
  <c r="G103" i="2"/>
  <c r="F32" i="5" s="1"/>
  <c r="G104" i="2"/>
  <c r="G105" i="2"/>
  <c r="G106" i="2"/>
  <c r="G107" i="2"/>
  <c r="F36" i="5" s="1"/>
  <c r="G108" i="2"/>
  <c r="G109" i="2"/>
  <c r="G110" i="2"/>
  <c r="G111" i="2"/>
  <c r="F40" i="5" s="1"/>
  <c r="G112" i="2"/>
  <c r="G113" i="2"/>
  <c r="G114" i="2"/>
  <c r="G115" i="2"/>
  <c r="F44" i="5" s="1"/>
  <c r="G116" i="2"/>
  <c r="G117" i="2"/>
  <c r="G118" i="2"/>
  <c r="G119" i="2"/>
  <c r="F48" i="5" s="1"/>
  <c r="G120" i="2"/>
  <c r="G121" i="2"/>
  <c r="G122" i="2"/>
  <c r="G123" i="2"/>
  <c r="F52" i="5" s="1"/>
  <c r="G124" i="2"/>
  <c r="G125" i="2"/>
  <c r="G126" i="2"/>
  <c r="G127" i="2"/>
  <c r="F56" i="5" s="1"/>
  <c r="G128" i="2"/>
  <c r="G129" i="2"/>
  <c r="G130" i="2"/>
  <c r="G131" i="2"/>
  <c r="G132" i="2"/>
  <c r="G133" i="2"/>
  <c r="G134" i="2"/>
  <c r="G135" i="2"/>
  <c r="G136" i="2"/>
  <c r="G137" i="2"/>
  <c r="G138" i="2"/>
  <c r="G139" i="2"/>
  <c r="F68" i="5" s="1"/>
  <c r="G140" i="2"/>
  <c r="G141" i="2"/>
  <c r="C6" i="14" s="1"/>
  <c r="G142" i="2"/>
  <c r="G143" i="2"/>
  <c r="F72" i="5" s="1"/>
  <c r="G144" i="2"/>
  <c r="G145" i="2"/>
  <c r="C7" i="14" s="1"/>
  <c r="G146" i="2"/>
  <c r="G147" i="2"/>
  <c r="G148" i="2"/>
  <c r="F3" i="2"/>
  <c r="F4" i="2"/>
  <c r="F5" i="2"/>
  <c r="B20" i="17" s="1"/>
  <c r="F6" i="2"/>
  <c r="F7" i="2"/>
  <c r="F8" i="2"/>
  <c r="F9" i="2"/>
  <c r="B21" i="17" s="1"/>
  <c r="F10" i="2"/>
  <c r="F11" i="2"/>
  <c r="B22" i="17" s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B26" i="17" s="1"/>
  <c r="F26" i="2"/>
  <c r="F27" i="2"/>
  <c r="B27" i="17" s="1"/>
  <c r="F28" i="2"/>
  <c r="F29" i="2"/>
  <c r="F30" i="2"/>
  <c r="F31" i="2"/>
  <c r="F32" i="2"/>
  <c r="B8" i="17" s="1"/>
  <c r="F33" i="2"/>
  <c r="F150" i="2" s="1"/>
  <c r="B11" i="15" s="1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E3" i="5" s="1"/>
  <c r="F75" i="2"/>
  <c r="E4" i="5" s="1"/>
  <c r="F76" i="2"/>
  <c r="E5" i="5" s="1"/>
  <c r="F77" i="2"/>
  <c r="E6" i="5" s="1"/>
  <c r="F78" i="2"/>
  <c r="E7" i="5" s="1"/>
  <c r="F79" i="2"/>
  <c r="E8" i="5" s="1"/>
  <c r="F80" i="2"/>
  <c r="E9" i="5" s="1"/>
  <c r="F81" i="2"/>
  <c r="E10" i="5" s="1"/>
  <c r="F82" i="2"/>
  <c r="E11" i="5" s="1"/>
  <c r="F83" i="2"/>
  <c r="E12" i="5" s="1"/>
  <c r="F84" i="2"/>
  <c r="E13" i="5" s="1"/>
  <c r="F85" i="2"/>
  <c r="E14" i="5" s="1"/>
  <c r="F86" i="2"/>
  <c r="E15" i="5" s="1"/>
  <c r="F87" i="2"/>
  <c r="E16" i="5" s="1"/>
  <c r="F88" i="2"/>
  <c r="E17" i="5" s="1"/>
  <c r="F89" i="2"/>
  <c r="F90" i="2"/>
  <c r="F91" i="2"/>
  <c r="E20" i="5" s="1"/>
  <c r="F92" i="2"/>
  <c r="E21" i="5" s="1"/>
  <c r="F93" i="2"/>
  <c r="E22" i="5" s="1"/>
  <c r="F94" i="2"/>
  <c r="E23" i="5" s="1"/>
  <c r="F95" i="2"/>
  <c r="E24" i="5" s="1"/>
  <c r="F96" i="2"/>
  <c r="F97" i="2"/>
  <c r="F98" i="2"/>
  <c r="E27" i="5" s="1"/>
  <c r="F99" i="2"/>
  <c r="E28" i="5" s="1"/>
  <c r="F100" i="2"/>
  <c r="E29" i="5" s="1"/>
  <c r="F101" i="2"/>
  <c r="E30" i="5" s="1"/>
  <c r="F102" i="2"/>
  <c r="E31" i="5" s="1"/>
  <c r="F103" i="2"/>
  <c r="E32" i="5" s="1"/>
  <c r="F104" i="2"/>
  <c r="E33" i="5" s="1"/>
  <c r="F105" i="2"/>
  <c r="E34" i="5" s="1"/>
  <c r="F106" i="2"/>
  <c r="E35" i="5" s="1"/>
  <c r="F107" i="2"/>
  <c r="E36" i="5" s="1"/>
  <c r="F108" i="2"/>
  <c r="E37" i="5" s="1"/>
  <c r="F109" i="2"/>
  <c r="E38" i="5" s="1"/>
  <c r="F110" i="2"/>
  <c r="E39" i="5" s="1"/>
  <c r="F111" i="2"/>
  <c r="E40" i="5" s="1"/>
  <c r="F112" i="2"/>
  <c r="E41" i="5" s="1"/>
  <c r="F113" i="2"/>
  <c r="E42" i="5" s="1"/>
  <c r="F114" i="2"/>
  <c r="E43" i="5" s="1"/>
  <c r="F115" i="2"/>
  <c r="E44" i="5" s="1"/>
  <c r="F116" i="2"/>
  <c r="E45" i="5" s="1"/>
  <c r="F117" i="2"/>
  <c r="E46" i="5" s="1"/>
  <c r="F118" i="2"/>
  <c r="E47" i="5" s="1"/>
  <c r="F119" i="2"/>
  <c r="E48" i="5" s="1"/>
  <c r="F120" i="2"/>
  <c r="E49" i="5" s="1"/>
  <c r="F121" i="2"/>
  <c r="E50" i="5" s="1"/>
  <c r="F122" i="2"/>
  <c r="E51" i="5" s="1"/>
  <c r="F123" i="2"/>
  <c r="E52" i="5" s="1"/>
  <c r="F124" i="2"/>
  <c r="E53" i="5" s="1"/>
  <c r="F125" i="2"/>
  <c r="E54" i="5" s="1"/>
  <c r="F126" i="2"/>
  <c r="E55" i="5" s="1"/>
  <c r="F127" i="2"/>
  <c r="E56" i="5" s="1"/>
  <c r="F128" i="2"/>
  <c r="E57" i="5" s="1"/>
  <c r="F129" i="2"/>
  <c r="E58" i="5" s="1"/>
  <c r="F130" i="2"/>
  <c r="E59" i="5" s="1"/>
  <c r="F131" i="2"/>
  <c r="F132" i="2"/>
  <c r="E61" i="5" s="1"/>
  <c r="F133" i="2"/>
  <c r="E62" i="5" s="1"/>
  <c r="F134" i="2"/>
  <c r="E63" i="5" s="1"/>
  <c r="F135" i="2"/>
  <c r="F136" i="2"/>
  <c r="F137" i="2"/>
  <c r="E66" i="5" s="1"/>
  <c r="F138" i="2"/>
  <c r="B19" i="14" s="1"/>
  <c r="F139" i="2"/>
  <c r="E68" i="5" s="1"/>
  <c r="F140" i="2"/>
  <c r="E69" i="5" s="1"/>
  <c r="F141" i="2"/>
  <c r="F142" i="2"/>
  <c r="E71" i="5" s="1"/>
  <c r="F143" i="2"/>
  <c r="E72" i="5" s="1"/>
  <c r="F144" i="2"/>
  <c r="E73" i="5" s="1"/>
  <c r="F145" i="2"/>
  <c r="F146" i="2"/>
  <c r="E75" i="5" s="1"/>
  <c r="F147" i="2"/>
  <c r="F148" i="2"/>
  <c r="E3" i="2"/>
  <c r="E9" i="7" s="1"/>
  <c r="E4" i="2"/>
  <c r="E11" i="7" s="1"/>
  <c r="E5" i="2"/>
  <c r="E10" i="7" s="1"/>
  <c r="E6" i="2"/>
  <c r="E7" i="2"/>
  <c r="E8" i="2"/>
  <c r="E9" i="2"/>
  <c r="E13" i="7" s="1"/>
  <c r="E10" i="2"/>
  <c r="E11" i="2"/>
  <c r="E12" i="2"/>
  <c r="E13" i="2"/>
  <c r="E14" i="2"/>
  <c r="E63" i="7" s="1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8" i="7" s="1"/>
  <c r="E31" i="2"/>
  <c r="E32" i="2"/>
  <c r="E4" i="7" s="1"/>
  <c r="E12" i="7" s="1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36" i="7" s="1"/>
  <c r="E64" i="7" s="1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39" i="7" s="1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D4" i="5" s="1"/>
  <c r="E76" i="2"/>
  <c r="E77" i="2"/>
  <c r="E78" i="2"/>
  <c r="E79" i="2"/>
  <c r="D8" i="5" s="1"/>
  <c r="E80" i="2"/>
  <c r="E81" i="2"/>
  <c r="E82" i="2"/>
  <c r="E83" i="2"/>
  <c r="D12" i="5" s="1"/>
  <c r="E84" i="2"/>
  <c r="E85" i="2"/>
  <c r="E86" i="2"/>
  <c r="E87" i="2"/>
  <c r="D16" i="5" s="1"/>
  <c r="E88" i="2"/>
  <c r="E89" i="2"/>
  <c r="E90" i="2"/>
  <c r="E91" i="2"/>
  <c r="D20" i="5" s="1"/>
  <c r="E92" i="2"/>
  <c r="E93" i="2"/>
  <c r="E94" i="2"/>
  <c r="E95" i="2"/>
  <c r="D24" i="5" s="1"/>
  <c r="E96" i="2"/>
  <c r="E97" i="2"/>
  <c r="E98" i="2"/>
  <c r="E99" i="2"/>
  <c r="D28" i="5" s="1"/>
  <c r="E100" i="2"/>
  <c r="E101" i="2"/>
  <c r="E102" i="2"/>
  <c r="E103" i="2"/>
  <c r="D32" i="5" s="1"/>
  <c r="E104" i="2"/>
  <c r="E105" i="2"/>
  <c r="E106" i="2"/>
  <c r="E107" i="2"/>
  <c r="D36" i="5" s="1"/>
  <c r="E108" i="2"/>
  <c r="E109" i="2"/>
  <c r="E110" i="2"/>
  <c r="E111" i="2"/>
  <c r="D40" i="5" s="1"/>
  <c r="E112" i="2"/>
  <c r="E113" i="2"/>
  <c r="E114" i="2"/>
  <c r="E115" i="2"/>
  <c r="D44" i="5" s="1"/>
  <c r="E116" i="2"/>
  <c r="E117" i="2"/>
  <c r="E118" i="2"/>
  <c r="E119" i="2"/>
  <c r="D48" i="5" s="1"/>
  <c r="E120" i="2"/>
  <c r="E121" i="2"/>
  <c r="E122" i="2"/>
  <c r="E123" i="2"/>
  <c r="D52" i="5" s="1"/>
  <c r="E124" i="2"/>
  <c r="E125" i="2"/>
  <c r="E126" i="2"/>
  <c r="E127" i="2"/>
  <c r="D56" i="5" s="1"/>
  <c r="E128" i="2"/>
  <c r="E129" i="2"/>
  <c r="E130" i="2"/>
  <c r="E131" i="2"/>
  <c r="D60" i="5" s="1"/>
  <c r="E132" i="2"/>
  <c r="E133" i="2"/>
  <c r="E134" i="2"/>
  <c r="E135" i="2"/>
  <c r="D64" i="5" s="1"/>
  <c r="E136" i="2"/>
  <c r="E137" i="2"/>
  <c r="E138" i="2"/>
  <c r="E139" i="2"/>
  <c r="D68" i="5" s="1"/>
  <c r="E140" i="2"/>
  <c r="D69" i="5" s="1"/>
  <c r="E141" i="2"/>
  <c r="E142" i="2"/>
  <c r="E143" i="2"/>
  <c r="D72" i="5" s="1"/>
  <c r="E144" i="2"/>
  <c r="D73" i="5" s="1"/>
  <c r="E145" i="2"/>
  <c r="E146" i="2"/>
  <c r="E147" i="2"/>
  <c r="D76" i="5" s="1"/>
  <c r="E148" i="2"/>
  <c r="D77" i="5" s="1"/>
  <c r="D3" i="2"/>
  <c r="D9" i="7" s="1"/>
  <c r="D4" i="2"/>
  <c r="D11" i="7" s="1"/>
  <c r="D5" i="2"/>
  <c r="D10" i="7" s="1"/>
  <c r="D6" i="2"/>
  <c r="D7" i="2"/>
  <c r="D8" i="2"/>
  <c r="D9" i="2"/>
  <c r="D13" i="7" s="1"/>
  <c r="D10" i="2"/>
  <c r="D11" i="2"/>
  <c r="D12" i="2"/>
  <c r="D13" i="2"/>
  <c r="D14" i="2"/>
  <c r="D63" i="7" s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8" i="7" s="1"/>
  <c r="D31" i="2"/>
  <c r="D32" i="2"/>
  <c r="D4" i="7" s="1"/>
  <c r="D12" i="7" s="1"/>
  <c r="D35" i="7" s="1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36" i="7" s="1"/>
  <c r="D64" i="7" s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39" i="7" s="1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C2" i="5" s="1"/>
  <c r="D74" i="2"/>
  <c r="C3" i="5" s="1"/>
  <c r="D75" i="2"/>
  <c r="D76" i="2"/>
  <c r="D77" i="2"/>
  <c r="C6" i="5" s="1"/>
  <c r="D78" i="2"/>
  <c r="C7" i="5" s="1"/>
  <c r="D79" i="2"/>
  <c r="D80" i="2"/>
  <c r="D81" i="2"/>
  <c r="C10" i="5" s="1"/>
  <c r="D82" i="2"/>
  <c r="C11" i="5" s="1"/>
  <c r="D83" i="2"/>
  <c r="D84" i="2"/>
  <c r="D85" i="2"/>
  <c r="C14" i="5" s="1"/>
  <c r="D86" i="2"/>
  <c r="C15" i="5" s="1"/>
  <c r="D87" i="2"/>
  <c r="D88" i="2"/>
  <c r="D89" i="2"/>
  <c r="D90" i="2"/>
  <c r="D91" i="2"/>
  <c r="D92" i="2"/>
  <c r="D93" i="2"/>
  <c r="C22" i="5" s="1"/>
  <c r="D94" i="2"/>
  <c r="C23" i="5" s="1"/>
  <c r="D95" i="2"/>
  <c r="D96" i="2"/>
  <c r="D97" i="2"/>
  <c r="C26" i="5" s="1"/>
  <c r="D98" i="2"/>
  <c r="C27" i="5" s="1"/>
  <c r="D99" i="2"/>
  <c r="D100" i="2"/>
  <c r="D101" i="2"/>
  <c r="C30" i="5" s="1"/>
  <c r="D102" i="2"/>
  <c r="C31" i="5" s="1"/>
  <c r="D103" i="2"/>
  <c r="D104" i="2"/>
  <c r="D105" i="2"/>
  <c r="C34" i="5" s="1"/>
  <c r="D106" i="2"/>
  <c r="C35" i="5" s="1"/>
  <c r="D107" i="2"/>
  <c r="D108" i="2"/>
  <c r="D109" i="2"/>
  <c r="C38" i="5" s="1"/>
  <c r="D110" i="2"/>
  <c r="C39" i="5" s="1"/>
  <c r="D111" i="2"/>
  <c r="D112" i="2"/>
  <c r="D113" i="2"/>
  <c r="C42" i="5" s="1"/>
  <c r="D114" i="2"/>
  <c r="C43" i="5" s="1"/>
  <c r="D115" i="2"/>
  <c r="D116" i="2"/>
  <c r="D117" i="2"/>
  <c r="C46" i="5" s="1"/>
  <c r="D118" i="2"/>
  <c r="C47" i="5" s="1"/>
  <c r="D119" i="2"/>
  <c r="D120" i="2"/>
  <c r="D121" i="2"/>
  <c r="C50" i="5" s="1"/>
  <c r="D122" i="2"/>
  <c r="C51" i="5" s="1"/>
  <c r="D123" i="2"/>
  <c r="D124" i="2"/>
  <c r="D125" i="2"/>
  <c r="C54" i="5" s="1"/>
  <c r="D126" i="2"/>
  <c r="C55" i="5" s="1"/>
  <c r="D127" i="2"/>
  <c r="D128" i="2"/>
  <c r="D129" i="2"/>
  <c r="C58" i="5" s="1"/>
  <c r="D130" i="2"/>
  <c r="C59" i="5" s="1"/>
  <c r="D131" i="2"/>
  <c r="D132" i="2"/>
  <c r="D133" i="2"/>
  <c r="C62" i="5" s="1"/>
  <c r="D134" i="2"/>
  <c r="C63" i="5" s="1"/>
  <c r="D135" i="2"/>
  <c r="D136" i="2"/>
  <c r="D137" i="2"/>
  <c r="C66" i="5" s="1"/>
  <c r="D138" i="2"/>
  <c r="C67" i="5" s="1"/>
  <c r="D139" i="2"/>
  <c r="D140" i="2"/>
  <c r="D141" i="2"/>
  <c r="C70" i="5" s="1"/>
  <c r="D142" i="2"/>
  <c r="C71" i="5" s="1"/>
  <c r="D143" i="2"/>
  <c r="D144" i="2"/>
  <c r="D145" i="2"/>
  <c r="C74" i="5" s="1"/>
  <c r="D146" i="2"/>
  <c r="C75" i="5" s="1"/>
  <c r="D147" i="2"/>
  <c r="D148" i="2"/>
  <c r="C3" i="2"/>
  <c r="C9" i="7" s="1"/>
  <c r="C4" i="2"/>
  <c r="C11" i="7" s="1"/>
  <c r="C5" i="2"/>
  <c r="C10" i="7" s="1"/>
  <c r="C6" i="2"/>
  <c r="C7" i="2"/>
  <c r="C8" i="2"/>
  <c r="C9" i="2"/>
  <c r="C13" i="7" s="1"/>
  <c r="C10" i="2"/>
  <c r="C11" i="2"/>
  <c r="C12" i="2"/>
  <c r="C13" i="2"/>
  <c r="C14" i="2"/>
  <c r="C63" i="7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8" i="7" s="1"/>
  <c r="C31" i="2"/>
  <c r="C32" i="2"/>
  <c r="C4" i="7" s="1"/>
  <c r="C12" i="7" s="1"/>
  <c r="C35" i="7" s="1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6" i="7" s="1"/>
  <c r="C64" i="7" s="1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39" i="7" s="1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B4" i="5" s="1"/>
  <c r="C76" i="2"/>
  <c r="B5" i="5" s="1"/>
  <c r="C77" i="2"/>
  <c r="C78" i="2"/>
  <c r="C79" i="2"/>
  <c r="B8" i="5" s="1"/>
  <c r="C80" i="2"/>
  <c r="B9" i="5" s="1"/>
  <c r="C81" i="2"/>
  <c r="C82" i="2"/>
  <c r="C83" i="2"/>
  <c r="B12" i="5" s="1"/>
  <c r="C84" i="2"/>
  <c r="B13" i="5" s="1"/>
  <c r="C85" i="2"/>
  <c r="C86" i="2"/>
  <c r="C87" i="2"/>
  <c r="B16" i="5" s="1"/>
  <c r="C88" i="2"/>
  <c r="B17" i="5" s="1"/>
  <c r="C89" i="2"/>
  <c r="C90" i="2"/>
  <c r="C91" i="2"/>
  <c r="B20" i="5" s="1"/>
  <c r="C92" i="2"/>
  <c r="B21" i="5" s="1"/>
  <c r="C93" i="2"/>
  <c r="C94" i="2"/>
  <c r="C95" i="2"/>
  <c r="B24" i="5" s="1"/>
  <c r="C96" i="2"/>
  <c r="B25" i="5" s="1"/>
  <c r="C97" i="2"/>
  <c r="C98" i="2"/>
  <c r="C99" i="2"/>
  <c r="B28" i="5" s="1"/>
  <c r="C100" i="2"/>
  <c r="B29" i="5" s="1"/>
  <c r="C101" i="2"/>
  <c r="C102" i="2"/>
  <c r="C103" i="2"/>
  <c r="B32" i="5" s="1"/>
  <c r="C104" i="2"/>
  <c r="B33" i="5" s="1"/>
  <c r="C105" i="2"/>
  <c r="C106" i="2"/>
  <c r="C107" i="2"/>
  <c r="B36" i="5" s="1"/>
  <c r="C108" i="2"/>
  <c r="B37" i="5" s="1"/>
  <c r="C109" i="2"/>
  <c r="C110" i="2"/>
  <c r="C111" i="2"/>
  <c r="B40" i="5" s="1"/>
  <c r="C112" i="2"/>
  <c r="B41" i="5" s="1"/>
  <c r="C113" i="2"/>
  <c r="C114" i="2"/>
  <c r="C115" i="2"/>
  <c r="B44" i="5" s="1"/>
  <c r="C116" i="2"/>
  <c r="B45" i="5" s="1"/>
  <c r="C117" i="2"/>
  <c r="C118" i="2"/>
  <c r="C119" i="2"/>
  <c r="B48" i="5" s="1"/>
  <c r="C120" i="2"/>
  <c r="B49" i="5" s="1"/>
  <c r="C121" i="2"/>
  <c r="C122" i="2"/>
  <c r="C123" i="2"/>
  <c r="B52" i="5" s="1"/>
  <c r="C124" i="2"/>
  <c r="B53" i="5" s="1"/>
  <c r="C125" i="2"/>
  <c r="C126" i="2"/>
  <c r="C127" i="2"/>
  <c r="B56" i="5" s="1"/>
  <c r="C128" i="2"/>
  <c r="B57" i="5" s="1"/>
  <c r="C129" i="2"/>
  <c r="C130" i="2"/>
  <c r="C131" i="2"/>
  <c r="B60" i="5" s="1"/>
  <c r="C132" i="2"/>
  <c r="B61" i="5" s="1"/>
  <c r="C133" i="2"/>
  <c r="C134" i="2"/>
  <c r="C135" i="2"/>
  <c r="B64" i="5" s="1"/>
  <c r="C136" i="2"/>
  <c r="B65" i="5" s="1"/>
  <c r="C137" i="2"/>
  <c r="C138" i="2"/>
  <c r="C139" i="2"/>
  <c r="B68" i="5" s="1"/>
  <c r="C140" i="2"/>
  <c r="B69" i="5" s="1"/>
  <c r="C141" i="2"/>
  <c r="C142" i="2"/>
  <c r="C143" i="2"/>
  <c r="B72" i="5" s="1"/>
  <c r="C144" i="2"/>
  <c r="B73" i="5" s="1"/>
  <c r="C145" i="2"/>
  <c r="C146" i="2"/>
  <c r="C147" i="2"/>
  <c r="B76" i="5" s="1"/>
  <c r="C148" i="2"/>
  <c r="B77" i="5" s="1"/>
  <c r="B3" i="2"/>
  <c r="B9" i="7" s="1"/>
  <c r="B4" i="2"/>
  <c r="B11" i="7" s="1"/>
  <c r="B5" i="2"/>
  <c r="B10" i="7" s="1"/>
  <c r="B6" i="2"/>
  <c r="B7" i="2"/>
  <c r="B8" i="2"/>
  <c r="B9" i="2"/>
  <c r="B13" i="7" s="1"/>
  <c r="B10" i="2"/>
  <c r="B11" i="2"/>
  <c r="B12" i="2"/>
  <c r="B13" i="2"/>
  <c r="B14" i="2"/>
  <c r="B63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8" i="7" s="1"/>
  <c r="B31" i="2"/>
  <c r="B32" i="2"/>
  <c r="B4" i="7" s="1"/>
  <c r="B12" i="7" s="1"/>
  <c r="B33" i="2"/>
  <c r="B150" i="2" s="1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36" i="7" s="1"/>
  <c r="B64" i="7" s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39" i="7" s="1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160" i="2" s="1"/>
  <c r="B90" i="2"/>
  <c r="B149" i="2" s="1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X2" i="2"/>
  <c r="W2" i="2"/>
  <c r="V2" i="2"/>
  <c r="U2" i="2"/>
  <c r="Q9" i="17" s="1"/>
  <c r="Q23" i="17" s="1"/>
  <c r="T2" i="2"/>
  <c r="P9" i="17" s="1"/>
  <c r="P23" i="17" s="1"/>
  <c r="S2" i="2"/>
  <c r="R2" i="2"/>
  <c r="Q2" i="2"/>
  <c r="M9" i="17" s="1"/>
  <c r="M23" i="17" s="1"/>
  <c r="P2" i="2"/>
  <c r="L9" i="17" s="1"/>
  <c r="L23" i="17" s="1"/>
  <c r="O2" i="2"/>
  <c r="N2" i="2"/>
  <c r="M2" i="2"/>
  <c r="I9" i="17" s="1"/>
  <c r="I23" i="17" s="1"/>
  <c r="L2" i="2"/>
  <c r="K2" i="2"/>
  <c r="G9" i="17" s="1"/>
  <c r="G23" i="17" s="1"/>
  <c r="J2" i="2"/>
  <c r="I2" i="2"/>
  <c r="E9" i="17" s="1"/>
  <c r="E23" i="17" s="1"/>
  <c r="H2" i="2"/>
  <c r="G2" i="2"/>
  <c r="F2" i="2"/>
  <c r="B9" i="17" s="1"/>
  <c r="B23" i="17" s="1"/>
  <c r="E2" i="2"/>
  <c r="E3" i="7" s="1"/>
  <c r="D2" i="2"/>
  <c r="C2" i="2"/>
  <c r="C3" i="7" s="1"/>
  <c r="B2" i="2"/>
  <c r="B3" i="7" s="1"/>
  <c r="J46" i="5" l="1"/>
  <c r="G20" i="17"/>
  <c r="I20" i="17"/>
  <c r="K20" i="17"/>
  <c r="M20" i="17"/>
  <c r="O20" i="17"/>
  <c r="D65" i="5"/>
  <c r="D61" i="5"/>
  <c r="B61" i="6" s="1"/>
  <c r="D57" i="5"/>
  <c r="D53" i="5"/>
  <c r="D49" i="5"/>
  <c r="D45" i="5"/>
  <c r="B45" i="6" s="1"/>
  <c r="D41" i="5"/>
  <c r="D37" i="5"/>
  <c r="D33" i="5"/>
  <c r="D29" i="5"/>
  <c r="D25" i="5"/>
  <c r="D21" i="5"/>
  <c r="D17" i="5"/>
  <c r="D13" i="5"/>
  <c r="D9" i="5"/>
  <c r="D5" i="5"/>
  <c r="F73" i="5"/>
  <c r="F69" i="5"/>
  <c r="F69" i="6" s="1"/>
  <c r="F61" i="5"/>
  <c r="F57" i="5"/>
  <c r="F53" i="5"/>
  <c r="F49" i="5"/>
  <c r="E49" i="6" s="1"/>
  <c r="F45" i="5"/>
  <c r="F41" i="5"/>
  <c r="F37" i="5"/>
  <c r="F33" i="5"/>
  <c r="F29" i="5"/>
  <c r="F21" i="5"/>
  <c r="F17" i="5"/>
  <c r="F13" i="5"/>
  <c r="F9" i="5"/>
  <c r="F5" i="5"/>
  <c r="G75" i="5"/>
  <c r="G71" i="5"/>
  <c r="G63" i="5"/>
  <c r="G59" i="5"/>
  <c r="G55" i="5"/>
  <c r="G51" i="5"/>
  <c r="G47" i="5"/>
  <c r="G43" i="5"/>
  <c r="G39" i="5"/>
  <c r="G35" i="5"/>
  <c r="G31" i="5"/>
  <c r="G27" i="5"/>
  <c r="G23" i="5"/>
  <c r="G15" i="5"/>
  <c r="G11" i="5"/>
  <c r="G7" i="5"/>
  <c r="G3" i="5"/>
  <c r="H73" i="5"/>
  <c r="F73" i="6" s="1"/>
  <c r="H69" i="5"/>
  <c r="H61" i="5"/>
  <c r="H57" i="5"/>
  <c r="H53" i="5"/>
  <c r="H49" i="5"/>
  <c r="H45" i="5"/>
  <c r="H41" i="5"/>
  <c r="H37" i="5"/>
  <c r="H33" i="5"/>
  <c r="H29" i="5"/>
  <c r="H21" i="5"/>
  <c r="H17" i="5"/>
  <c r="H13" i="5"/>
  <c r="H9" i="5"/>
  <c r="H5" i="5"/>
  <c r="J73" i="5"/>
  <c r="J69" i="5"/>
  <c r="J61" i="5"/>
  <c r="J57" i="5"/>
  <c r="J53" i="5"/>
  <c r="J49" i="5"/>
  <c r="J45" i="5"/>
  <c r="J41" i="5"/>
  <c r="J37" i="5"/>
  <c r="J33" i="5"/>
  <c r="J29" i="5"/>
  <c r="J21" i="5"/>
  <c r="J17" i="5"/>
  <c r="J13" i="5"/>
  <c r="J9" i="5"/>
  <c r="J5" i="5"/>
  <c r="H28" i="17"/>
  <c r="J28" i="17"/>
  <c r="L28" i="17"/>
  <c r="N28" i="17"/>
  <c r="Q20" i="17"/>
  <c r="S20" i="17"/>
  <c r="K75" i="5"/>
  <c r="K71" i="5"/>
  <c r="K63" i="5"/>
  <c r="K59" i="5"/>
  <c r="K55" i="5"/>
  <c r="K51" i="5"/>
  <c r="K47" i="5"/>
  <c r="K43" i="5"/>
  <c r="K39" i="5"/>
  <c r="H27" i="15" s="1"/>
  <c r="K35" i="5"/>
  <c r="K31" i="5"/>
  <c r="K27" i="5"/>
  <c r="K23" i="5"/>
  <c r="K15" i="5"/>
  <c r="K11" i="5"/>
  <c r="K7" i="5"/>
  <c r="K3" i="5"/>
  <c r="L73" i="5"/>
  <c r="L69" i="5"/>
  <c r="L61" i="5"/>
  <c r="L57" i="5"/>
  <c r="L53" i="5"/>
  <c r="L49" i="5"/>
  <c r="L45" i="5"/>
  <c r="L41" i="5"/>
  <c r="L37" i="5"/>
  <c r="L33" i="5"/>
  <c r="L29" i="5"/>
  <c r="L21" i="5"/>
  <c r="L17" i="5"/>
  <c r="L13" i="5"/>
  <c r="L13" i="6" s="1"/>
  <c r="L6" i="12" s="1"/>
  <c r="L9" i="5"/>
  <c r="L5" i="5"/>
  <c r="N73" i="5"/>
  <c r="N69" i="5"/>
  <c r="N61" i="5"/>
  <c r="N57" i="5"/>
  <c r="N53" i="5"/>
  <c r="N49" i="5"/>
  <c r="N45" i="5"/>
  <c r="N41" i="5"/>
  <c r="N37" i="5"/>
  <c r="N33" i="5"/>
  <c r="N29" i="5"/>
  <c r="N21" i="5"/>
  <c r="N17" i="5"/>
  <c r="N13" i="5"/>
  <c r="N9" i="5"/>
  <c r="N5" i="5"/>
  <c r="O75" i="5"/>
  <c r="O71" i="5"/>
  <c r="O63" i="5"/>
  <c r="O59" i="5"/>
  <c r="O55" i="5"/>
  <c r="O51" i="5"/>
  <c r="O47" i="5"/>
  <c r="O43" i="5"/>
  <c r="O39" i="5"/>
  <c r="O35" i="5"/>
  <c r="O31" i="5"/>
  <c r="O27" i="5"/>
  <c r="O23" i="5"/>
  <c r="O15" i="5"/>
  <c r="O11" i="5"/>
  <c r="O7" i="5"/>
  <c r="O3" i="5"/>
  <c r="P73" i="5"/>
  <c r="P73" i="6" s="1"/>
  <c r="P69" i="5"/>
  <c r="P61" i="5"/>
  <c r="P57" i="5"/>
  <c r="P53" i="5"/>
  <c r="P53" i="6" s="1"/>
  <c r="P49" i="5"/>
  <c r="P45" i="5"/>
  <c r="P41" i="5"/>
  <c r="P37" i="5"/>
  <c r="P33" i="5"/>
  <c r="P29" i="5"/>
  <c r="P21" i="5"/>
  <c r="P17" i="5"/>
  <c r="P13" i="5"/>
  <c r="P9" i="5"/>
  <c r="P5" i="5"/>
  <c r="R73" i="5"/>
  <c r="R69" i="5"/>
  <c r="G14" i="5"/>
  <c r="G10" i="5"/>
  <c r="G6" i="5"/>
  <c r="H72" i="5"/>
  <c r="H68" i="5"/>
  <c r="H56" i="5"/>
  <c r="H52" i="5"/>
  <c r="H48" i="5"/>
  <c r="H44" i="5"/>
  <c r="H40" i="5"/>
  <c r="H36" i="5"/>
  <c r="H32" i="5"/>
  <c r="H28" i="5"/>
  <c r="H6" i="9" s="1"/>
  <c r="J150" i="2"/>
  <c r="F20" i="17"/>
  <c r="O154" i="2"/>
  <c r="K9" i="17"/>
  <c r="K23" i="17" s="1"/>
  <c r="W154" i="2"/>
  <c r="S9" i="17"/>
  <c r="S23" i="17" s="1"/>
  <c r="G11" i="7"/>
  <c r="C11" i="17"/>
  <c r="I11" i="7"/>
  <c r="E11" i="17"/>
  <c r="W11" i="7"/>
  <c r="S11" i="17"/>
  <c r="C49" i="8"/>
  <c r="C24" i="17"/>
  <c r="C28" i="17"/>
  <c r="G9" i="7"/>
  <c r="C10" i="17"/>
  <c r="H24" i="5"/>
  <c r="H20" i="5"/>
  <c r="H16" i="5"/>
  <c r="H12" i="5"/>
  <c r="H8" i="5"/>
  <c r="H4" i="5"/>
  <c r="I155" i="2"/>
  <c r="E49" i="8"/>
  <c r="E24" i="17"/>
  <c r="E25" i="17" s="1"/>
  <c r="E28" i="17"/>
  <c r="I9" i="7"/>
  <c r="E10" i="17"/>
  <c r="J72" i="5"/>
  <c r="J68" i="5"/>
  <c r="J56" i="5"/>
  <c r="J52" i="5"/>
  <c r="J48" i="5"/>
  <c r="J44" i="5"/>
  <c r="J40" i="5"/>
  <c r="J36" i="5"/>
  <c r="J32" i="5"/>
  <c r="J28" i="5"/>
  <c r="J6" i="9" s="1"/>
  <c r="J24" i="5"/>
  <c r="J20" i="5"/>
  <c r="J16" i="5"/>
  <c r="J12" i="5"/>
  <c r="J8" i="5"/>
  <c r="J4" i="5"/>
  <c r="G49" i="8"/>
  <c r="H50" i="8" s="1"/>
  <c r="G24" i="17"/>
  <c r="G25" i="17" s="1"/>
  <c r="G28" i="17"/>
  <c r="K9" i="7"/>
  <c r="G10" i="17"/>
  <c r="K66" i="5"/>
  <c r="K62" i="5"/>
  <c r="K58" i="5"/>
  <c r="H20" i="17"/>
  <c r="L72" i="5"/>
  <c r="L68" i="5"/>
  <c r="L56" i="5"/>
  <c r="L52" i="5"/>
  <c r="L48" i="5"/>
  <c r="L32" i="5"/>
  <c r="L16" i="5"/>
  <c r="I49" i="8"/>
  <c r="I24" i="17"/>
  <c r="I25" i="17" s="1"/>
  <c r="I28" i="17"/>
  <c r="M9" i="7"/>
  <c r="I10" i="17"/>
  <c r="I12" i="17" s="1"/>
  <c r="N150" i="2"/>
  <c r="J11" i="15" s="1"/>
  <c r="J20" i="17"/>
  <c r="K49" i="8"/>
  <c r="K24" i="17"/>
  <c r="K28" i="17"/>
  <c r="O9" i="7"/>
  <c r="K10" i="17"/>
  <c r="L20" i="17"/>
  <c r="P72" i="5"/>
  <c r="P68" i="5"/>
  <c r="P56" i="5"/>
  <c r="P52" i="5"/>
  <c r="P48" i="5"/>
  <c r="P44" i="5"/>
  <c r="P28" i="5"/>
  <c r="P12" i="5"/>
  <c r="Q155" i="2"/>
  <c r="M49" i="8"/>
  <c r="M24" i="17"/>
  <c r="M28" i="17"/>
  <c r="Q9" i="7"/>
  <c r="M10" i="17"/>
  <c r="R150" i="2"/>
  <c r="N20" i="17"/>
  <c r="O49" i="8"/>
  <c r="O24" i="17"/>
  <c r="O28" i="17"/>
  <c r="S9" i="7"/>
  <c r="S16" i="7" s="1"/>
  <c r="O10" i="17"/>
  <c r="B25" i="3"/>
  <c r="P26" i="17"/>
  <c r="P20" i="17"/>
  <c r="T72" i="5"/>
  <c r="T68" i="5"/>
  <c r="T56" i="5"/>
  <c r="T52" i="5"/>
  <c r="T44" i="5"/>
  <c r="T40" i="5"/>
  <c r="T24" i="5"/>
  <c r="T8" i="5"/>
  <c r="U155" i="2"/>
  <c r="Q49" i="8"/>
  <c r="Q24" i="17"/>
  <c r="Q25" i="17" s="1"/>
  <c r="Q28" i="17"/>
  <c r="U9" i="7"/>
  <c r="Q10" i="17"/>
  <c r="V150" i="2"/>
  <c r="H42" i="15" s="1"/>
  <c r="R20" i="17"/>
  <c r="S49" i="8"/>
  <c r="S24" i="17"/>
  <c r="S28" i="17"/>
  <c r="W9" i="7"/>
  <c r="S10" i="17"/>
  <c r="X155" i="2"/>
  <c r="T20" i="17"/>
  <c r="P154" i="2"/>
  <c r="G154" i="2"/>
  <c r="C9" i="17"/>
  <c r="C23" i="17" s="1"/>
  <c r="S154" i="2"/>
  <c r="O9" i="17"/>
  <c r="O23" i="17" s="1"/>
  <c r="K11" i="7"/>
  <c r="G11" i="17"/>
  <c r="Q11" i="7"/>
  <c r="M11" i="17"/>
  <c r="S11" i="7"/>
  <c r="O11" i="17"/>
  <c r="U11" i="7"/>
  <c r="Q11" i="17"/>
  <c r="H154" i="2"/>
  <c r="D9" i="17"/>
  <c r="D23" i="17" s="1"/>
  <c r="L154" i="2"/>
  <c r="H9" i="17"/>
  <c r="H23" i="17" s="1"/>
  <c r="X154" i="2"/>
  <c r="T9" i="17"/>
  <c r="T23" i="17" s="1"/>
  <c r="M25" i="17"/>
  <c r="M29" i="17" s="1"/>
  <c r="F11" i="7"/>
  <c r="B11" i="17"/>
  <c r="H11" i="7"/>
  <c r="D11" i="17"/>
  <c r="J11" i="7"/>
  <c r="F11" i="17"/>
  <c r="L11" i="7"/>
  <c r="H11" i="17"/>
  <c r="N11" i="7"/>
  <c r="J11" i="17"/>
  <c r="P11" i="7"/>
  <c r="L11" i="17"/>
  <c r="R11" i="7"/>
  <c r="N11" i="17"/>
  <c r="S61" i="5"/>
  <c r="S57" i="5"/>
  <c r="S53" i="5"/>
  <c r="S37" i="5"/>
  <c r="T11" i="7"/>
  <c r="P11" i="17"/>
  <c r="V11" i="7"/>
  <c r="R11" i="17"/>
  <c r="W73" i="5"/>
  <c r="W69" i="5"/>
  <c r="W57" i="5"/>
  <c r="W53" i="5"/>
  <c r="W49" i="5"/>
  <c r="G40" i="4"/>
  <c r="T8" i="17"/>
  <c r="G12" i="4"/>
  <c r="T11" i="17"/>
  <c r="F74" i="5"/>
  <c r="R155" i="2"/>
  <c r="M11" i="7"/>
  <c r="I11" i="17"/>
  <c r="O11" i="7"/>
  <c r="K11" i="17"/>
  <c r="J154" i="2"/>
  <c r="F9" i="17"/>
  <c r="N154" i="2"/>
  <c r="J9" i="17"/>
  <c r="J23" i="17" s="1"/>
  <c r="R154" i="2"/>
  <c r="N9" i="17"/>
  <c r="N23" i="17" s="1"/>
  <c r="V154" i="2"/>
  <c r="R9" i="17"/>
  <c r="R23" i="17" s="1"/>
  <c r="E155" i="2"/>
  <c r="B49" i="8"/>
  <c r="E50" i="8" s="1"/>
  <c r="B24" i="17"/>
  <c r="B25" i="17" s="1"/>
  <c r="B28" i="17"/>
  <c r="F9" i="7"/>
  <c r="B10" i="17"/>
  <c r="B12" i="17" s="1"/>
  <c r="F30" i="5"/>
  <c r="G152" i="2"/>
  <c r="C20" i="17"/>
  <c r="D49" i="8"/>
  <c r="F50" i="8" s="1"/>
  <c r="D24" i="17"/>
  <c r="D28" i="17"/>
  <c r="H9" i="7"/>
  <c r="D10" i="17"/>
  <c r="E20" i="17"/>
  <c r="F49" i="8"/>
  <c r="F24" i="17"/>
  <c r="F28" i="17"/>
  <c r="J9" i="7"/>
  <c r="F10" i="17"/>
  <c r="J54" i="5"/>
  <c r="H49" i="8"/>
  <c r="H24" i="17"/>
  <c r="L9" i="7"/>
  <c r="H10" i="17"/>
  <c r="M155" i="2"/>
  <c r="J49" i="8"/>
  <c r="J24" i="17"/>
  <c r="N9" i="7"/>
  <c r="J10" i="17"/>
  <c r="L49" i="8"/>
  <c r="L24" i="17"/>
  <c r="L25" i="17" s="1"/>
  <c r="P9" i="7"/>
  <c r="L10" i="17"/>
  <c r="L12" i="17" s="1"/>
  <c r="N49" i="8"/>
  <c r="N24" i="17"/>
  <c r="R9" i="7"/>
  <c r="N10" i="17"/>
  <c r="P49" i="8"/>
  <c r="P24" i="17"/>
  <c r="P25" i="17" s="1"/>
  <c r="B27" i="3"/>
  <c r="P27" i="17"/>
  <c r="B19" i="3"/>
  <c r="P28" i="17"/>
  <c r="B11" i="3"/>
  <c r="P22" i="17"/>
  <c r="T9" i="7"/>
  <c r="P10" i="17"/>
  <c r="R49" i="8"/>
  <c r="R24" i="17"/>
  <c r="R28" i="17"/>
  <c r="V9" i="7"/>
  <c r="R10" i="17"/>
  <c r="T24" i="17"/>
  <c r="T28" i="17"/>
  <c r="G76" i="4"/>
  <c r="L60" i="5"/>
  <c r="J155" i="2"/>
  <c r="E4" i="14"/>
  <c r="H64" i="5"/>
  <c r="P150" i="2"/>
  <c r="L11" i="15" s="1"/>
  <c r="P155" i="2"/>
  <c r="B33" i="3"/>
  <c r="T155" i="2"/>
  <c r="S152" i="2"/>
  <c r="V58" i="5"/>
  <c r="B155" i="2"/>
  <c r="H150" i="2"/>
  <c r="D11" i="15" s="1"/>
  <c r="H155" i="2"/>
  <c r="I8" i="14"/>
  <c r="L76" i="5"/>
  <c r="B151" i="2"/>
  <c r="C77" i="5"/>
  <c r="C69" i="5"/>
  <c r="C69" i="6" s="1"/>
  <c r="C57" i="5"/>
  <c r="C57" i="6" s="1"/>
  <c r="C37" i="5"/>
  <c r="G73" i="5"/>
  <c r="G57" i="5"/>
  <c r="G57" i="6" s="1"/>
  <c r="G53" i="5"/>
  <c r="G49" i="5"/>
  <c r="G49" i="6" s="1"/>
  <c r="G17" i="5"/>
  <c r="K69" i="5"/>
  <c r="K69" i="6" s="1"/>
  <c r="K61" i="5"/>
  <c r="K61" i="6" s="1"/>
  <c r="K53" i="5"/>
  <c r="K45" i="5"/>
  <c r="K45" i="6" s="1"/>
  <c r="K29" i="5"/>
  <c r="K29" i="6" s="1"/>
  <c r="K13" i="5"/>
  <c r="O73" i="5"/>
  <c r="O61" i="5"/>
  <c r="O57" i="5"/>
  <c r="O45" i="5"/>
  <c r="L45" i="6" s="1"/>
  <c r="O41" i="5"/>
  <c r="O9" i="5"/>
  <c r="L9" i="6" s="1"/>
  <c r="S73" i="5"/>
  <c r="S69" i="5"/>
  <c r="E52" i="3"/>
  <c r="G60" i="4"/>
  <c r="E36" i="3"/>
  <c r="G44" i="4"/>
  <c r="G28" i="4"/>
  <c r="V155" i="2"/>
  <c r="N155" i="2"/>
  <c r="F155" i="2"/>
  <c r="D3" i="7"/>
  <c r="D154" i="2"/>
  <c r="B2" i="3"/>
  <c r="C2" i="3" s="1"/>
  <c r="T154" i="2"/>
  <c r="D150" i="2"/>
  <c r="D151" i="2" s="1"/>
  <c r="D155" i="2"/>
  <c r="L150" i="2"/>
  <c r="L151" i="2" s="1"/>
  <c r="L155" i="2"/>
  <c r="C73" i="5"/>
  <c r="C73" i="6" s="1"/>
  <c r="C61" i="5"/>
  <c r="C53" i="5"/>
  <c r="C53" i="6" s="1"/>
  <c r="C5" i="5"/>
  <c r="G69" i="5"/>
  <c r="G69" i="6" s="1"/>
  <c r="F154" i="2"/>
  <c r="B17" i="7"/>
  <c r="C150" i="2"/>
  <c r="C151" i="2" s="1"/>
  <c r="C155" i="2"/>
  <c r="D2" i="5"/>
  <c r="D3" i="9" s="1"/>
  <c r="B74" i="9"/>
  <c r="F66" i="5"/>
  <c r="F62" i="5"/>
  <c r="F58" i="5"/>
  <c r="F54" i="5"/>
  <c r="F50" i="5"/>
  <c r="F46" i="5"/>
  <c r="F14" i="5"/>
  <c r="G150" i="2"/>
  <c r="G155" i="2"/>
  <c r="D74" i="9"/>
  <c r="I152" i="2"/>
  <c r="G6" i="14"/>
  <c r="J70" i="5"/>
  <c r="J66" i="5"/>
  <c r="J62" i="5"/>
  <c r="J58" i="5"/>
  <c r="J42" i="5"/>
  <c r="J10" i="5"/>
  <c r="K150" i="2"/>
  <c r="K151" i="2" s="1"/>
  <c r="K155" i="2"/>
  <c r="K152" i="2"/>
  <c r="H74" i="9"/>
  <c r="M152" i="2"/>
  <c r="O152" i="2"/>
  <c r="R62" i="5"/>
  <c r="V50" i="5"/>
  <c r="V14" i="5"/>
  <c r="C152" i="2"/>
  <c r="C153" i="2" s="1"/>
  <c r="H2" i="5"/>
  <c r="N66" i="5"/>
  <c r="N62" i="5"/>
  <c r="N58" i="5"/>
  <c r="N54" i="5"/>
  <c r="N38" i="5"/>
  <c r="N22" i="5"/>
  <c r="N6" i="5"/>
  <c r="O150" i="2"/>
  <c r="O151" i="2" s="1"/>
  <c r="Q152" i="2"/>
  <c r="R66" i="5"/>
  <c r="R58" i="5"/>
  <c r="R54" i="5"/>
  <c r="R50" i="5"/>
  <c r="R34" i="5"/>
  <c r="S150" i="2"/>
  <c r="S151" i="2" s="1"/>
  <c r="U152" i="2"/>
  <c r="V66" i="5"/>
  <c r="V62" i="5"/>
  <c r="V54" i="5"/>
  <c r="V46" i="5"/>
  <c r="V30" i="5"/>
  <c r="W150" i="2"/>
  <c r="O6" i="11" s="1"/>
  <c r="R61" i="5"/>
  <c r="P61" i="6" s="1"/>
  <c r="R57" i="5"/>
  <c r="R53" i="5"/>
  <c r="R49" i="5"/>
  <c r="R45" i="5"/>
  <c r="R41" i="5"/>
  <c r="R37" i="5"/>
  <c r="R33" i="5"/>
  <c r="R29" i="5"/>
  <c r="R21" i="5"/>
  <c r="R17" i="5"/>
  <c r="R13" i="5"/>
  <c r="R9" i="5"/>
  <c r="R5" i="5"/>
  <c r="S75" i="5"/>
  <c r="S71" i="5"/>
  <c r="S63" i="5"/>
  <c r="S59" i="5"/>
  <c r="S55" i="5"/>
  <c r="S51" i="5"/>
  <c r="S47" i="5"/>
  <c r="S43" i="5"/>
  <c r="S39" i="5"/>
  <c r="T73" i="5"/>
  <c r="T69" i="5"/>
  <c r="T61" i="5"/>
  <c r="T57" i="5"/>
  <c r="T53" i="5"/>
  <c r="T49" i="5"/>
  <c r="T45" i="5"/>
  <c r="T41" i="5"/>
  <c r="T37" i="5"/>
  <c r="T33" i="5"/>
  <c r="T29" i="5"/>
  <c r="T21" i="5"/>
  <c r="T17" i="5"/>
  <c r="T13" i="5"/>
  <c r="T9" i="5"/>
  <c r="T5" i="5"/>
  <c r="V73" i="5"/>
  <c r="V69" i="5"/>
  <c r="V61" i="5"/>
  <c r="V57" i="5"/>
  <c r="V53" i="5"/>
  <c r="V49" i="5"/>
  <c r="V45" i="5"/>
  <c r="V41" i="5"/>
  <c r="V37" i="5"/>
  <c r="V33" i="5"/>
  <c r="V29" i="5"/>
  <c r="V21" i="5"/>
  <c r="V17" i="5"/>
  <c r="V13" i="5"/>
  <c r="V9" i="5"/>
  <c r="V5" i="5"/>
  <c r="W75" i="5"/>
  <c r="W71" i="5"/>
  <c r="W63" i="5"/>
  <c r="W59" i="5"/>
  <c r="W55" i="5"/>
  <c r="W51" i="5"/>
  <c r="W47" i="5"/>
  <c r="W43" i="5"/>
  <c r="W39" i="5"/>
  <c r="W7" i="9" s="1"/>
  <c r="C13" i="4"/>
  <c r="V74" i="5"/>
  <c r="W155" i="2"/>
  <c r="S155" i="2"/>
  <c r="O155" i="2"/>
  <c r="C6" i="11"/>
  <c r="K11" i="15"/>
  <c r="G6" i="11"/>
  <c r="S11" i="15"/>
  <c r="E4" i="9"/>
  <c r="F27" i="15"/>
  <c r="I7" i="9"/>
  <c r="F46" i="3"/>
  <c r="B73" i="6"/>
  <c r="H151" i="2"/>
  <c r="F11" i="15"/>
  <c r="B6" i="11"/>
  <c r="H6" i="11"/>
  <c r="P151" i="2"/>
  <c r="P6" i="9"/>
  <c r="N11" i="15"/>
  <c r="J6" i="11"/>
  <c r="R11" i="15"/>
  <c r="G11" i="14"/>
  <c r="K3" i="7"/>
  <c r="K8" i="7" s="1"/>
  <c r="K15" i="7" s="1"/>
  <c r="C7" i="9"/>
  <c r="B4" i="13"/>
  <c r="B47" i="9"/>
  <c r="B79" i="9" s="1"/>
  <c r="B72" i="8"/>
  <c r="F38" i="7"/>
  <c r="B5" i="10"/>
  <c r="B12" i="14"/>
  <c r="F63" i="7"/>
  <c r="C9" i="14"/>
  <c r="F77" i="5"/>
  <c r="C5" i="14"/>
  <c r="F65" i="5"/>
  <c r="C13" i="12"/>
  <c r="F25" i="5"/>
  <c r="C14" i="14"/>
  <c r="G4" i="7"/>
  <c r="G12" i="7" s="1"/>
  <c r="G35" i="7" s="1"/>
  <c r="D27" i="15"/>
  <c r="G7" i="9"/>
  <c r="G4" i="9"/>
  <c r="D4" i="13"/>
  <c r="D47" i="9"/>
  <c r="D79" i="9" s="1"/>
  <c r="D5" i="10"/>
  <c r="H38" i="7"/>
  <c r="D72" i="8"/>
  <c r="E13" i="12"/>
  <c r="H25" i="5"/>
  <c r="G9" i="14"/>
  <c r="J77" i="5"/>
  <c r="G13" i="12"/>
  <c r="G15" i="12" s="1"/>
  <c r="J25" i="5"/>
  <c r="K4" i="9"/>
  <c r="H12" i="14"/>
  <c r="L63" i="7"/>
  <c r="I9" i="14"/>
  <c r="L77" i="5"/>
  <c r="I5" i="14"/>
  <c r="L65" i="5"/>
  <c r="I13" i="12"/>
  <c r="L25" i="5"/>
  <c r="I9" i="15"/>
  <c r="I6" i="10"/>
  <c r="I70" i="9"/>
  <c r="I75" i="8"/>
  <c r="M4" i="9"/>
  <c r="J15" i="14"/>
  <c r="N36" i="7"/>
  <c r="N64" i="7" s="1"/>
  <c r="J4" i="13"/>
  <c r="J5" i="10"/>
  <c r="J47" i="9"/>
  <c r="J79" i="9" s="1"/>
  <c r="N38" i="7"/>
  <c r="J72" i="8"/>
  <c r="J12" i="14"/>
  <c r="N63" i="7"/>
  <c r="K9" i="14"/>
  <c r="N77" i="5"/>
  <c r="K13" i="12"/>
  <c r="N25" i="5"/>
  <c r="O4" i="9"/>
  <c r="M13" i="12"/>
  <c r="P25" i="5"/>
  <c r="Q4" i="9"/>
  <c r="N15" i="14"/>
  <c r="R36" i="7"/>
  <c r="R64" i="7" s="1"/>
  <c r="N4" i="13"/>
  <c r="N5" i="10"/>
  <c r="N47" i="9"/>
  <c r="N79" i="9" s="1"/>
  <c r="R38" i="7"/>
  <c r="N72" i="8"/>
  <c r="N12" i="14"/>
  <c r="R63" i="7"/>
  <c r="O9" i="14"/>
  <c r="R77" i="5"/>
  <c r="O5" i="14"/>
  <c r="R65" i="5"/>
  <c r="O13" i="12"/>
  <c r="R25" i="5"/>
  <c r="O14" i="14"/>
  <c r="S4" i="7"/>
  <c r="S12" i="7" s="1"/>
  <c r="S35" i="7" s="1"/>
  <c r="J31" i="3"/>
  <c r="S31" i="5"/>
  <c r="J11" i="3"/>
  <c r="S11" i="5"/>
  <c r="P12" i="14"/>
  <c r="T63" i="7"/>
  <c r="Q9" i="14"/>
  <c r="T77" i="5"/>
  <c r="Q5" i="14"/>
  <c r="T65" i="5"/>
  <c r="Q13" i="12"/>
  <c r="T25" i="5"/>
  <c r="R15" i="14"/>
  <c r="V36" i="7"/>
  <c r="V64" i="7" s="1"/>
  <c r="S9" i="14"/>
  <c r="V77" i="5"/>
  <c r="S5" i="14"/>
  <c r="V65" i="5"/>
  <c r="S13" i="12"/>
  <c r="V25" i="5"/>
  <c r="W27" i="5"/>
  <c r="L27" i="3"/>
  <c r="W11" i="5"/>
  <c r="W4" i="9" s="1"/>
  <c r="L11" i="3"/>
  <c r="M150" i="2"/>
  <c r="M151" i="2" s="1"/>
  <c r="C3" i="9"/>
  <c r="S65" i="5"/>
  <c r="C21" i="5"/>
  <c r="L11" i="14"/>
  <c r="P3" i="7"/>
  <c r="P8" i="7" s="1"/>
  <c r="T11" i="14"/>
  <c r="X3" i="7"/>
  <c r="E2" i="3"/>
  <c r="F8" i="3" s="1"/>
  <c r="B6" i="9"/>
  <c r="D6" i="9"/>
  <c r="E41" i="7"/>
  <c r="E65" i="7"/>
  <c r="E66" i="7" s="1"/>
  <c r="E67" i="7" s="1"/>
  <c r="E17" i="7"/>
  <c r="B7" i="14"/>
  <c r="E74" i="5"/>
  <c r="B6" i="14"/>
  <c r="E70" i="5"/>
  <c r="B14" i="12"/>
  <c r="E26" i="5"/>
  <c r="F160" i="2"/>
  <c r="E79" i="5" s="1"/>
  <c r="E18" i="5"/>
  <c r="B3" i="12"/>
  <c r="E2" i="5"/>
  <c r="B4" i="15"/>
  <c r="B5" i="15" s="1"/>
  <c r="B18" i="14"/>
  <c r="B82" i="9"/>
  <c r="F13" i="7"/>
  <c r="B4" i="8"/>
  <c r="F10" i="7"/>
  <c r="B27" i="8"/>
  <c r="C8" i="14"/>
  <c r="F76" i="5"/>
  <c r="C4" i="14"/>
  <c r="F64" i="5"/>
  <c r="C3" i="14"/>
  <c r="F60" i="5"/>
  <c r="F6" i="9"/>
  <c r="C74" i="9"/>
  <c r="C16" i="14"/>
  <c r="G39" i="7"/>
  <c r="C6" i="13"/>
  <c r="D7" i="14"/>
  <c r="G74" i="5"/>
  <c r="D6" i="14"/>
  <c r="G70" i="5"/>
  <c r="D14" i="12"/>
  <c r="G26" i="5"/>
  <c r="H160" i="2"/>
  <c r="G18" i="5"/>
  <c r="D3" i="12"/>
  <c r="G2" i="5"/>
  <c r="D4" i="15"/>
  <c r="D5" i="15" s="1"/>
  <c r="D18" i="14"/>
  <c r="D82" i="9"/>
  <c r="D4" i="8"/>
  <c r="H13" i="7"/>
  <c r="H10" i="7"/>
  <c r="D27" i="8"/>
  <c r="E74" i="9"/>
  <c r="E16" i="14"/>
  <c r="E6" i="13"/>
  <c r="I39" i="7"/>
  <c r="F7" i="14"/>
  <c r="I74" i="5"/>
  <c r="F6" i="14"/>
  <c r="I70" i="5"/>
  <c r="F14" i="12"/>
  <c r="I26" i="5"/>
  <c r="J160" i="2"/>
  <c r="I79" i="5" s="1"/>
  <c r="I18" i="5"/>
  <c r="F3" i="12"/>
  <c r="I2" i="5"/>
  <c r="F4" i="15"/>
  <c r="F5" i="15" s="1"/>
  <c r="F18" i="14"/>
  <c r="F82" i="9"/>
  <c r="J13" i="7"/>
  <c r="F4" i="8"/>
  <c r="F27" i="8"/>
  <c r="J10" i="7"/>
  <c r="G8" i="14"/>
  <c r="J76" i="5"/>
  <c r="G4" i="14"/>
  <c r="J64" i="5"/>
  <c r="G3" i="14"/>
  <c r="J60" i="5"/>
  <c r="G74" i="9"/>
  <c r="G16" i="14"/>
  <c r="G6" i="13"/>
  <c r="K39" i="7"/>
  <c r="H7" i="14"/>
  <c r="K74" i="5"/>
  <c r="H6" i="14"/>
  <c r="K70" i="5"/>
  <c r="K54" i="5"/>
  <c r="K50" i="5"/>
  <c r="K46" i="5"/>
  <c r="K42" i="5"/>
  <c r="K38" i="5"/>
  <c r="K34" i="5"/>
  <c r="K30" i="5"/>
  <c r="H14" i="12"/>
  <c r="K26" i="5"/>
  <c r="K22" i="5"/>
  <c r="L160" i="2"/>
  <c r="K18" i="5"/>
  <c r="K14" i="5"/>
  <c r="K10" i="5"/>
  <c r="K6" i="5"/>
  <c r="H3" i="12"/>
  <c r="K2" i="5"/>
  <c r="H4" i="15"/>
  <c r="H5" i="15" s="1"/>
  <c r="H18" i="14"/>
  <c r="H82" i="9"/>
  <c r="H4" i="8"/>
  <c r="L13" i="7"/>
  <c r="L10" i="7"/>
  <c r="H27" i="8"/>
  <c r="L44" i="5"/>
  <c r="L40" i="5"/>
  <c r="L36" i="5"/>
  <c r="L28" i="5"/>
  <c r="L24" i="5"/>
  <c r="L20" i="5"/>
  <c r="L12" i="5"/>
  <c r="L8" i="5"/>
  <c r="L4" i="5"/>
  <c r="I74" i="9"/>
  <c r="I16" i="14"/>
  <c r="I6" i="13"/>
  <c r="M39" i="7"/>
  <c r="J7" i="14"/>
  <c r="M74" i="5"/>
  <c r="J6" i="14"/>
  <c r="M70" i="5"/>
  <c r="J14" i="12"/>
  <c r="M26" i="5"/>
  <c r="N160" i="2"/>
  <c r="M79" i="5" s="1"/>
  <c r="M18" i="5"/>
  <c r="J3" i="12"/>
  <c r="M2" i="5"/>
  <c r="J4" i="15"/>
  <c r="J5" i="15" s="1"/>
  <c r="J18" i="14"/>
  <c r="J82" i="9"/>
  <c r="N13" i="7"/>
  <c r="J4" i="8"/>
  <c r="J27" i="8"/>
  <c r="N10" i="7"/>
  <c r="K8" i="14"/>
  <c r="N76" i="5"/>
  <c r="N72" i="5"/>
  <c r="N68" i="5"/>
  <c r="K4" i="14"/>
  <c r="N64" i="5"/>
  <c r="K3" i="14"/>
  <c r="N60" i="5"/>
  <c r="N56" i="5"/>
  <c r="N52" i="5"/>
  <c r="N48" i="5"/>
  <c r="N44" i="5"/>
  <c r="N40" i="5"/>
  <c r="N36" i="5"/>
  <c r="N32" i="5"/>
  <c r="N28" i="5"/>
  <c r="N24" i="5"/>
  <c r="N20" i="5"/>
  <c r="N16" i="5"/>
  <c r="N12" i="5"/>
  <c r="N8" i="5"/>
  <c r="N4" i="5"/>
  <c r="K74" i="9"/>
  <c r="K16" i="14"/>
  <c r="K6" i="13"/>
  <c r="O39" i="7"/>
  <c r="L7" i="14"/>
  <c r="O74" i="5"/>
  <c r="L6" i="14"/>
  <c r="O70" i="5"/>
  <c r="O66" i="5"/>
  <c r="O62" i="5"/>
  <c r="O58" i="5"/>
  <c r="O54" i="5"/>
  <c r="O50" i="5"/>
  <c r="O46" i="5"/>
  <c r="O42" i="5"/>
  <c r="O38" i="5"/>
  <c r="O34" i="5"/>
  <c r="O30" i="5"/>
  <c r="L14" i="12"/>
  <c r="L15" i="12" s="1"/>
  <c r="O26" i="5"/>
  <c r="O22" i="5"/>
  <c r="P160" i="2"/>
  <c r="O18" i="5"/>
  <c r="O14" i="5"/>
  <c r="O10" i="5"/>
  <c r="O6" i="5"/>
  <c r="L3" i="12"/>
  <c r="O2" i="5"/>
  <c r="L4" i="15"/>
  <c r="L5" i="15" s="1"/>
  <c r="L18" i="14"/>
  <c r="L82" i="9"/>
  <c r="L4" i="8"/>
  <c r="P13" i="7"/>
  <c r="P10" i="7"/>
  <c r="L27" i="8"/>
  <c r="P40" i="5"/>
  <c r="P36" i="5"/>
  <c r="P32" i="5"/>
  <c r="P24" i="5"/>
  <c r="P20" i="5"/>
  <c r="P16" i="5"/>
  <c r="P8" i="5"/>
  <c r="P4" i="5"/>
  <c r="M74" i="9"/>
  <c r="M75" i="9" s="1"/>
  <c r="M16" i="14"/>
  <c r="M6" i="13"/>
  <c r="Q39" i="7"/>
  <c r="N7" i="14"/>
  <c r="Q74" i="5"/>
  <c r="N6" i="14"/>
  <c r="Q70" i="5"/>
  <c r="N14" i="12"/>
  <c r="Q26" i="5"/>
  <c r="R160" i="2"/>
  <c r="Q79" i="5" s="1"/>
  <c r="Q18" i="5"/>
  <c r="N3" i="12"/>
  <c r="Q2" i="5"/>
  <c r="N4" i="15"/>
  <c r="N5" i="15" s="1"/>
  <c r="N18" i="14"/>
  <c r="N82" i="9"/>
  <c r="R13" i="7"/>
  <c r="N4" i="8"/>
  <c r="N27" i="8"/>
  <c r="R10" i="7"/>
  <c r="O8" i="14"/>
  <c r="R76" i="5"/>
  <c r="R72" i="5"/>
  <c r="R68" i="5"/>
  <c r="O4" i="14"/>
  <c r="R64" i="5"/>
  <c r="O3" i="14"/>
  <c r="R60" i="5"/>
  <c r="R56" i="5"/>
  <c r="R52" i="5"/>
  <c r="R48" i="5"/>
  <c r="R44" i="5"/>
  <c r="R40" i="5"/>
  <c r="R36" i="5"/>
  <c r="R32" i="5"/>
  <c r="R28" i="5"/>
  <c r="R24" i="5"/>
  <c r="R20" i="5"/>
  <c r="R16" i="5"/>
  <c r="R12" i="5"/>
  <c r="R8" i="5"/>
  <c r="R4" i="5"/>
  <c r="O74" i="9"/>
  <c r="O75" i="9" s="1"/>
  <c r="O16" i="14"/>
  <c r="O6" i="13"/>
  <c r="S39" i="7"/>
  <c r="P7" i="14"/>
  <c r="S74" i="5"/>
  <c r="P6" i="14"/>
  <c r="S70" i="5"/>
  <c r="S66" i="5"/>
  <c r="S62" i="5"/>
  <c r="S58" i="5"/>
  <c r="S54" i="5"/>
  <c r="S50" i="5"/>
  <c r="S46" i="5"/>
  <c r="S42" i="5"/>
  <c r="S38" i="5"/>
  <c r="S34" i="5"/>
  <c r="S30" i="5"/>
  <c r="P14" i="12"/>
  <c r="S26" i="5"/>
  <c r="S22" i="5"/>
  <c r="T160" i="2"/>
  <c r="S18" i="5"/>
  <c r="S14" i="5"/>
  <c r="S10" i="5"/>
  <c r="S6" i="5"/>
  <c r="P3" i="12"/>
  <c r="S2" i="5"/>
  <c r="J2" i="3"/>
  <c r="K2" i="3" s="1"/>
  <c r="P4" i="15"/>
  <c r="P5" i="15" s="1"/>
  <c r="P18" i="14"/>
  <c r="P82" i="9"/>
  <c r="P4" i="8"/>
  <c r="T13" i="7"/>
  <c r="T10" i="7"/>
  <c r="P27" i="8"/>
  <c r="T48" i="5"/>
  <c r="T36" i="5"/>
  <c r="T32" i="5"/>
  <c r="T28" i="5"/>
  <c r="T20" i="5"/>
  <c r="T16" i="5"/>
  <c r="T12" i="5"/>
  <c r="T4" i="5"/>
  <c r="Q74" i="9"/>
  <c r="Q16" i="14"/>
  <c r="Q6" i="13"/>
  <c r="U39" i="7"/>
  <c r="R7" i="14"/>
  <c r="U74" i="5"/>
  <c r="R6" i="14"/>
  <c r="U70" i="5"/>
  <c r="R14" i="12"/>
  <c r="U26" i="5"/>
  <c r="V160" i="2"/>
  <c r="U79" i="5" s="1"/>
  <c r="U18" i="5"/>
  <c r="R3" i="12"/>
  <c r="U2" i="5"/>
  <c r="R4" i="15"/>
  <c r="R5" i="15" s="1"/>
  <c r="R18" i="14"/>
  <c r="R82" i="9"/>
  <c r="V13" i="7"/>
  <c r="R4" i="8"/>
  <c r="R27" i="8"/>
  <c r="V10" i="7"/>
  <c r="S8" i="14"/>
  <c r="V76" i="5"/>
  <c r="V72" i="5"/>
  <c r="V68" i="5"/>
  <c r="S4" i="14"/>
  <c r="V64" i="5"/>
  <c r="S3" i="14"/>
  <c r="V60" i="5"/>
  <c r="V56" i="5"/>
  <c r="V52" i="5"/>
  <c r="V48" i="5"/>
  <c r="V44" i="5"/>
  <c r="V40" i="5"/>
  <c r="V36" i="5"/>
  <c r="V32" i="5"/>
  <c r="V28" i="5"/>
  <c r="V6" i="9" s="1"/>
  <c r="V24" i="5"/>
  <c r="V20" i="5"/>
  <c r="V16" i="5"/>
  <c r="V12" i="5"/>
  <c r="V8" i="5"/>
  <c r="V4" i="5"/>
  <c r="S74" i="9"/>
  <c r="S16" i="14"/>
  <c r="S6" i="13"/>
  <c r="W39" i="7"/>
  <c r="T7" i="14"/>
  <c r="W74" i="5"/>
  <c r="T6" i="14"/>
  <c r="W70" i="5"/>
  <c r="W66" i="5"/>
  <c r="W62" i="5"/>
  <c r="W58" i="5"/>
  <c r="W54" i="5"/>
  <c r="W50" i="5"/>
  <c r="W46" i="5"/>
  <c r="W42" i="5"/>
  <c r="W38" i="5"/>
  <c r="W34" i="5"/>
  <c r="L34" i="3"/>
  <c r="S42" i="4"/>
  <c r="W30" i="5"/>
  <c r="L30" i="3"/>
  <c r="S38" i="4"/>
  <c r="T14" i="12"/>
  <c r="W26" i="5"/>
  <c r="L26" i="3"/>
  <c r="S34" i="4"/>
  <c r="W22" i="5"/>
  <c r="L22" i="3"/>
  <c r="S30" i="4"/>
  <c r="X160" i="2"/>
  <c r="W18" i="5"/>
  <c r="L18" i="3"/>
  <c r="S26" i="4"/>
  <c r="W14" i="5"/>
  <c r="L14" i="3"/>
  <c r="S22" i="4"/>
  <c r="W10" i="5"/>
  <c r="L10" i="3"/>
  <c r="S18" i="4"/>
  <c r="W6" i="5"/>
  <c r="L6" i="3"/>
  <c r="S14" i="4"/>
  <c r="T3" i="12"/>
  <c r="L2" i="3"/>
  <c r="M2" i="3" s="1"/>
  <c r="S10" i="4"/>
  <c r="W2" i="5"/>
  <c r="G77" i="4"/>
  <c r="E69" i="3"/>
  <c r="G73" i="4"/>
  <c r="E65" i="3"/>
  <c r="T4" i="15"/>
  <c r="T18" i="14"/>
  <c r="T82" i="9"/>
  <c r="G69" i="4"/>
  <c r="E61" i="3"/>
  <c r="G65" i="4"/>
  <c r="E57" i="3"/>
  <c r="G61" i="4"/>
  <c r="E53" i="3"/>
  <c r="G57" i="4"/>
  <c r="E49" i="3"/>
  <c r="G53" i="4"/>
  <c r="E45" i="3"/>
  <c r="G49" i="4"/>
  <c r="E41" i="3"/>
  <c r="G45" i="4"/>
  <c r="E37" i="3"/>
  <c r="G41" i="4"/>
  <c r="E33" i="3"/>
  <c r="G37" i="4"/>
  <c r="E29" i="3"/>
  <c r="G33" i="4"/>
  <c r="E25" i="3"/>
  <c r="G29" i="4"/>
  <c r="E21" i="3"/>
  <c r="G25" i="4"/>
  <c r="E17" i="3"/>
  <c r="G21" i="4"/>
  <c r="E13" i="3"/>
  <c r="T4" i="8"/>
  <c r="X13" i="7"/>
  <c r="G17" i="4"/>
  <c r="E9" i="3"/>
  <c r="X10" i="7"/>
  <c r="T27" i="8"/>
  <c r="G13" i="4"/>
  <c r="E5" i="3"/>
  <c r="X150" i="2"/>
  <c r="T150" i="2"/>
  <c r="V152" i="2"/>
  <c r="R152" i="2"/>
  <c r="N152" i="2"/>
  <c r="J152" i="2"/>
  <c r="F152" i="2"/>
  <c r="K154" i="2"/>
  <c r="C154" i="2"/>
  <c r="B61" i="3"/>
  <c r="B9" i="3"/>
  <c r="B5" i="3"/>
  <c r="E58" i="3"/>
  <c r="E42" i="3"/>
  <c r="E26" i="3"/>
  <c r="E10" i="3"/>
  <c r="J22" i="3"/>
  <c r="J6" i="3"/>
  <c r="G72" i="4"/>
  <c r="G56" i="4"/>
  <c r="G24" i="4"/>
  <c r="T2" i="5"/>
  <c r="S77" i="5"/>
  <c r="H76" i="5"/>
  <c r="R74" i="5"/>
  <c r="V70" i="5"/>
  <c r="F70" i="5"/>
  <c r="U67" i="5"/>
  <c r="E67" i="5"/>
  <c r="O65" i="5"/>
  <c r="T64" i="5"/>
  <c r="H60" i="5"/>
  <c r="J26" i="5"/>
  <c r="C11" i="14"/>
  <c r="G3" i="7"/>
  <c r="G8" i="7" s="1"/>
  <c r="O11" i="14"/>
  <c r="S3" i="7"/>
  <c r="D149" i="2"/>
  <c r="C19" i="5"/>
  <c r="E16" i="7"/>
  <c r="E35" i="7"/>
  <c r="B27" i="15"/>
  <c r="E7" i="9"/>
  <c r="F149" i="2"/>
  <c r="E78" i="5" s="1"/>
  <c r="B28" i="15" s="1"/>
  <c r="E19" i="5"/>
  <c r="B15" i="14"/>
  <c r="F36" i="7"/>
  <c r="F64" i="7" s="1"/>
  <c r="H149" i="2"/>
  <c r="G19" i="5"/>
  <c r="D15" i="14"/>
  <c r="H36" i="7"/>
  <c r="H64" i="7" s="1"/>
  <c r="D12" i="14"/>
  <c r="H63" i="7"/>
  <c r="E9" i="15"/>
  <c r="E6" i="10"/>
  <c r="E70" i="9"/>
  <c r="E75" i="8"/>
  <c r="G9" i="15"/>
  <c r="G70" i="9"/>
  <c r="G6" i="10"/>
  <c r="G75" i="8"/>
  <c r="H19" i="14"/>
  <c r="K67" i="5"/>
  <c r="L149" i="2"/>
  <c r="K19" i="5"/>
  <c r="H47" i="9"/>
  <c r="H79" i="9" s="1"/>
  <c r="H4" i="13"/>
  <c r="H5" i="10"/>
  <c r="L38" i="7"/>
  <c r="H72" i="8"/>
  <c r="L61" i="6"/>
  <c r="L19" i="14"/>
  <c r="O67" i="5"/>
  <c r="L27" i="15"/>
  <c r="O7" i="9"/>
  <c r="P149" i="2"/>
  <c r="O19" i="5"/>
  <c r="L47" i="9"/>
  <c r="L79" i="9" s="1"/>
  <c r="L4" i="13"/>
  <c r="L5" i="10"/>
  <c r="P38" i="7"/>
  <c r="L72" i="8"/>
  <c r="L12" i="14"/>
  <c r="P63" i="7"/>
  <c r="M9" i="14"/>
  <c r="P77" i="5"/>
  <c r="M9" i="15"/>
  <c r="M6" i="10"/>
  <c r="M70" i="9"/>
  <c r="M75" i="8"/>
  <c r="M14" i="14"/>
  <c r="M21" i="14" s="1"/>
  <c r="Q4" i="7"/>
  <c r="Q12" i="7" s="1"/>
  <c r="N27" i="15"/>
  <c r="Q7" i="9"/>
  <c r="O9" i="15"/>
  <c r="O70" i="9"/>
  <c r="O6" i="10"/>
  <c r="O75" i="8"/>
  <c r="P27" i="15"/>
  <c r="S7" i="9"/>
  <c r="J27" i="3"/>
  <c r="S27" i="5"/>
  <c r="T149" i="2"/>
  <c r="J19" i="3"/>
  <c r="S19" i="5"/>
  <c r="J3" i="3"/>
  <c r="S3" i="5"/>
  <c r="P15" i="14"/>
  <c r="T36" i="7"/>
  <c r="T64" i="7" s="1"/>
  <c r="P47" i="9"/>
  <c r="P79" i="9" s="1"/>
  <c r="P5" i="10"/>
  <c r="P4" i="13"/>
  <c r="T38" i="7"/>
  <c r="P72" i="8"/>
  <c r="V149" i="2"/>
  <c r="U78" i="5" s="1"/>
  <c r="U19" i="5"/>
  <c r="U5" i="9" s="1"/>
  <c r="R4" i="13"/>
  <c r="R5" i="10"/>
  <c r="R47" i="9"/>
  <c r="R79" i="9" s="1"/>
  <c r="V38" i="7"/>
  <c r="R72" i="8"/>
  <c r="W35" i="5"/>
  <c r="L35" i="3"/>
  <c r="W23" i="5"/>
  <c r="L23" i="3"/>
  <c r="W15" i="5"/>
  <c r="L15" i="3"/>
  <c r="W3" i="5"/>
  <c r="L3" i="3"/>
  <c r="T12" i="14"/>
  <c r="X63" i="7"/>
  <c r="G22" i="4"/>
  <c r="Q150" i="2"/>
  <c r="Q151" i="2" s="1"/>
  <c r="E150" i="2"/>
  <c r="E151" i="2" s="1"/>
  <c r="B30" i="3"/>
  <c r="D30" i="3" s="1"/>
  <c r="B14" i="3"/>
  <c r="E14" i="3"/>
  <c r="F16" i="3" s="1"/>
  <c r="E26" i="15"/>
  <c r="H3" i="9"/>
  <c r="G77" i="5"/>
  <c r="K73" i="5"/>
  <c r="J73" i="6" s="1"/>
  <c r="I67" i="5"/>
  <c r="C65" i="5"/>
  <c r="G61" i="5"/>
  <c r="K57" i="5"/>
  <c r="J57" i="6" s="1"/>
  <c r="K49" i="5"/>
  <c r="W17" i="5"/>
  <c r="S5" i="5"/>
  <c r="S5" i="6" s="1"/>
  <c r="H11" i="14"/>
  <c r="H13" i="14" s="1"/>
  <c r="L3" i="7"/>
  <c r="D160" i="2"/>
  <c r="C18" i="5"/>
  <c r="E11" i="14"/>
  <c r="I3" i="7"/>
  <c r="I11" i="14"/>
  <c r="M3" i="7"/>
  <c r="M11" i="14"/>
  <c r="Q3" i="7"/>
  <c r="Q11" i="14"/>
  <c r="U3" i="7"/>
  <c r="B16" i="7"/>
  <c r="B35" i="7"/>
  <c r="B75" i="5"/>
  <c r="B71" i="5"/>
  <c r="B67" i="5"/>
  <c r="B63" i="5"/>
  <c r="B59" i="5"/>
  <c r="B55" i="5"/>
  <c r="B51" i="5"/>
  <c r="B47" i="5"/>
  <c r="B43" i="5"/>
  <c r="B39" i="5"/>
  <c r="B35" i="5"/>
  <c r="B31" i="5"/>
  <c r="B27" i="5"/>
  <c r="B23" i="5"/>
  <c r="C149" i="2"/>
  <c r="B78" i="5" s="1"/>
  <c r="B8" i="9" s="1"/>
  <c r="B19" i="5"/>
  <c r="B15" i="5"/>
  <c r="B11" i="5"/>
  <c r="B7" i="5"/>
  <c r="B3" i="5"/>
  <c r="C49" i="5"/>
  <c r="C45" i="5"/>
  <c r="C41" i="5"/>
  <c r="C41" i="6" s="1"/>
  <c r="C33" i="5"/>
  <c r="C29" i="5"/>
  <c r="C25" i="5"/>
  <c r="C17" i="5"/>
  <c r="C17" i="6" s="1"/>
  <c r="C13" i="5"/>
  <c r="C9" i="5"/>
  <c r="C9" i="6" s="1"/>
  <c r="D37" i="7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E149" i="2"/>
  <c r="D19" i="5"/>
  <c r="D15" i="5"/>
  <c r="D11" i="5"/>
  <c r="D7" i="5"/>
  <c r="D3" i="5"/>
  <c r="B9" i="14"/>
  <c r="E77" i="5"/>
  <c r="B5" i="14"/>
  <c r="E65" i="5"/>
  <c r="B13" i="12"/>
  <c r="B15" i="12" s="1"/>
  <c r="B16" i="12" s="1"/>
  <c r="E25" i="5"/>
  <c r="E17" i="6"/>
  <c r="B9" i="15"/>
  <c r="B6" i="10"/>
  <c r="B70" i="9"/>
  <c r="B75" i="8"/>
  <c r="B14" i="14"/>
  <c r="F4" i="7"/>
  <c r="F12" i="7" s="1"/>
  <c r="F75" i="5"/>
  <c r="F71" i="5"/>
  <c r="C19" i="14"/>
  <c r="F67" i="5"/>
  <c r="F63" i="5"/>
  <c r="F59" i="5"/>
  <c r="F55" i="5"/>
  <c r="F51" i="5"/>
  <c r="F47" i="5"/>
  <c r="F43" i="5"/>
  <c r="F39" i="5"/>
  <c r="F35" i="5"/>
  <c r="F31" i="5"/>
  <c r="F27" i="5"/>
  <c r="F23" i="5"/>
  <c r="G149" i="2"/>
  <c r="F19" i="5"/>
  <c r="F15" i="5"/>
  <c r="F11" i="5"/>
  <c r="F7" i="5"/>
  <c r="F3" i="5"/>
  <c r="C15" i="14"/>
  <c r="G36" i="7"/>
  <c r="G64" i="7" s="1"/>
  <c r="C4" i="13"/>
  <c r="C5" i="10"/>
  <c r="C47" i="9"/>
  <c r="C79" i="9" s="1"/>
  <c r="G38" i="7"/>
  <c r="C72" i="8"/>
  <c r="C12" i="14"/>
  <c r="G63" i="7"/>
  <c r="G45" i="5"/>
  <c r="G41" i="5"/>
  <c r="G41" i="6" s="1"/>
  <c r="G37" i="5"/>
  <c r="G29" i="5"/>
  <c r="D13" i="12"/>
  <c r="G25" i="5"/>
  <c r="G21" i="5"/>
  <c r="G13" i="5"/>
  <c r="G13" i="6" s="1"/>
  <c r="G6" i="12" s="1"/>
  <c r="G9" i="5"/>
  <c r="G5" i="5"/>
  <c r="G5" i="6" s="1"/>
  <c r="D9" i="15"/>
  <c r="D70" i="9"/>
  <c r="D6" i="10"/>
  <c r="D75" i="8"/>
  <c r="D14" i="14"/>
  <c r="H4" i="7"/>
  <c r="H12" i="7" s="1"/>
  <c r="H35" i="7" s="1"/>
  <c r="H75" i="5"/>
  <c r="H71" i="5"/>
  <c r="E19" i="14"/>
  <c r="E25" i="14" s="1"/>
  <c r="H67" i="5"/>
  <c r="H63" i="5"/>
  <c r="H59" i="5"/>
  <c r="H55" i="5"/>
  <c r="G55" i="6" s="1"/>
  <c r="H51" i="5"/>
  <c r="H47" i="5"/>
  <c r="H43" i="5"/>
  <c r="H39" i="5"/>
  <c r="H35" i="5"/>
  <c r="H31" i="5"/>
  <c r="H27" i="5"/>
  <c r="H23" i="5"/>
  <c r="I149" i="2"/>
  <c r="H78" i="5" s="1"/>
  <c r="H19" i="5"/>
  <c r="H15" i="5"/>
  <c r="H11" i="5"/>
  <c r="H7" i="5"/>
  <c r="H3" i="5"/>
  <c r="E15" i="14"/>
  <c r="I36" i="7"/>
  <c r="I64" i="7" s="1"/>
  <c r="E4" i="13"/>
  <c r="E47" i="9"/>
  <c r="E79" i="9" s="1"/>
  <c r="E72" i="8"/>
  <c r="E5" i="10"/>
  <c r="I38" i="7"/>
  <c r="E12" i="14"/>
  <c r="I63" i="7"/>
  <c r="F9" i="14"/>
  <c r="I77" i="5"/>
  <c r="F5" i="14"/>
  <c r="I65" i="5"/>
  <c r="I53" i="6"/>
  <c r="I45" i="6"/>
  <c r="F13" i="12"/>
  <c r="I25" i="5"/>
  <c r="I13" i="6"/>
  <c r="I6" i="12" s="1"/>
  <c r="F9" i="15"/>
  <c r="F6" i="10"/>
  <c r="F70" i="9"/>
  <c r="F71" i="9" s="1"/>
  <c r="F75" i="8"/>
  <c r="F14" i="14"/>
  <c r="J4" i="7"/>
  <c r="J12" i="7" s="1"/>
  <c r="J75" i="5"/>
  <c r="J71" i="5"/>
  <c r="G19" i="14"/>
  <c r="J67" i="5"/>
  <c r="J63" i="5"/>
  <c r="J59" i="5"/>
  <c r="J55" i="5"/>
  <c r="J51" i="5"/>
  <c r="J47" i="5"/>
  <c r="J43" i="5"/>
  <c r="J39" i="5"/>
  <c r="J35" i="5"/>
  <c r="J31" i="5"/>
  <c r="J27" i="5"/>
  <c r="J23" i="5"/>
  <c r="K149" i="2"/>
  <c r="J19" i="5"/>
  <c r="J15" i="5"/>
  <c r="J11" i="5"/>
  <c r="J7" i="5"/>
  <c r="J3" i="5"/>
  <c r="G15" i="14"/>
  <c r="K36" i="7"/>
  <c r="K64" i="7" s="1"/>
  <c r="G4" i="13"/>
  <c r="G5" i="10"/>
  <c r="K38" i="7"/>
  <c r="G47" i="9"/>
  <c r="G79" i="9" s="1"/>
  <c r="G72" i="8"/>
  <c r="G12" i="14"/>
  <c r="K63" i="7"/>
  <c r="K41" i="5"/>
  <c r="K37" i="5"/>
  <c r="K37" i="6" s="1"/>
  <c r="K33" i="5"/>
  <c r="H13" i="12"/>
  <c r="H15" i="12" s="1"/>
  <c r="H16" i="12" s="1"/>
  <c r="K25" i="5"/>
  <c r="K21" i="5"/>
  <c r="K17" i="5"/>
  <c r="K17" i="6" s="1"/>
  <c r="K9" i="5"/>
  <c r="K9" i="6" s="1"/>
  <c r="K5" i="5"/>
  <c r="H9" i="15"/>
  <c r="H70" i="9"/>
  <c r="H75" i="8"/>
  <c r="H6" i="10"/>
  <c r="H14" i="14"/>
  <c r="L4" i="7"/>
  <c r="L12" i="7" s="1"/>
  <c r="L35" i="7" s="1"/>
  <c r="L75" i="5"/>
  <c r="L71" i="5"/>
  <c r="I19" i="14"/>
  <c r="I25" i="14" s="1"/>
  <c r="L67" i="5"/>
  <c r="L63" i="5"/>
  <c r="L59" i="5"/>
  <c r="L55" i="5"/>
  <c r="L51" i="5"/>
  <c r="L47" i="5"/>
  <c r="L43" i="5"/>
  <c r="L39" i="5"/>
  <c r="L35" i="5"/>
  <c r="L31" i="5"/>
  <c r="L27" i="5"/>
  <c r="L23" i="5"/>
  <c r="M149" i="2"/>
  <c r="L78" i="5" s="1"/>
  <c r="L19" i="5"/>
  <c r="L15" i="5"/>
  <c r="L11" i="5"/>
  <c r="L7" i="5"/>
  <c r="L3" i="5"/>
  <c r="I15" i="14"/>
  <c r="M36" i="7"/>
  <c r="M64" i="7" s="1"/>
  <c r="I4" i="13"/>
  <c r="I47" i="9"/>
  <c r="I79" i="9" s="1"/>
  <c r="I72" i="8"/>
  <c r="M38" i="7"/>
  <c r="I5" i="10"/>
  <c r="I12" i="14"/>
  <c r="M63" i="7"/>
  <c r="J9" i="14"/>
  <c r="M77" i="5"/>
  <c r="M73" i="6"/>
  <c r="J5" i="14"/>
  <c r="M65" i="5"/>
  <c r="M61" i="6"/>
  <c r="J13" i="12"/>
  <c r="M25" i="5"/>
  <c r="M9" i="6"/>
  <c r="J9" i="15"/>
  <c r="J6" i="10"/>
  <c r="J70" i="9"/>
  <c r="J75" i="8"/>
  <c r="J14" i="14"/>
  <c r="N4" i="7"/>
  <c r="N12" i="7" s="1"/>
  <c r="N17" i="7" s="1"/>
  <c r="N75" i="5"/>
  <c r="N71" i="5"/>
  <c r="K19" i="14"/>
  <c r="N67" i="5"/>
  <c r="N63" i="5"/>
  <c r="N59" i="5"/>
  <c r="N55" i="5"/>
  <c r="N51" i="5"/>
  <c r="N47" i="5"/>
  <c r="N43" i="5"/>
  <c r="K43" i="6" s="1"/>
  <c r="N39" i="5"/>
  <c r="M39" i="6" s="1"/>
  <c r="N35" i="5"/>
  <c r="N31" i="5"/>
  <c r="N27" i="5"/>
  <c r="N23" i="5"/>
  <c r="O149" i="2"/>
  <c r="N78" i="5" s="1"/>
  <c r="K28" i="15" s="1"/>
  <c r="N19" i="5"/>
  <c r="N15" i="5"/>
  <c r="N11" i="5"/>
  <c r="N7" i="5"/>
  <c r="N3" i="5"/>
  <c r="K15" i="14"/>
  <c r="O36" i="7"/>
  <c r="O64" i="7" s="1"/>
  <c r="K4" i="13"/>
  <c r="K5" i="10"/>
  <c r="K9" i="10" s="1"/>
  <c r="O38" i="7"/>
  <c r="K72" i="8"/>
  <c r="K47" i="9"/>
  <c r="K79" i="9" s="1"/>
  <c r="K12" i="14"/>
  <c r="O63" i="7"/>
  <c r="O49" i="5"/>
  <c r="O37" i="5"/>
  <c r="O37" i="6" s="1"/>
  <c r="O33" i="5"/>
  <c r="O29" i="5"/>
  <c r="O21" i="5"/>
  <c r="O17" i="5"/>
  <c r="O17" i="6" s="1"/>
  <c r="O13" i="5"/>
  <c r="O5" i="5"/>
  <c r="L9" i="15"/>
  <c r="L70" i="9"/>
  <c r="L75" i="8"/>
  <c r="L6" i="10"/>
  <c r="L14" i="14"/>
  <c r="P4" i="7"/>
  <c r="P12" i="7" s="1"/>
  <c r="P35" i="7" s="1"/>
  <c r="P75" i="5"/>
  <c r="P71" i="5"/>
  <c r="M19" i="14"/>
  <c r="M25" i="14" s="1"/>
  <c r="P67" i="5"/>
  <c r="P63" i="5"/>
  <c r="P59" i="5"/>
  <c r="P55" i="5"/>
  <c r="P51" i="5"/>
  <c r="P47" i="5"/>
  <c r="P43" i="5"/>
  <c r="P39" i="5"/>
  <c r="P35" i="5"/>
  <c r="P31" i="5"/>
  <c r="P27" i="5"/>
  <c r="P23" i="5"/>
  <c r="Q149" i="2"/>
  <c r="P19" i="5"/>
  <c r="P15" i="5"/>
  <c r="P11" i="5"/>
  <c r="P7" i="5"/>
  <c r="P3" i="5"/>
  <c r="M15" i="14"/>
  <c r="Q36" i="7"/>
  <c r="Q64" i="7" s="1"/>
  <c r="M4" i="13"/>
  <c r="M47" i="9"/>
  <c r="M79" i="9" s="1"/>
  <c r="M5" i="10"/>
  <c r="M72" i="8"/>
  <c r="Q38" i="7"/>
  <c r="M12" i="14"/>
  <c r="Q63" i="7"/>
  <c r="N9" i="14"/>
  <c r="Q77" i="5"/>
  <c r="N5" i="14"/>
  <c r="Q65" i="5"/>
  <c r="N13" i="12"/>
  <c r="Q25" i="5"/>
  <c r="N9" i="15"/>
  <c r="N6" i="10"/>
  <c r="N70" i="9"/>
  <c r="R71" i="9" s="1"/>
  <c r="N75" i="8"/>
  <c r="N14" i="14"/>
  <c r="R4" i="7"/>
  <c r="R12" i="7" s="1"/>
  <c r="R75" i="5"/>
  <c r="R71" i="5"/>
  <c r="O19" i="14"/>
  <c r="R67" i="5"/>
  <c r="R63" i="5"/>
  <c r="R59" i="5"/>
  <c r="R55" i="5"/>
  <c r="R51" i="5"/>
  <c r="R47" i="5"/>
  <c r="O47" i="6" s="1"/>
  <c r="R43" i="5"/>
  <c r="R39" i="5"/>
  <c r="R35" i="5"/>
  <c r="R31" i="5"/>
  <c r="R27" i="5"/>
  <c r="R23" i="5"/>
  <c r="S149" i="2"/>
  <c r="R19" i="5"/>
  <c r="R15" i="5"/>
  <c r="R11" i="5"/>
  <c r="R7" i="5"/>
  <c r="R3" i="5"/>
  <c r="O3" i="6" s="1"/>
  <c r="O15" i="14"/>
  <c r="S36" i="7"/>
  <c r="S64" i="7" s="1"/>
  <c r="O4" i="13"/>
  <c r="O5" i="10"/>
  <c r="O47" i="9"/>
  <c r="O79" i="9" s="1"/>
  <c r="S38" i="7"/>
  <c r="O72" i="8"/>
  <c r="O12" i="14"/>
  <c r="S63" i="7"/>
  <c r="S49" i="5"/>
  <c r="S45" i="5"/>
  <c r="S41" i="5"/>
  <c r="S41" i="6" s="1"/>
  <c r="J33" i="3"/>
  <c r="S33" i="5"/>
  <c r="J29" i="3"/>
  <c r="S29" i="5"/>
  <c r="S29" i="6" s="1"/>
  <c r="P13" i="12"/>
  <c r="P15" i="12" s="1"/>
  <c r="P16" i="12" s="1"/>
  <c r="J25" i="3"/>
  <c r="S25" i="5"/>
  <c r="J17" i="3"/>
  <c r="S17" i="5"/>
  <c r="J13" i="3"/>
  <c r="S13" i="5"/>
  <c r="J9" i="3"/>
  <c r="S9" i="5"/>
  <c r="P9" i="15"/>
  <c r="P70" i="9"/>
  <c r="P6" i="10"/>
  <c r="P75" i="8"/>
  <c r="P14" i="14"/>
  <c r="T4" i="7"/>
  <c r="T12" i="7" s="1"/>
  <c r="T35" i="7" s="1"/>
  <c r="T75" i="5"/>
  <c r="T71" i="5"/>
  <c r="Q19" i="14"/>
  <c r="Q25" i="14" s="1"/>
  <c r="T67" i="5"/>
  <c r="T63" i="5"/>
  <c r="T59" i="5"/>
  <c r="T55" i="5"/>
  <c r="T51" i="5"/>
  <c r="T47" i="5"/>
  <c r="T43" i="5"/>
  <c r="T39" i="5"/>
  <c r="T35" i="5"/>
  <c r="T31" i="5"/>
  <c r="T27" i="5"/>
  <c r="T23" i="5"/>
  <c r="U149" i="2"/>
  <c r="T19" i="5"/>
  <c r="T15" i="5"/>
  <c r="T11" i="5"/>
  <c r="T7" i="5"/>
  <c r="T3" i="5"/>
  <c r="Q15" i="14"/>
  <c r="U36" i="7"/>
  <c r="U64" i="7" s="1"/>
  <c r="Q4" i="13"/>
  <c r="Q47" i="9"/>
  <c r="Q79" i="9" s="1"/>
  <c r="Q72" i="8"/>
  <c r="Q5" i="10"/>
  <c r="U38" i="7"/>
  <c r="Q12" i="14"/>
  <c r="U63" i="7"/>
  <c r="R9" i="14"/>
  <c r="U77" i="5"/>
  <c r="R5" i="14"/>
  <c r="U65" i="5"/>
  <c r="R13" i="12"/>
  <c r="U25" i="5"/>
  <c r="H40" i="15"/>
  <c r="R9" i="15"/>
  <c r="R6" i="10"/>
  <c r="R70" i="9"/>
  <c r="R75" i="8"/>
  <c r="R14" i="14"/>
  <c r="V4" i="7"/>
  <c r="V12" i="7" s="1"/>
  <c r="V75" i="5"/>
  <c r="V71" i="5"/>
  <c r="S19" i="14"/>
  <c r="V67" i="5"/>
  <c r="V63" i="5"/>
  <c r="V59" i="5"/>
  <c r="V55" i="5"/>
  <c r="V51" i="5"/>
  <c r="V47" i="5"/>
  <c r="V43" i="5"/>
  <c r="V39" i="5"/>
  <c r="V35" i="5"/>
  <c r="V31" i="5"/>
  <c r="V27" i="5"/>
  <c r="V23" i="5"/>
  <c r="W149" i="2"/>
  <c r="V19" i="5"/>
  <c r="V5" i="9" s="1"/>
  <c r="V15" i="5"/>
  <c r="V11" i="5"/>
  <c r="V4" i="9" s="1"/>
  <c r="V7" i="5"/>
  <c r="V3" i="5"/>
  <c r="S15" i="14"/>
  <c r="W36" i="7"/>
  <c r="W64" i="7" s="1"/>
  <c r="S4" i="13"/>
  <c r="S5" i="10"/>
  <c r="S9" i="10" s="1"/>
  <c r="S47" i="9"/>
  <c r="S79" i="9" s="1"/>
  <c r="W38" i="7"/>
  <c r="S72" i="8"/>
  <c r="S12" i="14"/>
  <c r="W63" i="7"/>
  <c r="W45" i="5"/>
  <c r="W41" i="5"/>
  <c r="T41" i="6" s="1"/>
  <c r="W37" i="5"/>
  <c r="L33" i="3"/>
  <c r="S41" i="4"/>
  <c r="L29" i="3"/>
  <c r="S37" i="4"/>
  <c r="W29" i="5"/>
  <c r="T29" i="6" s="1"/>
  <c r="T13" i="12"/>
  <c r="T15" i="12" s="1"/>
  <c r="T16" i="12" s="1"/>
  <c r="L25" i="3"/>
  <c r="S33" i="4"/>
  <c r="W25" i="5"/>
  <c r="L21" i="3"/>
  <c r="M21" i="3" s="1"/>
  <c r="S29" i="4"/>
  <c r="W21" i="5"/>
  <c r="L17" i="3"/>
  <c r="S25" i="4"/>
  <c r="L13" i="3"/>
  <c r="S21" i="4"/>
  <c r="W13" i="5"/>
  <c r="L9" i="3"/>
  <c r="M9" i="3" s="1"/>
  <c r="S17" i="4"/>
  <c r="W9" i="5"/>
  <c r="L5" i="3"/>
  <c r="S13" i="4"/>
  <c r="W5" i="5"/>
  <c r="T5" i="6" s="1"/>
  <c r="T9" i="15"/>
  <c r="J40" i="15"/>
  <c r="T70" i="9"/>
  <c r="T71" i="9" s="1"/>
  <c r="T6" i="10"/>
  <c r="T75" i="8"/>
  <c r="E60" i="3"/>
  <c r="F56" i="3"/>
  <c r="F52" i="3"/>
  <c r="F48" i="3"/>
  <c r="F40" i="3"/>
  <c r="T14" i="14"/>
  <c r="X4" i="7"/>
  <c r="X12" i="7" s="1"/>
  <c r="X35" i="7" s="1"/>
  <c r="E32" i="3"/>
  <c r="F12" i="3"/>
  <c r="X11" i="7"/>
  <c r="E4" i="3"/>
  <c r="V151" i="2"/>
  <c r="R151" i="2"/>
  <c r="J151" i="2"/>
  <c r="F151" i="2"/>
  <c r="B152" i="2"/>
  <c r="B153" i="2" s="1"/>
  <c r="E152" i="2"/>
  <c r="E153" i="2" s="1"/>
  <c r="B154" i="2"/>
  <c r="B60" i="3"/>
  <c r="B32" i="3"/>
  <c r="B4" i="3"/>
  <c r="E70" i="3"/>
  <c r="E54" i="3"/>
  <c r="E38" i="3"/>
  <c r="E22" i="3"/>
  <c r="E6" i="3"/>
  <c r="J34" i="3"/>
  <c r="J18" i="3"/>
  <c r="G68" i="4"/>
  <c r="G52" i="4"/>
  <c r="G36" i="4"/>
  <c r="G20" i="4"/>
  <c r="S23" i="4"/>
  <c r="P2" i="5"/>
  <c r="O77" i="5"/>
  <c r="T76" i="5"/>
  <c r="N74" i="5"/>
  <c r="R70" i="5"/>
  <c r="Q67" i="5"/>
  <c r="K65" i="5"/>
  <c r="P64" i="5"/>
  <c r="T60" i="5"/>
  <c r="O25" i="5"/>
  <c r="M19" i="5"/>
  <c r="K11" i="14"/>
  <c r="O3" i="7"/>
  <c r="S11" i="14"/>
  <c r="S13" i="14" s="1"/>
  <c r="W3" i="7"/>
  <c r="B77" i="6"/>
  <c r="C37" i="7"/>
  <c r="C40" i="7" s="1"/>
  <c r="C43" i="7"/>
  <c r="C31" i="6"/>
  <c r="C5" i="17" s="1"/>
  <c r="C4" i="9"/>
  <c r="D21" i="6"/>
  <c r="F21" i="6"/>
  <c r="C9" i="15"/>
  <c r="C70" i="9"/>
  <c r="C6" i="10"/>
  <c r="C75" i="8"/>
  <c r="D19" i="14"/>
  <c r="G67" i="5"/>
  <c r="E9" i="14"/>
  <c r="H77" i="5"/>
  <c r="E5" i="14"/>
  <c r="H65" i="5"/>
  <c r="H5" i="6"/>
  <c r="E14" i="14"/>
  <c r="E17" i="14" s="1"/>
  <c r="I4" i="7"/>
  <c r="I12" i="7" s="1"/>
  <c r="J149" i="2"/>
  <c r="I78" i="5" s="1"/>
  <c r="F28" i="15" s="1"/>
  <c r="I19" i="5"/>
  <c r="I4" i="9"/>
  <c r="F15" i="14"/>
  <c r="J36" i="7"/>
  <c r="J64" i="7" s="1"/>
  <c r="F4" i="13"/>
  <c r="F5" i="10"/>
  <c r="F47" i="9"/>
  <c r="F79" i="9" s="1"/>
  <c r="J38" i="7"/>
  <c r="F72" i="8"/>
  <c r="F12" i="14"/>
  <c r="J63" i="7"/>
  <c r="G5" i="14"/>
  <c r="J65" i="5"/>
  <c r="J65" i="6" s="1"/>
  <c r="G14" i="14"/>
  <c r="K4" i="7"/>
  <c r="K12" i="7" s="1"/>
  <c r="H15" i="14"/>
  <c r="L36" i="7"/>
  <c r="L64" i="7" s="1"/>
  <c r="I14" i="14"/>
  <c r="M4" i="7"/>
  <c r="M12" i="7" s="1"/>
  <c r="M47" i="6"/>
  <c r="J27" i="15"/>
  <c r="M7" i="9"/>
  <c r="K5" i="14"/>
  <c r="N65" i="5"/>
  <c r="K9" i="15"/>
  <c r="K70" i="9"/>
  <c r="O71" i="9" s="1"/>
  <c r="K6" i="10"/>
  <c r="K75" i="8"/>
  <c r="K14" i="14"/>
  <c r="O4" i="7"/>
  <c r="O12" i="7" s="1"/>
  <c r="O35" i="7" s="1"/>
  <c r="L15" i="14"/>
  <c r="P36" i="7"/>
  <c r="P64" i="7" s="1"/>
  <c r="M5" i="14"/>
  <c r="P65" i="5"/>
  <c r="P49" i="6"/>
  <c r="R149" i="2"/>
  <c r="Q78" i="5" s="1"/>
  <c r="N28" i="15" s="1"/>
  <c r="Q19" i="5"/>
  <c r="P19" i="14"/>
  <c r="S67" i="5"/>
  <c r="J35" i="3"/>
  <c r="S35" i="5"/>
  <c r="J23" i="3"/>
  <c r="S23" i="5"/>
  <c r="J15" i="3"/>
  <c r="S15" i="5"/>
  <c r="J7" i="3"/>
  <c r="S7" i="5"/>
  <c r="Q7" i="6" s="1"/>
  <c r="T57" i="6"/>
  <c r="T21" i="6"/>
  <c r="Q9" i="15"/>
  <c r="Q6" i="10"/>
  <c r="Q70" i="9"/>
  <c r="Q75" i="8"/>
  <c r="Q14" i="14"/>
  <c r="U4" i="7"/>
  <c r="U12" i="7" s="1"/>
  <c r="U17" i="7" s="1"/>
  <c r="R27" i="15"/>
  <c r="H39" i="15"/>
  <c r="U7" i="9"/>
  <c r="R12" i="14"/>
  <c r="V63" i="7"/>
  <c r="S9" i="15"/>
  <c r="I40" i="15"/>
  <c r="S70" i="9"/>
  <c r="S6" i="10"/>
  <c r="S75" i="8"/>
  <c r="S14" i="14"/>
  <c r="W4" i="7"/>
  <c r="W12" i="7" s="1"/>
  <c r="T19" i="14"/>
  <c r="W67" i="5"/>
  <c r="J39" i="15"/>
  <c r="W31" i="5"/>
  <c r="L31" i="3"/>
  <c r="M31" i="3" s="1"/>
  <c r="X149" i="2"/>
  <c r="W19" i="5"/>
  <c r="W5" i="9" s="1"/>
  <c r="L19" i="3"/>
  <c r="W7" i="5"/>
  <c r="L7" i="3"/>
  <c r="T15" i="14"/>
  <c r="X36" i="7"/>
  <c r="X64" i="7" s="1"/>
  <c r="G54" i="4"/>
  <c r="T4" i="13"/>
  <c r="T47" i="9"/>
  <c r="T79" i="9" s="1"/>
  <c r="T5" i="10"/>
  <c r="X38" i="7"/>
  <c r="T72" i="8"/>
  <c r="G38" i="4"/>
  <c r="U150" i="2"/>
  <c r="U151" i="2" s="1"/>
  <c r="I150" i="2"/>
  <c r="E11" i="15" s="1"/>
  <c r="B46" i="3"/>
  <c r="E62" i="3"/>
  <c r="E30" i="3"/>
  <c r="G30" i="3" s="1"/>
  <c r="S31" i="4"/>
  <c r="W77" i="5"/>
  <c r="O69" i="5"/>
  <c r="O69" i="6" s="1"/>
  <c r="W61" i="5"/>
  <c r="O53" i="5"/>
  <c r="G33" i="5"/>
  <c r="G33" i="6" s="1"/>
  <c r="D11" i="14"/>
  <c r="D13" i="14" s="1"/>
  <c r="H3" i="7"/>
  <c r="H8" i="7" s="1"/>
  <c r="P11" i="14"/>
  <c r="P13" i="14" s="1"/>
  <c r="T3" i="7"/>
  <c r="T5" i="7" s="1"/>
  <c r="C65" i="7"/>
  <c r="C66" i="7" s="1"/>
  <c r="C67" i="7" s="1"/>
  <c r="C42" i="7"/>
  <c r="C41" i="7"/>
  <c r="C17" i="7"/>
  <c r="B11" i="14"/>
  <c r="B13" i="14" s="1"/>
  <c r="F3" i="7"/>
  <c r="F8" i="7" s="1"/>
  <c r="F11" i="14"/>
  <c r="J3" i="7"/>
  <c r="J8" i="7" s="1"/>
  <c r="J11" i="14"/>
  <c r="J13" i="14" s="1"/>
  <c r="N3" i="7"/>
  <c r="N8" i="7" s="1"/>
  <c r="N14" i="7" s="1"/>
  <c r="N11" i="14"/>
  <c r="N13" i="14" s="1"/>
  <c r="R3" i="7"/>
  <c r="R8" i="7" s="1"/>
  <c r="R14" i="7" s="1"/>
  <c r="R11" i="14"/>
  <c r="V3" i="7"/>
  <c r="V8" i="7" s="1"/>
  <c r="B41" i="7"/>
  <c r="B65" i="7"/>
  <c r="B66" i="7" s="1"/>
  <c r="B67" i="7" s="1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C160" i="2"/>
  <c r="B79" i="5" s="1"/>
  <c r="B18" i="5"/>
  <c r="B14" i="5"/>
  <c r="B10" i="5"/>
  <c r="B6" i="5"/>
  <c r="B2" i="5"/>
  <c r="C76" i="5"/>
  <c r="C72" i="5"/>
  <c r="C72" i="6" s="1"/>
  <c r="C68" i="5"/>
  <c r="C68" i="6" s="1"/>
  <c r="C64" i="5"/>
  <c r="C60" i="5"/>
  <c r="C56" i="5"/>
  <c r="C56" i="6" s="1"/>
  <c r="C52" i="5"/>
  <c r="C52" i="6" s="1"/>
  <c r="C48" i="5"/>
  <c r="C44" i="5"/>
  <c r="C44" i="6" s="1"/>
  <c r="C40" i="5"/>
  <c r="C40" i="6" s="1"/>
  <c r="C36" i="5"/>
  <c r="C36" i="6" s="1"/>
  <c r="C32" i="5"/>
  <c r="C32" i="6" s="1"/>
  <c r="C28" i="5"/>
  <c r="C24" i="5"/>
  <c r="C24" i="6" s="1"/>
  <c r="C77" i="9" s="1"/>
  <c r="C20" i="5"/>
  <c r="C20" i="6" s="1"/>
  <c r="C16" i="5"/>
  <c r="C16" i="6" s="1"/>
  <c r="C9" i="12" s="1"/>
  <c r="C12" i="5"/>
  <c r="C12" i="6" s="1"/>
  <c r="C5" i="12" s="1"/>
  <c r="C8" i="5"/>
  <c r="C8" i="6" s="1"/>
  <c r="C4" i="5"/>
  <c r="D41" i="7"/>
  <c r="D65" i="7"/>
  <c r="D66" i="7" s="1"/>
  <c r="D67" i="7" s="1"/>
  <c r="D42" i="7"/>
  <c r="D17" i="7"/>
  <c r="D74" i="5"/>
  <c r="D70" i="5"/>
  <c r="D66" i="5"/>
  <c r="D66" i="6" s="1"/>
  <c r="D62" i="5"/>
  <c r="D62" i="6" s="1"/>
  <c r="D58" i="5"/>
  <c r="D58" i="6" s="1"/>
  <c r="D54" i="5"/>
  <c r="D50" i="5"/>
  <c r="D50" i="6" s="1"/>
  <c r="D46" i="5"/>
  <c r="D46" i="6" s="1"/>
  <c r="D42" i="5"/>
  <c r="D38" i="5"/>
  <c r="D34" i="5"/>
  <c r="D30" i="5"/>
  <c r="D26" i="5"/>
  <c r="D22" i="5"/>
  <c r="E160" i="2"/>
  <c r="D79" i="5" s="1"/>
  <c r="D18" i="5"/>
  <c r="D14" i="5"/>
  <c r="D14" i="6" s="1"/>
  <c r="D7" i="12" s="1"/>
  <c r="D10" i="5"/>
  <c r="D6" i="5"/>
  <c r="B8" i="14"/>
  <c r="E76" i="5"/>
  <c r="B4" i="14"/>
  <c r="E64" i="5"/>
  <c r="B3" i="14"/>
  <c r="E60" i="5"/>
  <c r="E6" i="9"/>
  <c r="B16" i="14"/>
  <c r="B6" i="13"/>
  <c r="F39" i="7"/>
  <c r="F42" i="5"/>
  <c r="F38" i="5"/>
  <c r="F34" i="5"/>
  <c r="C14" i="12"/>
  <c r="F26" i="5"/>
  <c r="F22" i="5"/>
  <c r="G160" i="2"/>
  <c r="F18" i="5"/>
  <c r="F10" i="5"/>
  <c r="F6" i="5"/>
  <c r="C3" i="12"/>
  <c r="F2" i="5"/>
  <c r="C4" i="15"/>
  <c r="C5" i="15" s="1"/>
  <c r="C18" i="14"/>
  <c r="C82" i="9"/>
  <c r="C4" i="8"/>
  <c r="G13" i="7"/>
  <c r="C27" i="8"/>
  <c r="G10" i="7"/>
  <c r="D8" i="14"/>
  <c r="G76" i="5"/>
  <c r="G72" i="5"/>
  <c r="G68" i="5"/>
  <c r="G68" i="6" s="1"/>
  <c r="D4" i="14"/>
  <c r="G64" i="5"/>
  <c r="D3" i="14"/>
  <c r="G60" i="5"/>
  <c r="G56" i="5"/>
  <c r="G52" i="5"/>
  <c r="G52" i="6" s="1"/>
  <c r="G48" i="5"/>
  <c r="G44" i="5"/>
  <c r="G40" i="5"/>
  <c r="G36" i="5"/>
  <c r="G36" i="6" s="1"/>
  <c r="G32" i="5"/>
  <c r="G28" i="5"/>
  <c r="D28" i="6" s="1"/>
  <c r="D19" i="9" s="1"/>
  <c r="G24" i="5"/>
  <c r="G20" i="5"/>
  <c r="G16" i="5"/>
  <c r="G12" i="5"/>
  <c r="G8" i="5"/>
  <c r="G4" i="5"/>
  <c r="D16" i="14"/>
  <c r="D6" i="13"/>
  <c r="H39" i="7"/>
  <c r="E7" i="14"/>
  <c r="H74" i="5"/>
  <c r="E6" i="14"/>
  <c r="H70" i="5"/>
  <c r="H66" i="5"/>
  <c r="H62" i="5"/>
  <c r="H58" i="5"/>
  <c r="H54" i="5"/>
  <c r="H54" i="6" s="1"/>
  <c r="H50" i="5"/>
  <c r="F50" i="6" s="1"/>
  <c r="H46" i="5"/>
  <c r="H46" i="6" s="1"/>
  <c r="H42" i="5"/>
  <c r="H38" i="5"/>
  <c r="H34" i="5"/>
  <c r="H30" i="5"/>
  <c r="E14" i="12"/>
  <c r="H26" i="5"/>
  <c r="H26" i="6" s="1"/>
  <c r="H22" i="5"/>
  <c r="I160" i="2"/>
  <c r="H18" i="5"/>
  <c r="H14" i="5"/>
  <c r="H10" i="5"/>
  <c r="G10" i="6" s="1"/>
  <c r="H6" i="5"/>
  <c r="E4" i="15"/>
  <c r="E5" i="15" s="1"/>
  <c r="E18" i="14"/>
  <c r="E24" i="14" s="1"/>
  <c r="E82" i="9"/>
  <c r="E4" i="8"/>
  <c r="I13" i="7"/>
  <c r="I10" i="7"/>
  <c r="E27" i="8"/>
  <c r="F8" i="14"/>
  <c r="I76" i="5"/>
  <c r="F4" i="14"/>
  <c r="I64" i="5"/>
  <c r="F3" i="14"/>
  <c r="I60" i="5"/>
  <c r="I6" i="9"/>
  <c r="F74" i="9"/>
  <c r="F6" i="13"/>
  <c r="F16" i="14"/>
  <c r="J39" i="7"/>
  <c r="J50" i="5"/>
  <c r="J38" i="5"/>
  <c r="J34" i="5"/>
  <c r="J30" i="5"/>
  <c r="J22" i="5"/>
  <c r="K160" i="2"/>
  <c r="J18" i="5"/>
  <c r="J14" i="5"/>
  <c r="J6" i="5"/>
  <c r="G3" i="12"/>
  <c r="J2" i="5"/>
  <c r="G18" i="14"/>
  <c r="G4" i="15"/>
  <c r="G5" i="15" s="1"/>
  <c r="G82" i="9"/>
  <c r="G4" i="8"/>
  <c r="K13" i="7"/>
  <c r="G27" i="8"/>
  <c r="K10" i="7"/>
  <c r="H8" i="14"/>
  <c r="K76" i="5"/>
  <c r="K72" i="5"/>
  <c r="K72" i="6" s="1"/>
  <c r="K68" i="5"/>
  <c r="H4" i="14"/>
  <c r="K64" i="5"/>
  <c r="H3" i="14"/>
  <c r="K60" i="5"/>
  <c r="K56" i="5"/>
  <c r="K52" i="5"/>
  <c r="K48" i="5"/>
  <c r="K48" i="6" s="1"/>
  <c r="K44" i="5"/>
  <c r="K40" i="5"/>
  <c r="K36" i="5"/>
  <c r="K32" i="5"/>
  <c r="K28" i="5"/>
  <c r="K24" i="5"/>
  <c r="K20" i="5"/>
  <c r="K16" i="5"/>
  <c r="K12" i="5"/>
  <c r="K8" i="5"/>
  <c r="K4" i="5"/>
  <c r="H75" i="9"/>
  <c r="H16" i="14"/>
  <c r="H6" i="13"/>
  <c r="L39" i="7"/>
  <c r="I7" i="14"/>
  <c r="L74" i="5"/>
  <c r="I6" i="14"/>
  <c r="L70" i="5"/>
  <c r="L66" i="5"/>
  <c r="L66" i="6" s="1"/>
  <c r="L62" i="5"/>
  <c r="L58" i="5"/>
  <c r="L54" i="5"/>
  <c r="L50" i="5"/>
  <c r="L46" i="5"/>
  <c r="L42" i="5"/>
  <c r="L38" i="5"/>
  <c r="L34" i="5"/>
  <c r="L30" i="5"/>
  <c r="I14" i="12"/>
  <c r="L26" i="5"/>
  <c r="L22" i="5"/>
  <c r="M160" i="2"/>
  <c r="L18" i="5"/>
  <c r="L14" i="5"/>
  <c r="L10" i="5"/>
  <c r="L6" i="5"/>
  <c r="I4" i="15"/>
  <c r="I5" i="15" s="1"/>
  <c r="I18" i="14"/>
  <c r="I24" i="14" s="1"/>
  <c r="I82" i="9"/>
  <c r="I4" i="8"/>
  <c r="M13" i="7"/>
  <c r="M10" i="7"/>
  <c r="I27" i="8"/>
  <c r="J8" i="14"/>
  <c r="M76" i="5"/>
  <c r="J4" i="14"/>
  <c r="M64" i="5"/>
  <c r="J3" i="14"/>
  <c r="M60" i="5"/>
  <c r="M6" i="9"/>
  <c r="M12" i="6"/>
  <c r="M5" i="12" s="1"/>
  <c r="J74" i="9"/>
  <c r="J16" i="14"/>
  <c r="J6" i="13"/>
  <c r="N39" i="7"/>
  <c r="N50" i="5"/>
  <c r="N46" i="5"/>
  <c r="N42" i="5"/>
  <c r="N34" i="5"/>
  <c r="N30" i="5"/>
  <c r="K14" i="12"/>
  <c r="N26" i="5"/>
  <c r="O160" i="2"/>
  <c r="N18" i="5"/>
  <c r="N14" i="5"/>
  <c r="N10" i="5"/>
  <c r="K3" i="12"/>
  <c r="N2" i="5"/>
  <c r="K18" i="14"/>
  <c r="K4" i="15"/>
  <c r="K5" i="15" s="1"/>
  <c r="K82" i="9"/>
  <c r="K4" i="8"/>
  <c r="O13" i="7"/>
  <c r="K27" i="8"/>
  <c r="O10" i="7"/>
  <c r="L8" i="14"/>
  <c r="O76" i="5"/>
  <c r="O72" i="5"/>
  <c r="O72" i="6" s="1"/>
  <c r="O68" i="5"/>
  <c r="L4" i="14"/>
  <c r="O64" i="5"/>
  <c r="L3" i="14"/>
  <c r="O60" i="5"/>
  <c r="O56" i="5"/>
  <c r="O56" i="6" s="1"/>
  <c r="O52" i="5"/>
  <c r="O48" i="5"/>
  <c r="O48" i="6" s="1"/>
  <c r="O44" i="5"/>
  <c r="O40" i="5"/>
  <c r="O36" i="5"/>
  <c r="O36" i="6" s="1"/>
  <c r="O32" i="5"/>
  <c r="O32" i="6" s="1"/>
  <c r="O28" i="5"/>
  <c r="M28" i="6" s="1"/>
  <c r="M19" i="9" s="1"/>
  <c r="O24" i="5"/>
  <c r="O20" i="5"/>
  <c r="O16" i="5"/>
  <c r="O16" i="6" s="1"/>
  <c r="O9" i="12" s="1"/>
  <c r="O12" i="5"/>
  <c r="O8" i="5"/>
  <c r="O8" i="6" s="1"/>
  <c r="O4" i="5"/>
  <c r="L74" i="9"/>
  <c r="L75" i="9" s="1"/>
  <c r="L16" i="14"/>
  <c r="L6" i="13"/>
  <c r="P39" i="7"/>
  <c r="M7" i="14"/>
  <c r="P74" i="5"/>
  <c r="M6" i="14"/>
  <c r="P70" i="5"/>
  <c r="P66" i="5"/>
  <c r="P66" i="6" s="1"/>
  <c r="P62" i="5"/>
  <c r="P58" i="5"/>
  <c r="P54" i="5"/>
  <c r="P54" i="6" s="1"/>
  <c r="P50" i="5"/>
  <c r="P50" i="6" s="1"/>
  <c r="P46" i="5"/>
  <c r="P42" i="5"/>
  <c r="P38" i="5"/>
  <c r="P34" i="5"/>
  <c r="P34" i="6" s="1"/>
  <c r="P30" i="5"/>
  <c r="M14" i="12"/>
  <c r="P26" i="5"/>
  <c r="P22" i="5"/>
  <c r="Q160" i="2"/>
  <c r="P79" i="5" s="1"/>
  <c r="P18" i="5"/>
  <c r="P14" i="5"/>
  <c r="P10" i="5"/>
  <c r="P6" i="5"/>
  <c r="M4" i="15"/>
  <c r="M5" i="15" s="1"/>
  <c r="M18" i="14"/>
  <c r="M24" i="14" s="1"/>
  <c r="M82" i="9"/>
  <c r="M4" i="8"/>
  <c r="Q13" i="7"/>
  <c r="Q10" i="7"/>
  <c r="M27" i="8"/>
  <c r="N8" i="14"/>
  <c r="Q76" i="5"/>
  <c r="N4" i="14"/>
  <c r="Q64" i="5"/>
  <c r="N3" i="14"/>
  <c r="Q60" i="5"/>
  <c r="N74" i="9"/>
  <c r="N75" i="9" s="1"/>
  <c r="N16" i="14"/>
  <c r="N6" i="13"/>
  <c r="R39" i="7"/>
  <c r="R17" i="7"/>
  <c r="R46" i="5"/>
  <c r="R42" i="5"/>
  <c r="R38" i="5"/>
  <c r="R30" i="5"/>
  <c r="O14" i="12"/>
  <c r="R26" i="5"/>
  <c r="R22" i="5"/>
  <c r="S160" i="2"/>
  <c r="R79" i="5" s="1"/>
  <c r="R14" i="5"/>
  <c r="R14" i="6" s="1"/>
  <c r="R7" i="12" s="1"/>
  <c r="R10" i="5"/>
  <c r="R6" i="5"/>
  <c r="O3" i="12"/>
  <c r="R2" i="5"/>
  <c r="O18" i="14"/>
  <c r="O4" i="15"/>
  <c r="O5" i="15" s="1"/>
  <c r="O82" i="9"/>
  <c r="O4" i="8"/>
  <c r="S13" i="7"/>
  <c r="O27" i="8"/>
  <c r="S10" i="7"/>
  <c r="P8" i="14"/>
  <c r="S76" i="5"/>
  <c r="S72" i="5"/>
  <c r="S68" i="5"/>
  <c r="P4" i="14"/>
  <c r="S64" i="5"/>
  <c r="P3" i="14"/>
  <c r="S60" i="5"/>
  <c r="S56" i="5"/>
  <c r="S56" i="6" s="1"/>
  <c r="S52" i="5"/>
  <c r="S48" i="5"/>
  <c r="S44" i="5"/>
  <c r="S40" i="5"/>
  <c r="S40" i="6" s="1"/>
  <c r="J36" i="3"/>
  <c r="S36" i="5"/>
  <c r="J32" i="3"/>
  <c r="S32" i="5"/>
  <c r="J28" i="3"/>
  <c r="S28" i="5"/>
  <c r="J24" i="3"/>
  <c r="S24" i="5"/>
  <c r="S24" i="6" s="1"/>
  <c r="S77" i="9" s="1"/>
  <c r="J20" i="3"/>
  <c r="S20" i="5"/>
  <c r="J16" i="3"/>
  <c r="S16" i="5"/>
  <c r="J12" i="3"/>
  <c r="S12" i="5"/>
  <c r="J8" i="3"/>
  <c r="S8" i="5"/>
  <c r="S8" i="6" s="1"/>
  <c r="J4" i="3"/>
  <c r="S4" i="5"/>
  <c r="P74" i="9"/>
  <c r="P16" i="14"/>
  <c r="P6" i="13"/>
  <c r="T39" i="7"/>
  <c r="Q7" i="14"/>
  <c r="T74" i="5"/>
  <c r="Q6" i="14"/>
  <c r="T70" i="5"/>
  <c r="T66" i="5"/>
  <c r="T66" i="6" s="1"/>
  <c r="T62" i="5"/>
  <c r="T58" i="5"/>
  <c r="T54" i="5"/>
  <c r="T50" i="5"/>
  <c r="T50" i="6" s="1"/>
  <c r="T46" i="5"/>
  <c r="T42" i="5"/>
  <c r="T38" i="5"/>
  <c r="T34" i="5"/>
  <c r="T30" i="5"/>
  <c r="Q14" i="12"/>
  <c r="T26" i="5"/>
  <c r="T22" i="5"/>
  <c r="U160" i="2"/>
  <c r="T18" i="5"/>
  <c r="T14" i="5"/>
  <c r="T10" i="5"/>
  <c r="T6" i="5"/>
  <c r="Q4" i="15"/>
  <c r="Q5" i="15" s="1"/>
  <c r="Q18" i="14"/>
  <c r="Q24" i="14" s="1"/>
  <c r="Q82" i="9"/>
  <c r="Q4" i="8"/>
  <c r="U13" i="7"/>
  <c r="U10" i="7"/>
  <c r="Q27" i="8"/>
  <c r="R8" i="14"/>
  <c r="U76" i="5"/>
  <c r="R4" i="14"/>
  <c r="U64" i="5"/>
  <c r="R3" i="14"/>
  <c r="U60" i="5"/>
  <c r="R74" i="9"/>
  <c r="R16" i="14"/>
  <c r="R6" i="13"/>
  <c r="V39" i="7"/>
  <c r="V42" i="5"/>
  <c r="V38" i="5"/>
  <c r="V34" i="5"/>
  <c r="S14" i="12"/>
  <c r="V26" i="5"/>
  <c r="V22" i="5"/>
  <c r="W160" i="2"/>
  <c r="V18" i="5"/>
  <c r="V10" i="5"/>
  <c r="V6" i="5"/>
  <c r="S3" i="12"/>
  <c r="V2" i="5"/>
  <c r="S4" i="15"/>
  <c r="S5" i="15" s="1"/>
  <c r="S18" i="14"/>
  <c r="S82" i="9"/>
  <c r="S4" i="8"/>
  <c r="W13" i="7"/>
  <c r="S27" i="8"/>
  <c r="W10" i="7"/>
  <c r="T8" i="14"/>
  <c r="W76" i="5"/>
  <c r="W72" i="5"/>
  <c r="W68" i="5"/>
  <c r="T4" i="14"/>
  <c r="W64" i="5"/>
  <c r="T3" i="14"/>
  <c r="W60" i="5"/>
  <c r="W56" i="5"/>
  <c r="W52" i="5"/>
  <c r="W48" i="5"/>
  <c r="W44" i="5"/>
  <c r="W40" i="5"/>
  <c r="S44" i="4"/>
  <c r="W36" i="5"/>
  <c r="S40" i="4"/>
  <c r="W32" i="5"/>
  <c r="S36" i="4"/>
  <c r="W28" i="5"/>
  <c r="W6" i="9" s="1"/>
  <c r="S32" i="4"/>
  <c r="W24" i="5"/>
  <c r="S28" i="4"/>
  <c r="W20" i="5"/>
  <c r="S24" i="4"/>
  <c r="W16" i="5"/>
  <c r="S20" i="4"/>
  <c r="W12" i="5"/>
  <c r="S16" i="4"/>
  <c r="W8" i="5"/>
  <c r="S12" i="4"/>
  <c r="W4" i="5"/>
  <c r="T74" i="9"/>
  <c r="T75" i="9" s="1"/>
  <c r="E71" i="3"/>
  <c r="G71" i="3" s="1"/>
  <c r="G79" i="4"/>
  <c r="E67" i="3"/>
  <c r="G75" i="4"/>
  <c r="E63" i="3"/>
  <c r="G71" i="4"/>
  <c r="T16" i="14"/>
  <c r="T6" i="13"/>
  <c r="X39" i="7"/>
  <c r="E59" i="3"/>
  <c r="F64" i="3" s="1"/>
  <c r="G67" i="4"/>
  <c r="E55" i="3"/>
  <c r="G63" i="4"/>
  <c r="E51" i="3"/>
  <c r="G59" i="4"/>
  <c r="E47" i="3"/>
  <c r="G55" i="4"/>
  <c r="E43" i="3"/>
  <c r="G51" i="4"/>
  <c r="E39" i="3"/>
  <c r="G47" i="4"/>
  <c r="T49" i="8"/>
  <c r="E35" i="3"/>
  <c r="G43" i="4"/>
  <c r="E31" i="3"/>
  <c r="G39" i="4"/>
  <c r="E27" i="3"/>
  <c r="G35" i="4"/>
  <c r="E23" i="3"/>
  <c r="G31" i="4"/>
  <c r="E19" i="3"/>
  <c r="G27" i="4"/>
  <c r="E15" i="3"/>
  <c r="G23" i="4"/>
  <c r="E11" i="3"/>
  <c r="G19" i="4"/>
  <c r="E7" i="3"/>
  <c r="G15" i="4"/>
  <c r="X9" i="7"/>
  <c r="X17" i="7" s="1"/>
  <c r="E3" i="3"/>
  <c r="G11" i="4"/>
  <c r="X152" i="2"/>
  <c r="T152" i="2"/>
  <c r="P152" i="2"/>
  <c r="L152" i="2"/>
  <c r="H152" i="2"/>
  <c r="D152" i="2"/>
  <c r="D153" i="2" s="1"/>
  <c r="W153" i="2"/>
  <c r="S153" i="2"/>
  <c r="O153" i="2"/>
  <c r="K153" i="2"/>
  <c r="U154" i="2"/>
  <c r="Q154" i="2"/>
  <c r="M154" i="2"/>
  <c r="I154" i="2"/>
  <c r="E154" i="2"/>
  <c r="B71" i="3"/>
  <c r="D70" i="3" s="1"/>
  <c r="B59" i="3"/>
  <c r="B35" i="3"/>
  <c r="B3" i="3"/>
  <c r="E66" i="3"/>
  <c r="E50" i="3"/>
  <c r="E34" i="3"/>
  <c r="E18" i="3"/>
  <c r="J30" i="3"/>
  <c r="J14" i="3"/>
  <c r="L36" i="3"/>
  <c r="L20" i="3"/>
  <c r="M20" i="3" s="1"/>
  <c r="L4" i="3"/>
  <c r="G10" i="4"/>
  <c r="G64" i="4"/>
  <c r="G48" i="4"/>
  <c r="G32" i="4"/>
  <c r="G16" i="4"/>
  <c r="S35" i="4"/>
  <c r="S19" i="4"/>
  <c r="L2" i="5"/>
  <c r="K77" i="5"/>
  <c r="P76" i="5"/>
  <c r="J74" i="5"/>
  <c r="N70" i="5"/>
  <c r="M67" i="5"/>
  <c r="W65" i="5"/>
  <c r="G65" i="5"/>
  <c r="L64" i="5"/>
  <c r="P60" i="5"/>
  <c r="W33" i="5"/>
  <c r="S21" i="5"/>
  <c r="S21" i="6" s="1"/>
  <c r="R18" i="5"/>
  <c r="E39" i="4"/>
  <c r="D33" i="4"/>
  <c r="E8" i="9"/>
  <c r="M8" i="9"/>
  <c r="I8" i="9"/>
  <c r="C12" i="9"/>
  <c r="J50" i="8"/>
  <c r="D16" i="7"/>
  <c r="C16" i="7"/>
  <c r="B5" i="7"/>
  <c r="M5" i="7"/>
  <c r="E5" i="7"/>
  <c r="D5" i="7"/>
  <c r="S5" i="7"/>
  <c r="C5" i="7"/>
  <c r="N5" i="7"/>
  <c r="W8" i="7"/>
  <c r="S8" i="7"/>
  <c r="S14" i="7" s="1"/>
  <c r="C8" i="7"/>
  <c r="C14" i="7" s="1"/>
  <c r="B8" i="7"/>
  <c r="U8" i="7"/>
  <c r="M8" i="7"/>
  <c r="E8" i="7"/>
  <c r="X8" i="7"/>
  <c r="T8" i="7"/>
  <c r="D8" i="7"/>
  <c r="C62" i="4"/>
  <c r="D57" i="4"/>
  <c r="B11" i="4"/>
  <c r="B85" i="4" s="1"/>
  <c r="B12" i="4"/>
  <c r="B86" i="4" s="1"/>
  <c r="B20" i="4"/>
  <c r="B94" i="4" s="1"/>
  <c r="B28" i="4"/>
  <c r="B102" i="4" s="1"/>
  <c r="B36" i="4"/>
  <c r="B110" i="4" s="1"/>
  <c r="B44" i="4"/>
  <c r="B118" i="4" s="1"/>
  <c r="B52" i="4"/>
  <c r="B126" i="4" s="1"/>
  <c r="B60" i="4"/>
  <c r="B134" i="4" s="1"/>
  <c r="B68" i="4"/>
  <c r="B142" i="4" s="1"/>
  <c r="B76" i="4"/>
  <c r="B150" i="4" s="1"/>
  <c r="B14" i="4"/>
  <c r="B88" i="4" s="1"/>
  <c r="B22" i="4"/>
  <c r="B96" i="4" s="1"/>
  <c r="B30" i="4"/>
  <c r="B104" i="4" s="1"/>
  <c r="B38" i="4"/>
  <c r="B112" i="4" s="1"/>
  <c r="B46" i="4"/>
  <c r="B120" i="4" s="1"/>
  <c r="B54" i="4"/>
  <c r="B62" i="4"/>
  <c r="B136" i="4" s="1"/>
  <c r="B70" i="4"/>
  <c r="B144" i="4" s="1"/>
  <c r="B78" i="4"/>
  <c r="B152" i="4" s="1"/>
  <c r="B16" i="4"/>
  <c r="B90" i="4" s="1"/>
  <c r="B24" i="4"/>
  <c r="B98" i="4" s="1"/>
  <c r="B32" i="4"/>
  <c r="B106" i="4" s="1"/>
  <c r="B40" i="4"/>
  <c r="G114" i="4" s="1"/>
  <c r="B48" i="4"/>
  <c r="B122" i="4" s="1"/>
  <c r="B56" i="4"/>
  <c r="B130" i="4" s="1"/>
  <c r="B64" i="4"/>
  <c r="B138" i="4" s="1"/>
  <c r="B72" i="4"/>
  <c r="B146" i="4" s="1"/>
  <c r="B10" i="4"/>
  <c r="B84" i="4" s="1"/>
  <c r="R21" i="4"/>
  <c r="V21" i="4" s="1"/>
  <c r="W21" i="4" s="1"/>
  <c r="F19" i="4"/>
  <c r="F67" i="4"/>
  <c r="F35" i="4"/>
  <c r="F51" i="4"/>
  <c r="B50" i="4"/>
  <c r="B124" i="4" s="1"/>
  <c r="B18" i="4"/>
  <c r="B92" i="4" s="1"/>
  <c r="B74" i="4"/>
  <c r="B148" i="4" s="1"/>
  <c r="B42" i="4"/>
  <c r="B116" i="4" s="1"/>
  <c r="B66" i="4"/>
  <c r="B140" i="4" s="1"/>
  <c r="B34" i="4"/>
  <c r="B108" i="4" s="1"/>
  <c r="B58" i="4"/>
  <c r="B132" i="4" s="1"/>
  <c r="B26" i="4"/>
  <c r="B100" i="4" s="1"/>
  <c r="C58" i="4"/>
  <c r="C42" i="4"/>
  <c r="C26" i="4"/>
  <c r="D10" i="4"/>
  <c r="D49" i="4"/>
  <c r="D17" i="4"/>
  <c r="C70" i="4"/>
  <c r="C54" i="4"/>
  <c r="C38" i="4"/>
  <c r="C22" i="4"/>
  <c r="D73" i="4"/>
  <c r="D41" i="4"/>
  <c r="E47" i="4"/>
  <c r="O41" i="4"/>
  <c r="C66" i="4"/>
  <c r="C50" i="4"/>
  <c r="C34" i="4"/>
  <c r="C18" i="4"/>
  <c r="D65" i="4"/>
  <c r="Q13" i="4"/>
  <c r="Q17" i="4"/>
  <c r="Q21" i="4"/>
  <c r="Q25" i="4"/>
  <c r="Q29" i="4"/>
  <c r="Q33" i="4"/>
  <c r="Q37" i="4"/>
  <c r="Q41" i="4"/>
  <c r="Q10" i="4"/>
  <c r="Q11" i="4"/>
  <c r="Q15" i="4"/>
  <c r="Q19" i="4"/>
  <c r="Q23" i="4"/>
  <c r="Q27" i="4"/>
  <c r="Q31" i="4"/>
  <c r="Q35" i="4"/>
  <c r="Q39" i="4"/>
  <c r="Q43" i="4"/>
  <c r="Q12" i="4"/>
  <c r="Q16" i="4"/>
  <c r="Q20" i="4"/>
  <c r="Q24" i="4"/>
  <c r="Q28" i="4"/>
  <c r="Q32" i="4"/>
  <c r="Q36" i="4"/>
  <c r="Q40" i="4"/>
  <c r="Q44" i="4"/>
  <c r="Q22" i="4"/>
  <c r="Q38" i="4"/>
  <c r="Q26" i="4"/>
  <c r="Q42" i="4"/>
  <c r="Q14" i="4"/>
  <c r="Q30" i="4"/>
  <c r="E14" i="4"/>
  <c r="E18" i="4"/>
  <c r="E22" i="4"/>
  <c r="E26" i="4"/>
  <c r="E30" i="4"/>
  <c r="E34" i="4"/>
  <c r="E38" i="4"/>
  <c r="E42" i="4"/>
  <c r="E46" i="4"/>
  <c r="E50" i="4"/>
  <c r="E54" i="4"/>
  <c r="E58" i="4"/>
  <c r="E132" i="4" s="1"/>
  <c r="E62" i="4"/>
  <c r="E66" i="4"/>
  <c r="E70" i="4"/>
  <c r="E74" i="4"/>
  <c r="E78" i="4"/>
  <c r="Q18" i="4"/>
  <c r="E11" i="4"/>
  <c r="E15" i="4"/>
  <c r="E19" i="4"/>
  <c r="E23" i="4"/>
  <c r="E27" i="4"/>
  <c r="E31" i="4"/>
  <c r="Q34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10" i="4"/>
  <c r="E79" i="4"/>
  <c r="E71" i="4"/>
  <c r="E63" i="4"/>
  <c r="E55" i="4"/>
  <c r="E29" i="4"/>
  <c r="E13" i="4"/>
  <c r="P14" i="4"/>
  <c r="P18" i="4"/>
  <c r="P22" i="4"/>
  <c r="P26" i="4"/>
  <c r="P30" i="4"/>
  <c r="P34" i="4"/>
  <c r="P38" i="4"/>
  <c r="P42" i="4"/>
  <c r="P12" i="4"/>
  <c r="P16" i="4"/>
  <c r="P20" i="4"/>
  <c r="P24" i="4"/>
  <c r="P28" i="4"/>
  <c r="P32" i="4"/>
  <c r="P36" i="4"/>
  <c r="P40" i="4"/>
  <c r="P44" i="4"/>
  <c r="P13" i="4"/>
  <c r="P17" i="4"/>
  <c r="P21" i="4"/>
  <c r="P25" i="4"/>
  <c r="P29" i="4"/>
  <c r="P33" i="4"/>
  <c r="P37" i="4"/>
  <c r="P41" i="4"/>
  <c r="P10" i="4"/>
  <c r="P19" i="4"/>
  <c r="P35" i="4"/>
  <c r="P23" i="4"/>
  <c r="P39" i="4"/>
  <c r="P11" i="4"/>
  <c r="P27" i="4"/>
  <c r="P43" i="4"/>
  <c r="P31" i="4"/>
  <c r="D12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14" i="4"/>
  <c r="D18" i="4"/>
  <c r="D22" i="4"/>
  <c r="D26" i="4"/>
  <c r="D30" i="4"/>
  <c r="D34" i="4"/>
  <c r="D38" i="4"/>
  <c r="D42" i="4"/>
  <c r="D46" i="4"/>
  <c r="D50" i="4"/>
  <c r="D54" i="4"/>
  <c r="D58" i="4"/>
  <c r="D132" i="4" s="1"/>
  <c r="D62" i="4"/>
  <c r="D66" i="4"/>
  <c r="D70" i="4"/>
  <c r="D74" i="4"/>
  <c r="D78" i="4"/>
  <c r="B79" i="4"/>
  <c r="B153" i="4" s="1"/>
  <c r="B75" i="4"/>
  <c r="B149" i="4" s="1"/>
  <c r="B71" i="4"/>
  <c r="B145" i="4" s="1"/>
  <c r="B67" i="4"/>
  <c r="B141" i="4" s="1"/>
  <c r="B63" i="4"/>
  <c r="B137" i="4" s="1"/>
  <c r="B59" i="4"/>
  <c r="B133" i="4" s="1"/>
  <c r="B55" i="4"/>
  <c r="B129" i="4" s="1"/>
  <c r="B51" i="4"/>
  <c r="B125" i="4" s="1"/>
  <c r="B47" i="4"/>
  <c r="B121" i="4" s="1"/>
  <c r="B43" i="4"/>
  <c r="B117" i="4" s="1"/>
  <c r="B39" i="4"/>
  <c r="B113" i="4" s="1"/>
  <c r="B35" i="4"/>
  <c r="B109" i="4" s="1"/>
  <c r="B31" i="4"/>
  <c r="B105" i="4" s="1"/>
  <c r="B27" i="4"/>
  <c r="B101" i="4" s="1"/>
  <c r="B23" i="4"/>
  <c r="B97" i="4" s="1"/>
  <c r="B19" i="4"/>
  <c r="B15" i="4"/>
  <c r="B89" i="4" s="1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D79" i="4"/>
  <c r="D71" i="4"/>
  <c r="D145" i="4" s="1"/>
  <c r="D63" i="4"/>
  <c r="D55" i="4"/>
  <c r="D47" i="4"/>
  <c r="D39" i="4"/>
  <c r="D113" i="4" s="1"/>
  <c r="D31" i="4"/>
  <c r="D23" i="4"/>
  <c r="D15" i="4"/>
  <c r="E77" i="4"/>
  <c r="E69" i="4"/>
  <c r="E61" i="4"/>
  <c r="E53" i="4"/>
  <c r="E45" i="4"/>
  <c r="E37" i="4"/>
  <c r="E25" i="4"/>
  <c r="F79" i="4"/>
  <c r="J79" i="4" s="1"/>
  <c r="K79" i="4" s="1"/>
  <c r="F63" i="4"/>
  <c r="F47" i="4"/>
  <c r="F31" i="4"/>
  <c r="F15" i="4"/>
  <c r="J15" i="4" s="1"/>
  <c r="K15" i="4" s="1"/>
  <c r="P15" i="4"/>
  <c r="O11" i="4"/>
  <c r="O15" i="4"/>
  <c r="O19" i="4"/>
  <c r="O23" i="4"/>
  <c r="O27" i="4"/>
  <c r="O31" i="4"/>
  <c r="O35" i="4"/>
  <c r="O39" i="4"/>
  <c r="O43" i="4"/>
  <c r="O13" i="4"/>
  <c r="O17" i="4"/>
  <c r="O21" i="4"/>
  <c r="O25" i="4"/>
  <c r="O29" i="4"/>
  <c r="O33" i="4"/>
  <c r="O37" i="4"/>
  <c r="O14" i="4"/>
  <c r="O18" i="4"/>
  <c r="O22" i="4"/>
  <c r="O26" i="4"/>
  <c r="O30" i="4"/>
  <c r="O34" i="4"/>
  <c r="O38" i="4"/>
  <c r="O42" i="4"/>
  <c r="O16" i="4"/>
  <c r="O32" i="4"/>
  <c r="O44" i="4"/>
  <c r="O20" i="4"/>
  <c r="O36" i="4"/>
  <c r="O10" i="4"/>
  <c r="O24" i="4"/>
  <c r="O40" i="4"/>
  <c r="O12" i="4"/>
  <c r="O28" i="4"/>
  <c r="C1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D77" i="4"/>
  <c r="D69" i="4"/>
  <c r="D61" i="4"/>
  <c r="D53" i="4"/>
  <c r="D45" i="4"/>
  <c r="D37" i="4"/>
  <c r="D29" i="4"/>
  <c r="D21" i="4"/>
  <c r="D13" i="4"/>
  <c r="E75" i="4"/>
  <c r="E67" i="4"/>
  <c r="E59" i="4"/>
  <c r="E51" i="4"/>
  <c r="E43" i="4"/>
  <c r="E35" i="4"/>
  <c r="E21" i="4"/>
  <c r="F75" i="4"/>
  <c r="F59" i="4"/>
  <c r="F43" i="4"/>
  <c r="F27" i="4"/>
  <c r="F11" i="4"/>
  <c r="J11" i="4" s="1"/>
  <c r="K11" i="4" s="1"/>
  <c r="N12" i="4"/>
  <c r="I86" i="4" s="1"/>
  <c r="N16" i="4"/>
  <c r="I90" i="4" s="1"/>
  <c r="N20" i="4"/>
  <c r="I94" i="4" s="1"/>
  <c r="N24" i="4"/>
  <c r="I98" i="4" s="1"/>
  <c r="N28" i="4"/>
  <c r="I102" i="4" s="1"/>
  <c r="N32" i="4"/>
  <c r="I106" i="4" s="1"/>
  <c r="N36" i="4"/>
  <c r="I110" i="4" s="1"/>
  <c r="N40" i="4"/>
  <c r="I114" i="4" s="1"/>
  <c r="N44" i="4"/>
  <c r="I118" i="4" s="1"/>
  <c r="N11" i="4"/>
  <c r="I85" i="4" s="1"/>
  <c r="N15" i="4"/>
  <c r="I89" i="4" s="1"/>
  <c r="N19" i="4"/>
  <c r="I93" i="4" s="1"/>
  <c r="N23" i="4"/>
  <c r="I97" i="4" s="1"/>
  <c r="N27" i="4"/>
  <c r="I101" i="4" s="1"/>
  <c r="N31" i="4"/>
  <c r="I105" i="4" s="1"/>
  <c r="N35" i="4"/>
  <c r="I109" i="4" s="1"/>
  <c r="N39" i="4"/>
  <c r="I113" i="4" s="1"/>
  <c r="N43" i="4"/>
  <c r="I117" i="4" s="1"/>
  <c r="N17" i="4"/>
  <c r="I91" i="4" s="1"/>
  <c r="N25" i="4"/>
  <c r="I99" i="4" s="1"/>
  <c r="N33" i="4"/>
  <c r="I107" i="4" s="1"/>
  <c r="N41" i="4"/>
  <c r="I115" i="4" s="1"/>
  <c r="N18" i="4"/>
  <c r="I92" i="4" s="1"/>
  <c r="N26" i="4"/>
  <c r="I100" i="4" s="1"/>
  <c r="N34" i="4"/>
  <c r="I108" i="4" s="1"/>
  <c r="N42" i="4"/>
  <c r="I116" i="4" s="1"/>
  <c r="N13" i="4"/>
  <c r="I87" i="4" s="1"/>
  <c r="N21" i="4"/>
  <c r="I95" i="4" s="1"/>
  <c r="N29" i="4"/>
  <c r="I103" i="4" s="1"/>
  <c r="N37" i="4"/>
  <c r="I111" i="4" s="1"/>
  <c r="N10" i="4"/>
  <c r="I84" i="4" s="1"/>
  <c r="N14" i="4"/>
  <c r="I88" i="4" s="1"/>
  <c r="N22" i="4"/>
  <c r="I96" i="4" s="1"/>
  <c r="N30" i="4"/>
  <c r="I104" i="4" s="1"/>
  <c r="R12" i="4"/>
  <c r="V12" i="4" s="1"/>
  <c r="W12" i="4" s="1"/>
  <c r="R16" i="4"/>
  <c r="R20" i="4"/>
  <c r="R24" i="4"/>
  <c r="R28" i="4"/>
  <c r="V28" i="4" s="1"/>
  <c r="W28" i="4" s="1"/>
  <c r="R32" i="4"/>
  <c r="R36" i="4"/>
  <c r="R40" i="4"/>
  <c r="R44" i="4"/>
  <c r="V44" i="4" s="1"/>
  <c r="W44" i="4" s="1"/>
  <c r="R14" i="4"/>
  <c r="R18" i="4"/>
  <c r="R22" i="4"/>
  <c r="R26" i="4"/>
  <c r="V26" i="4" s="1"/>
  <c r="W26" i="4" s="1"/>
  <c r="R30" i="4"/>
  <c r="R34" i="4"/>
  <c r="R38" i="4"/>
  <c r="R42" i="4"/>
  <c r="R11" i="4"/>
  <c r="R15" i="4"/>
  <c r="R19" i="4"/>
  <c r="R23" i="4"/>
  <c r="R27" i="4"/>
  <c r="R31" i="4"/>
  <c r="V31" i="4" s="1"/>
  <c r="W31" i="4" s="1"/>
  <c r="R35" i="4"/>
  <c r="R39" i="4"/>
  <c r="V39" i="4" s="1"/>
  <c r="W39" i="4" s="1"/>
  <c r="R43" i="4"/>
  <c r="R25" i="4"/>
  <c r="R41" i="4"/>
  <c r="M115" i="4" s="1"/>
  <c r="R13" i="4"/>
  <c r="M87" i="4" s="1"/>
  <c r="R29" i="4"/>
  <c r="R10" i="4"/>
  <c r="R17" i="4"/>
  <c r="R33" i="4"/>
  <c r="R37" i="4"/>
  <c r="F12" i="4"/>
  <c r="F16" i="4"/>
  <c r="F20" i="4"/>
  <c r="J20" i="4" s="1"/>
  <c r="K20" i="4" s="1"/>
  <c r="F24" i="4"/>
  <c r="F28" i="4"/>
  <c r="F32" i="4"/>
  <c r="F36" i="4"/>
  <c r="F40" i="4"/>
  <c r="F44" i="4"/>
  <c r="F48" i="4"/>
  <c r="F52" i="4"/>
  <c r="F56" i="4"/>
  <c r="F60" i="4"/>
  <c r="J60" i="4" s="1"/>
  <c r="K60" i="4" s="1"/>
  <c r="F64" i="4"/>
  <c r="F68" i="4"/>
  <c r="F72" i="4"/>
  <c r="F76" i="4"/>
  <c r="F10" i="4"/>
  <c r="J10" i="4" s="1"/>
  <c r="K10" i="4" s="1"/>
  <c r="F13" i="4"/>
  <c r="F17" i="4"/>
  <c r="F21" i="4"/>
  <c r="F25" i="4"/>
  <c r="F29" i="4"/>
  <c r="F33" i="4"/>
  <c r="F37" i="4"/>
  <c r="F41" i="4"/>
  <c r="F45" i="4"/>
  <c r="F49" i="4"/>
  <c r="F53" i="4"/>
  <c r="F57" i="4"/>
  <c r="F61" i="4"/>
  <c r="F65" i="4"/>
  <c r="F69" i="4"/>
  <c r="F73" i="4"/>
  <c r="F77" i="4"/>
  <c r="F14" i="4"/>
  <c r="F18" i="4"/>
  <c r="F22" i="4"/>
  <c r="J22" i="4" s="1"/>
  <c r="K22" i="4" s="1"/>
  <c r="F26" i="4"/>
  <c r="J26" i="4" s="1"/>
  <c r="K26" i="4" s="1"/>
  <c r="F30" i="4"/>
  <c r="F34" i="4"/>
  <c r="F38" i="4"/>
  <c r="F42" i="4"/>
  <c r="J42" i="4" s="1"/>
  <c r="K42" i="4" s="1"/>
  <c r="F46" i="4"/>
  <c r="F50" i="4"/>
  <c r="F54" i="4"/>
  <c r="F58" i="4"/>
  <c r="J58" i="4" s="1"/>
  <c r="K58" i="4" s="1"/>
  <c r="F62" i="4"/>
  <c r="F66" i="4"/>
  <c r="J66" i="4" s="1"/>
  <c r="K66" i="4" s="1"/>
  <c r="F70" i="4"/>
  <c r="J70" i="4" s="1"/>
  <c r="K70" i="4" s="1"/>
  <c r="F74" i="4"/>
  <c r="J74" i="4" s="1"/>
  <c r="K74" i="4" s="1"/>
  <c r="F78" i="4"/>
  <c r="B77" i="4"/>
  <c r="B151" i="4" s="1"/>
  <c r="B73" i="4"/>
  <c r="B147" i="4" s="1"/>
  <c r="B69" i="4"/>
  <c r="B143" i="4" s="1"/>
  <c r="B65" i="4"/>
  <c r="B139" i="4" s="1"/>
  <c r="B61" i="4"/>
  <c r="B135" i="4" s="1"/>
  <c r="B57" i="4"/>
  <c r="B131" i="4" s="1"/>
  <c r="B53" i="4"/>
  <c r="B127" i="4" s="1"/>
  <c r="B49" i="4"/>
  <c r="B123" i="4" s="1"/>
  <c r="B45" i="4"/>
  <c r="B119" i="4" s="1"/>
  <c r="B41" i="4"/>
  <c r="B115" i="4" s="1"/>
  <c r="B37" i="4"/>
  <c r="B111" i="4" s="1"/>
  <c r="B33" i="4"/>
  <c r="B107" i="4" s="1"/>
  <c r="B29" i="4"/>
  <c r="B103" i="4" s="1"/>
  <c r="B25" i="4"/>
  <c r="B99" i="4" s="1"/>
  <c r="B21" i="4"/>
  <c r="B95" i="4" s="1"/>
  <c r="B17" i="4"/>
  <c r="B91" i="4" s="1"/>
  <c r="B13" i="4"/>
  <c r="B87" i="4" s="1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D75" i="4"/>
  <c r="D67" i="4"/>
  <c r="D59" i="4"/>
  <c r="D133" i="4" s="1"/>
  <c r="D51" i="4"/>
  <c r="D43" i="4"/>
  <c r="D35" i="4"/>
  <c r="D27" i="4"/>
  <c r="D101" i="4" s="1"/>
  <c r="D19" i="4"/>
  <c r="D11" i="4"/>
  <c r="E73" i="4"/>
  <c r="E65" i="4"/>
  <c r="E57" i="4"/>
  <c r="E49" i="4"/>
  <c r="E123" i="4" s="1"/>
  <c r="E41" i="4"/>
  <c r="E33" i="4"/>
  <c r="E17" i="4"/>
  <c r="F71" i="4"/>
  <c r="F55" i="4"/>
  <c r="J55" i="4" s="1"/>
  <c r="K55" i="4" s="1"/>
  <c r="F39" i="4"/>
  <c r="F23" i="4"/>
  <c r="J23" i="4" s="1"/>
  <c r="K23" i="4" s="1"/>
  <c r="N38" i="4"/>
  <c r="I112" i="4" s="1"/>
  <c r="J16" i="4"/>
  <c r="K16" i="4" s="1"/>
  <c r="C15" i="6" l="1"/>
  <c r="C8" i="12" s="1"/>
  <c r="M71" i="9"/>
  <c r="O52" i="6"/>
  <c r="J52" i="6"/>
  <c r="Q17" i="14"/>
  <c r="H57" i="6"/>
  <c r="D69" i="6"/>
  <c r="F20" i="3"/>
  <c r="T13" i="6"/>
  <c r="T6" i="12" s="1"/>
  <c r="S47" i="6"/>
  <c r="N15" i="12"/>
  <c r="N16" i="12" s="1"/>
  <c r="K33" i="6"/>
  <c r="G37" i="6"/>
  <c r="C45" i="6"/>
  <c r="B53" i="6"/>
  <c r="Q75" i="9"/>
  <c r="N15" i="7"/>
  <c r="K6" i="11"/>
  <c r="S53" i="6"/>
  <c r="R73" i="6"/>
  <c r="C61" i="6"/>
  <c r="P16" i="7"/>
  <c r="H17" i="7"/>
  <c r="Q29" i="17"/>
  <c r="E12" i="17"/>
  <c r="W16" i="7"/>
  <c r="C43" i="6"/>
  <c r="H5" i="7"/>
  <c r="N48" i="9"/>
  <c r="J68" i="4"/>
  <c r="K68" i="4" s="1"/>
  <c r="V23" i="4"/>
  <c r="W23" i="4" s="1"/>
  <c r="V42" i="4"/>
  <c r="W42" i="4" s="1"/>
  <c r="J27" i="4"/>
  <c r="K27" i="4" s="1"/>
  <c r="W14" i="7"/>
  <c r="K5" i="7"/>
  <c r="I50" i="8"/>
  <c r="T33" i="6"/>
  <c r="R75" i="9"/>
  <c r="P58" i="6"/>
  <c r="R61" i="6"/>
  <c r="K10" i="10"/>
  <c r="L37" i="6"/>
  <c r="F37" i="6"/>
  <c r="C9" i="9"/>
  <c r="O25" i="6"/>
  <c r="O77" i="6"/>
  <c r="S13" i="6"/>
  <c r="S6" i="12" s="1"/>
  <c r="Q65" i="6"/>
  <c r="O59" i="6"/>
  <c r="O29" i="6"/>
  <c r="E15" i="6"/>
  <c r="E8" i="12" s="1"/>
  <c r="C9" i="13"/>
  <c r="E69" i="6"/>
  <c r="D78" i="5"/>
  <c r="D8" i="9" s="1"/>
  <c r="D13" i="9" s="1"/>
  <c r="C29" i="6"/>
  <c r="C49" i="6"/>
  <c r="J69" i="6"/>
  <c r="D57" i="6"/>
  <c r="B69" i="6"/>
  <c r="D77" i="6"/>
  <c r="N6" i="11"/>
  <c r="O11" i="15"/>
  <c r="G11" i="15"/>
  <c r="O73" i="6"/>
  <c r="H53" i="6"/>
  <c r="P12" i="17"/>
  <c r="G50" i="8"/>
  <c r="G12" i="17"/>
  <c r="C25" i="17"/>
  <c r="Q12" i="17"/>
  <c r="N9" i="6"/>
  <c r="N61" i="6"/>
  <c r="N41" i="6"/>
  <c r="M57" i="6"/>
  <c r="L21" i="6"/>
  <c r="L57" i="6"/>
  <c r="I29" i="6"/>
  <c r="J45" i="6"/>
  <c r="J61" i="6"/>
  <c r="H45" i="6"/>
  <c r="H61" i="6"/>
  <c r="F57" i="6"/>
  <c r="B5" i="6"/>
  <c r="D53" i="6"/>
  <c r="R5" i="8"/>
  <c r="J32" i="4"/>
  <c r="K32" i="4" s="1"/>
  <c r="V40" i="4"/>
  <c r="W40" i="4" s="1"/>
  <c r="T8" i="6"/>
  <c r="P62" i="6"/>
  <c r="P74" i="6"/>
  <c r="L6" i="6"/>
  <c r="G16" i="6"/>
  <c r="G9" i="12" s="1"/>
  <c r="G32" i="6"/>
  <c r="G48" i="6"/>
  <c r="G72" i="6"/>
  <c r="Q71" i="9"/>
  <c r="J9" i="6"/>
  <c r="F9" i="10"/>
  <c r="G71" i="9"/>
  <c r="V14" i="7"/>
  <c r="S39" i="6"/>
  <c r="S49" i="6"/>
  <c r="O23" i="6"/>
  <c r="I69" i="6"/>
  <c r="C13" i="6"/>
  <c r="C6" i="12" s="1"/>
  <c r="C33" i="6"/>
  <c r="K49" i="6"/>
  <c r="N73" i="6"/>
  <c r="H69" i="6"/>
  <c r="D11" i="9"/>
  <c r="H29" i="6"/>
  <c r="P57" i="6"/>
  <c r="R69" i="6"/>
  <c r="K13" i="6"/>
  <c r="K6" i="12" s="1"/>
  <c r="G53" i="6"/>
  <c r="T17" i="7"/>
  <c r="Q50" i="8"/>
  <c r="N50" i="8"/>
  <c r="M50" i="8"/>
  <c r="S17" i="7"/>
  <c r="R50" i="8"/>
  <c r="G29" i="17"/>
  <c r="R21" i="15"/>
  <c r="K21" i="15"/>
  <c r="G12" i="15"/>
  <c r="N12" i="15"/>
  <c r="B12" i="15"/>
  <c r="C136" i="4"/>
  <c r="J59" i="4"/>
  <c r="K59" i="4" s="1"/>
  <c r="C108" i="4"/>
  <c r="G116" i="4"/>
  <c r="G85" i="4"/>
  <c r="J29" i="4"/>
  <c r="K29" i="4" s="1"/>
  <c r="J52" i="4"/>
  <c r="K52" i="4" s="1"/>
  <c r="G92" i="4"/>
  <c r="U5" i="7"/>
  <c r="I71" i="9"/>
  <c r="V35" i="4"/>
  <c r="W35" i="4" s="1"/>
  <c r="T50" i="8"/>
  <c r="S12" i="15"/>
  <c r="O4" i="6"/>
  <c r="H4" i="6"/>
  <c r="G22" i="6"/>
  <c r="D30" i="6"/>
  <c r="D4" i="17" s="1"/>
  <c r="T27" i="15"/>
  <c r="T73" i="6"/>
  <c r="P65" i="6"/>
  <c r="N76" i="8"/>
  <c r="J21" i="6"/>
  <c r="N151" i="2"/>
  <c r="F24" i="3"/>
  <c r="S17" i="6"/>
  <c r="O13" i="6"/>
  <c r="O6" i="12" s="1"/>
  <c r="O33" i="6"/>
  <c r="J71" i="9"/>
  <c r="K21" i="6"/>
  <c r="G3" i="6"/>
  <c r="G9" i="6"/>
  <c r="D15" i="12"/>
  <c r="D16" i="12" s="1"/>
  <c r="G45" i="6"/>
  <c r="E55" i="6"/>
  <c r="G61" i="6"/>
  <c r="P69" i="6"/>
  <c r="I75" i="9"/>
  <c r="K7" i="9"/>
  <c r="F53" i="6"/>
  <c r="W151" i="2"/>
  <c r="I42" i="15"/>
  <c r="K50" i="8"/>
  <c r="T53" i="6"/>
  <c r="R37" i="6"/>
  <c r="D12" i="17"/>
  <c r="N28" i="8"/>
  <c r="M59" i="6"/>
  <c r="W5" i="7"/>
  <c r="X5" i="7"/>
  <c r="S72" i="6"/>
  <c r="O24" i="6"/>
  <c r="O77" i="9" s="1"/>
  <c r="I48" i="6"/>
  <c r="G4" i="6"/>
  <c r="G20" i="6"/>
  <c r="H17" i="6"/>
  <c r="B17" i="6"/>
  <c r="F28" i="3"/>
  <c r="K9" i="3"/>
  <c r="K17" i="3"/>
  <c r="P78" i="5"/>
  <c r="K5" i="6"/>
  <c r="K41" i="6"/>
  <c r="I61" i="6"/>
  <c r="G29" i="6"/>
  <c r="E53" i="6"/>
  <c r="T17" i="6"/>
  <c r="Q17" i="7"/>
  <c r="H13" i="6"/>
  <c r="H6" i="12" s="1"/>
  <c r="G75" i="9"/>
  <c r="N57" i="6"/>
  <c r="J29" i="6"/>
  <c r="F6" i="11"/>
  <c r="B57" i="6"/>
  <c r="C11" i="3"/>
  <c r="C12" i="3"/>
  <c r="T45" i="6"/>
  <c r="R5" i="6"/>
  <c r="E29" i="17"/>
  <c r="M27" i="6"/>
  <c r="C110" i="4"/>
  <c r="C142" i="4"/>
  <c r="D142" i="4"/>
  <c r="D110" i="4"/>
  <c r="G130" i="4"/>
  <c r="C116" i="4"/>
  <c r="P50" i="8"/>
  <c r="H48" i="9"/>
  <c r="J75" i="9"/>
  <c r="L79" i="5"/>
  <c r="J46" i="6"/>
  <c r="L62" i="6"/>
  <c r="L74" i="6"/>
  <c r="I12" i="6"/>
  <c r="I5" i="12" s="1"/>
  <c r="I28" i="6"/>
  <c r="I19" i="9" s="1"/>
  <c r="H44" i="6"/>
  <c r="J68" i="6"/>
  <c r="K16" i="7"/>
  <c r="J79" i="5"/>
  <c r="K34" i="3"/>
  <c r="T37" i="6"/>
  <c r="Q53" i="6"/>
  <c r="O49" i="6"/>
  <c r="J15" i="6"/>
  <c r="J8" i="12" s="1"/>
  <c r="J27" i="6"/>
  <c r="J43" i="6"/>
  <c r="J59" i="6"/>
  <c r="J71" i="6"/>
  <c r="I5" i="6"/>
  <c r="G23" i="6"/>
  <c r="E57" i="6"/>
  <c r="Q5" i="7"/>
  <c r="I5" i="7"/>
  <c r="L5" i="7"/>
  <c r="F5" i="8"/>
  <c r="C21" i="6"/>
  <c r="R53" i="6"/>
  <c r="J13" i="6"/>
  <c r="J6" i="12" s="1"/>
  <c r="C13" i="3"/>
  <c r="C5" i="6"/>
  <c r="M41" i="6"/>
  <c r="C37" i="6"/>
  <c r="P29" i="17"/>
  <c r="L29" i="17"/>
  <c r="R25" i="17"/>
  <c r="R29" i="17" s="1"/>
  <c r="C29" i="17"/>
  <c r="S50" i="8"/>
  <c r="M12" i="17"/>
  <c r="O50" i="8"/>
  <c r="G17" i="7"/>
  <c r="P21" i="15"/>
  <c r="J21" i="15"/>
  <c r="D12" i="15"/>
  <c r="H21" i="15"/>
  <c r="M71" i="6"/>
  <c r="N9" i="10"/>
  <c r="D9" i="6"/>
  <c r="S61" i="6"/>
  <c r="Q41" i="6"/>
  <c r="U153" i="2"/>
  <c r="Q153" i="2"/>
  <c r="M153" i="2"/>
  <c r="J25" i="17"/>
  <c r="J29" i="17" s="1"/>
  <c r="B29" i="17"/>
  <c r="S25" i="17"/>
  <c r="S29" i="17" s="1"/>
  <c r="L153" i="2"/>
  <c r="F153" i="2"/>
  <c r="J38" i="4"/>
  <c r="K38" i="4" s="1"/>
  <c r="J64" i="4"/>
  <c r="K64" i="4" s="1"/>
  <c r="V38" i="4"/>
  <c r="W38" i="4" s="1"/>
  <c r="C106" i="4"/>
  <c r="C138" i="4"/>
  <c r="D144" i="4"/>
  <c r="D112" i="4"/>
  <c r="E138" i="4"/>
  <c r="E106" i="4"/>
  <c r="E144" i="4"/>
  <c r="E112" i="4"/>
  <c r="Q8" i="7"/>
  <c r="T48" i="9"/>
  <c r="J12" i="15"/>
  <c r="P60" i="6"/>
  <c r="K14" i="3"/>
  <c r="G153" i="2"/>
  <c r="P153" i="2"/>
  <c r="T14" i="6"/>
  <c r="T7" i="12" s="1"/>
  <c r="K8" i="3"/>
  <c r="K16" i="3"/>
  <c r="K24" i="3"/>
  <c r="K32" i="3"/>
  <c r="S44" i="6"/>
  <c r="S68" i="6"/>
  <c r="M46" i="6"/>
  <c r="L28" i="8"/>
  <c r="L10" i="6"/>
  <c r="L22" i="6"/>
  <c r="L34" i="6"/>
  <c r="K32" i="6"/>
  <c r="F75" i="9"/>
  <c r="H42" i="6"/>
  <c r="H58" i="6"/>
  <c r="D6" i="6"/>
  <c r="B10" i="6"/>
  <c r="B22" i="6"/>
  <c r="B38" i="6"/>
  <c r="K7" i="3"/>
  <c r="K23" i="3"/>
  <c r="P37" i="6"/>
  <c r="K71" i="6"/>
  <c r="F49" i="6"/>
  <c r="D33" i="6"/>
  <c r="O5" i="7"/>
  <c r="G126" i="4"/>
  <c r="T9" i="6"/>
  <c r="T78" i="5"/>
  <c r="K29" i="3"/>
  <c r="S45" i="6"/>
  <c r="N10" i="10"/>
  <c r="Q37" i="6"/>
  <c r="N3" i="6"/>
  <c r="N31" i="6"/>
  <c r="N5" i="17" s="1"/>
  <c r="N47" i="6"/>
  <c r="N63" i="6"/>
  <c r="N75" i="6"/>
  <c r="K51" i="6"/>
  <c r="I3" i="6"/>
  <c r="I31" i="6"/>
  <c r="I5" i="17" s="1"/>
  <c r="I47" i="6"/>
  <c r="I63" i="6"/>
  <c r="I75" i="6"/>
  <c r="I41" i="6"/>
  <c r="K10" i="3"/>
  <c r="K3" i="3"/>
  <c r="K6" i="3"/>
  <c r="J153" i="2"/>
  <c r="L41" i="6"/>
  <c r="D49" i="6"/>
  <c r="I153" i="2"/>
  <c r="T12" i="17"/>
  <c r="I29" i="17"/>
  <c r="H25" i="17"/>
  <c r="H29" i="17" s="1"/>
  <c r="S12" i="17"/>
  <c r="C12" i="17"/>
  <c r="T22" i="6"/>
  <c r="E38" i="6"/>
  <c r="M15" i="6"/>
  <c r="M8" i="12" s="1"/>
  <c r="V153" i="2"/>
  <c r="G124" i="4"/>
  <c r="L8" i="7"/>
  <c r="O16" i="7"/>
  <c r="R78" i="5"/>
  <c r="I48" i="9"/>
  <c r="K30" i="3"/>
  <c r="T153" i="2"/>
  <c r="T18" i="6"/>
  <c r="T8" i="15" s="1"/>
  <c r="S12" i="6"/>
  <c r="S5" i="12" s="1"/>
  <c r="S48" i="6"/>
  <c r="O21" i="15"/>
  <c r="O40" i="6"/>
  <c r="M5" i="8"/>
  <c r="M30" i="6"/>
  <c r="M4" i="17" s="1"/>
  <c r="N50" i="6"/>
  <c r="L38" i="6"/>
  <c r="L54" i="6"/>
  <c r="K20" i="6"/>
  <c r="K36" i="6"/>
  <c r="I20" i="6"/>
  <c r="H62" i="6"/>
  <c r="G8" i="6"/>
  <c r="G24" i="6"/>
  <c r="G77" i="9" s="1"/>
  <c r="C38" i="6"/>
  <c r="D54" i="6"/>
  <c r="T61" i="6"/>
  <c r="K26" i="3"/>
  <c r="S17" i="14"/>
  <c r="F9" i="6"/>
  <c r="V78" i="5"/>
  <c r="V15" i="7"/>
  <c r="R15" i="12"/>
  <c r="R16" i="12" s="1"/>
  <c r="S55" i="6"/>
  <c r="K13" i="3"/>
  <c r="K25" i="3"/>
  <c r="Q77" i="6"/>
  <c r="P51" i="6"/>
  <c r="P71" i="9"/>
  <c r="J10" i="10"/>
  <c r="L23" i="6"/>
  <c r="L55" i="6"/>
  <c r="J73" i="8"/>
  <c r="G11" i="6"/>
  <c r="G17" i="9" s="1"/>
  <c r="G39" i="6"/>
  <c r="E3" i="6"/>
  <c r="E31" i="6"/>
  <c r="E5" i="17" s="1"/>
  <c r="E63" i="6"/>
  <c r="E75" i="6"/>
  <c r="K27" i="3"/>
  <c r="L73" i="6"/>
  <c r="K22" i="3"/>
  <c r="N153" i="2"/>
  <c r="N21" i="15"/>
  <c r="S37" i="6"/>
  <c r="N25" i="17"/>
  <c r="N29" i="17" s="1"/>
  <c r="F23" i="17"/>
  <c r="F25" i="17" s="1"/>
  <c r="F29" i="17" s="1"/>
  <c r="F12" i="17"/>
  <c r="O25" i="17"/>
  <c r="O29" i="17" s="1"/>
  <c r="L50" i="8"/>
  <c r="K25" i="17"/>
  <c r="K29" i="17" s="1"/>
  <c r="O12" i="17"/>
  <c r="R12" i="17"/>
  <c r="N12" i="17"/>
  <c r="S28" i="8"/>
  <c r="D138" i="4"/>
  <c r="D106" i="4"/>
  <c r="G144" i="4"/>
  <c r="G118" i="4"/>
  <c r="G150" i="4"/>
  <c r="J67" i="4"/>
  <c r="K67" i="4" s="1"/>
  <c r="I8" i="7"/>
  <c r="K48" i="9"/>
  <c r="E48" i="9"/>
  <c r="J74" i="6"/>
  <c r="H153" i="2"/>
  <c r="X153" i="2"/>
  <c r="T44" i="6"/>
  <c r="T68" i="6"/>
  <c r="T46" i="6"/>
  <c r="T62" i="6"/>
  <c r="T74" i="6"/>
  <c r="K4" i="3"/>
  <c r="K12" i="3"/>
  <c r="K20" i="3"/>
  <c r="K28" i="3"/>
  <c r="K36" i="3"/>
  <c r="O12" i="6"/>
  <c r="O5" i="12" s="1"/>
  <c r="O44" i="6"/>
  <c r="O68" i="6"/>
  <c r="N79" i="5"/>
  <c r="F28" i="8"/>
  <c r="G34" i="6"/>
  <c r="F79" i="5"/>
  <c r="D74" i="6"/>
  <c r="B64" i="6"/>
  <c r="B18" i="6"/>
  <c r="B8" i="15" s="1"/>
  <c r="B30" i="6"/>
  <c r="B4" i="17" s="1"/>
  <c r="B46" i="6"/>
  <c r="B62" i="6"/>
  <c r="C30" i="6"/>
  <c r="C4" i="17" s="1"/>
  <c r="K15" i="3"/>
  <c r="K35" i="3"/>
  <c r="K15" i="6"/>
  <c r="K8" i="12" s="1"/>
  <c r="G17" i="14"/>
  <c r="I43" i="6"/>
  <c r="K18" i="3"/>
  <c r="T17" i="14"/>
  <c r="S9" i="6"/>
  <c r="K33" i="3"/>
  <c r="Q61" i="6"/>
  <c r="I49" i="6"/>
  <c r="C51" i="6"/>
  <c r="K19" i="3"/>
  <c r="E10" i="10"/>
  <c r="B37" i="6"/>
  <c r="R153" i="2"/>
  <c r="J49" i="6"/>
  <c r="F12" i="15"/>
  <c r="S57" i="6"/>
  <c r="T25" i="17"/>
  <c r="T29" i="17" s="1"/>
  <c r="D25" i="17"/>
  <c r="D29" i="17" s="1"/>
  <c r="K12" i="17"/>
  <c r="H12" i="17"/>
  <c r="J12" i="17"/>
  <c r="G95" i="4"/>
  <c r="C64" i="3"/>
  <c r="C63" i="3"/>
  <c r="C69" i="3"/>
  <c r="L69" i="6"/>
  <c r="S33" i="6"/>
  <c r="Q33" i="6"/>
  <c r="Q11" i="6"/>
  <c r="Q17" i="9" s="1"/>
  <c r="Q49" i="6"/>
  <c r="I33" i="6"/>
  <c r="T52" i="6"/>
  <c r="M58" i="6"/>
  <c r="F28" i="6"/>
  <c r="F19" i="9" s="1"/>
  <c r="F108" i="4"/>
  <c r="F92" i="4"/>
  <c r="V36" i="4"/>
  <c r="W36" i="4" s="1"/>
  <c r="V20" i="4"/>
  <c r="W20" i="4" s="1"/>
  <c r="C94" i="4"/>
  <c r="C126" i="4"/>
  <c r="J31" i="4"/>
  <c r="K31" i="4" s="1"/>
  <c r="D108" i="4"/>
  <c r="D92" i="4"/>
  <c r="D126" i="4"/>
  <c r="D94" i="4"/>
  <c r="G108" i="4"/>
  <c r="G148" i="4"/>
  <c r="G94" i="4"/>
  <c r="C152" i="4"/>
  <c r="P5" i="8"/>
  <c r="N71" i="9"/>
  <c r="R12" i="15"/>
  <c r="L64" i="6"/>
  <c r="D67" i="3"/>
  <c r="D68" i="3"/>
  <c r="D62" i="3"/>
  <c r="D56" i="3"/>
  <c r="D54" i="3"/>
  <c r="D48" i="3"/>
  <c r="D42" i="3"/>
  <c r="D57" i="3"/>
  <c r="V17" i="7"/>
  <c r="Q30" i="6"/>
  <c r="Q4" i="17" s="1"/>
  <c r="P30" i="6"/>
  <c r="P4" i="17" s="1"/>
  <c r="P46" i="6"/>
  <c r="L17" i="7"/>
  <c r="K16" i="6"/>
  <c r="K9" i="12" s="1"/>
  <c r="J16" i="6"/>
  <c r="J9" i="12" s="1"/>
  <c r="J6" i="6"/>
  <c r="I68" i="6"/>
  <c r="G14" i="6"/>
  <c r="G7" i="12" s="1"/>
  <c r="E14" i="6"/>
  <c r="E7" i="12" s="1"/>
  <c r="G38" i="6"/>
  <c r="E6" i="6"/>
  <c r="C4" i="6"/>
  <c r="B4" i="6"/>
  <c r="F13" i="14"/>
  <c r="D24" i="6"/>
  <c r="D77" i="9" s="1"/>
  <c r="J54" i="6"/>
  <c r="S10" i="10"/>
  <c r="H33" i="6"/>
  <c r="G31" i="6"/>
  <c r="G5" i="17" s="1"/>
  <c r="R17" i="14"/>
  <c r="P7" i="6"/>
  <c r="P35" i="6"/>
  <c r="K57" i="6"/>
  <c r="I57" i="6"/>
  <c r="K73" i="6"/>
  <c r="I73" i="6"/>
  <c r="H73" i="6"/>
  <c r="G15" i="7"/>
  <c r="T64" i="6"/>
  <c r="F70" i="6"/>
  <c r="S77" i="6"/>
  <c r="T56" i="6"/>
  <c r="L16" i="7"/>
  <c r="I10" i="6"/>
  <c r="F74" i="6"/>
  <c r="D49" i="3"/>
  <c r="D40" i="3"/>
  <c r="Q5" i="6"/>
  <c r="P5" i="6"/>
  <c r="R57" i="6"/>
  <c r="Q57" i="6"/>
  <c r="R50" i="6"/>
  <c r="I58" i="6"/>
  <c r="C11" i="15"/>
  <c r="G151" i="2"/>
  <c r="E54" i="6"/>
  <c r="H11" i="15"/>
  <c r="D6" i="11"/>
  <c r="C8" i="3"/>
  <c r="C7" i="3"/>
  <c r="C10" i="3"/>
  <c r="C6" i="3"/>
  <c r="G17" i="6"/>
  <c r="F17" i="6"/>
  <c r="D17" i="6"/>
  <c r="G73" i="6"/>
  <c r="D73" i="6"/>
  <c r="E73" i="6"/>
  <c r="N18" i="6"/>
  <c r="N8" i="15" s="1"/>
  <c r="H66" i="6"/>
  <c r="G66" i="6"/>
  <c r="G12" i="6"/>
  <c r="G5" i="12" s="1"/>
  <c r="F12" i="6"/>
  <c r="F5" i="12" s="1"/>
  <c r="G44" i="6"/>
  <c r="D44" i="6"/>
  <c r="E28" i="6"/>
  <c r="E19" i="9" s="1"/>
  <c r="C48" i="6"/>
  <c r="B48" i="6"/>
  <c r="O53" i="6"/>
  <c r="M53" i="6"/>
  <c r="L16" i="12"/>
  <c r="D117" i="4"/>
  <c r="D149" i="4"/>
  <c r="M111" i="4"/>
  <c r="J51" i="4"/>
  <c r="K51" i="4" s="1"/>
  <c r="V5" i="7"/>
  <c r="O8" i="7"/>
  <c r="O15" i="7" s="1"/>
  <c r="G28" i="8"/>
  <c r="G65" i="6"/>
  <c r="J48" i="4"/>
  <c r="K48" i="4" s="1"/>
  <c r="J19" i="4"/>
  <c r="K19" i="4" s="1"/>
  <c r="J43" i="4"/>
  <c r="K43" i="4" s="1"/>
  <c r="J75" i="4"/>
  <c r="K75" i="4" s="1"/>
  <c r="V16" i="4"/>
  <c r="W16" i="4" s="1"/>
  <c r="V79" i="5"/>
  <c r="Q21" i="15"/>
  <c r="T42" i="6"/>
  <c r="T58" i="6"/>
  <c r="S4" i="6"/>
  <c r="S20" i="6"/>
  <c r="S36" i="6"/>
  <c r="O28" i="8"/>
  <c r="R6" i="6"/>
  <c r="R22" i="6"/>
  <c r="R38" i="6"/>
  <c r="Q40" i="6"/>
  <c r="N42" i="6"/>
  <c r="M42" i="6"/>
  <c r="M4" i="6"/>
  <c r="M76" i="6"/>
  <c r="L58" i="6"/>
  <c r="I30" i="6"/>
  <c r="I4" i="17" s="1"/>
  <c r="I4" i="6"/>
  <c r="I76" i="6"/>
  <c r="D76" i="6"/>
  <c r="G16" i="7"/>
  <c r="C12" i="15"/>
  <c r="F10" i="6"/>
  <c r="F26" i="6"/>
  <c r="F78" i="9" s="1"/>
  <c r="E42" i="6"/>
  <c r="E44" i="6"/>
  <c r="D34" i="6"/>
  <c r="B54" i="6"/>
  <c r="B70" i="6"/>
  <c r="C52" i="3"/>
  <c r="C51" i="3"/>
  <c r="W78" i="5"/>
  <c r="W35" i="7"/>
  <c r="W17" i="7"/>
  <c r="I17" i="14"/>
  <c r="I21" i="14"/>
  <c r="K35" i="7"/>
  <c r="K17" i="7"/>
  <c r="H77" i="6"/>
  <c r="C39" i="3"/>
  <c r="C41" i="3"/>
  <c r="C33" i="3"/>
  <c r="C43" i="3"/>
  <c r="Q47" i="6"/>
  <c r="Q63" i="6"/>
  <c r="E9" i="10"/>
  <c r="G21" i="6"/>
  <c r="E21" i="6"/>
  <c r="D40" i="7"/>
  <c r="D43" i="7"/>
  <c r="L16" i="6"/>
  <c r="L9" i="12" s="1"/>
  <c r="L4" i="6"/>
  <c r="J44" i="6"/>
  <c r="G50" i="6"/>
  <c r="C75" i="6"/>
  <c r="E32" i="6"/>
  <c r="T49" i="6"/>
  <c r="T69" i="6"/>
  <c r="Q69" i="6"/>
  <c r="O45" i="6"/>
  <c r="N45" i="6"/>
  <c r="M45" i="6"/>
  <c r="K53" i="6"/>
  <c r="J53" i="6"/>
  <c r="E126" i="4"/>
  <c r="E94" i="4"/>
  <c r="R5" i="7"/>
  <c r="P76" i="6"/>
  <c r="S52" i="6"/>
  <c r="Q56" i="6"/>
  <c r="K8" i="6"/>
  <c r="K24" i="6"/>
  <c r="K77" i="9" s="1"/>
  <c r="K40" i="6"/>
  <c r="K56" i="6"/>
  <c r="J5" i="8"/>
  <c r="J18" i="6"/>
  <c r="J8" i="15" s="1"/>
  <c r="I32" i="6"/>
  <c r="I64" i="6"/>
  <c r="G6" i="6"/>
  <c r="G30" i="6"/>
  <c r="G4" i="17" s="1"/>
  <c r="G40" i="6"/>
  <c r="F40" i="6"/>
  <c r="G56" i="6"/>
  <c r="D56" i="6"/>
  <c r="F56" i="6"/>
  <c r="E12" i="6"/>
  <c r="E5" i="12" s="1"/>
  <c r="E60" i="6"/>
  <c r="E68" i="6"/>
  <c r="R13" i="14"/>
  <c r="N66" i="6"/>
  <c r="G80" i="4"/>
  <c r="N69" i="6"/>
  <c r="Q67" i="6"/>
  <c r="G110" i="4"/>
  <c r="T35" i="6"/>
  <c r="T51" i="6"/>
  <c r="T67" i="6"/>
  <c r="Q35" i="6"/>
  <c r="Q51" i="6"/>
  <c r="O10" i="10"/>
  <c r="R54" i="6"/>
  <c r="Q54" i="6"/>
  <c r="Q14" i="6"/>
  <c r="Q7" i="12" s="1"/>
  <c r="I42" i="6"/>
  <c r="G79" i="5"/>
  <c r="D79" i="6" s="1"/>
  <c r="D34" i="3"/>
  <c r="S73" i="6"/>
  <c r="Q73" i="6"/>
  <c r="Q23" i="6"/>
  <c r="Q55" i="6"/>
  <c r="O21" i="6"/>
  <c r="H17" i="14"/>
  <c r="J7" i="6"/>
  <c r="J78" i="5"/>
  <c r="G28" i="15" s="1"/>
  <c r="J35" i="6"/>
  <c r="J51" i="6"/>
  <c r="J67" i="6"/>
  <c r="F10" i="10"/>
  <c r="H15" i="6"/>
  <c r="H8" i="12" s="1"/>
  <c r="H27" i="6"/>
  <c r="H43" i="6"/>
  <c r="H59" i="6"/>
  <c r="H71" i="6"/>
  <c r="G76" i="8"/>
  <c r="G25" i="6"/>
  <c r="F73" i="8"/>
  <c r="F7" i="6"/>
  <c r="F78" i="5"/>
  <c r="F35" i="6"/>
  <c r="F51" i="6"/>
  <c r="F67" i="6"/>
  <c r="C11" i="6"/>
  <c r="C17" i="9" s="1"/>
  <c r="D23" i="6"/>
  <c r="C39" i="6"/>
  <c r="C20" i="9" s="1"/>
  <c r="D55" i="6"/>
  <c r="D71" i="6"/>
  <c r="B15" i="6"/>
  <c r="B8" i="12" s="1"/>
  <c r="B27" i="6"/>
  <c r="B43" i="6"/>
  <c r="B59" i="6"/>
  <c r="B75" i="6"/>
  <c r="I27" i="6"/>
  <c r="D13" i="6"/>
  <c r="D6" i="12" s="1"/>
  <c r="T24" i="6"/>
  <c r="T77" i="9" s="1"/>
  <c r="T40" i="6"/>
  <c r="R58" i="6"/>
  <c r="P52" i="6"/>
  <c r="N6" i="6"/>
  <c r="M62" i="6"/>
  <c r="N12" i="6"/>
  <c r="N5" i="12" s="1"/>
  <c r="N44" i="6"/>
  <c r="N60" i="6"/>
  <c r="N68" i="6"/>
  <c r="J60" i="6"/>
  <c r="C2" i="6"/>
  <c r="C19" i="17" s="1"/>
  <c r="R29" i="6"/>
  <c r="P25" i="6"/>
  <c r="N80" i="9"/>
  <c r="H80" i="9"/>
  <c r="F13" i="6"/>
  <c r="F6" i="12" s="1"/>
  <c r="D17" i="3"/>
  <c r="D12" i="3"/>
  <c r="O57" i="6"/>
  <c r="T73" i="8"/>
  <c r="T15" i="6"/>
  <c r="T8" i="12" s="1"/>
  <c r="T27" i="6"/>
  <c r="T43" i="6"/>
  <c r="T59" i="6"/>
  <c r="T71" i="6"/>
  <c r="S76" i="8"/>
  <c r="S80" i="9"/>
  <c r="Q27" i="6"/>
  <c r="Q71" i="6"/>
  <c r="O5" i="6"/>
  <c r="N73" i="8"/>
  <c r="N23" i="6"/>
  <c r="N55" i="6"/>
  <c r="M29" i="6"/>
  <c r="F15" i="12"/>
  <c r="F16" i="12" s="1"/>
  <c r="D25" i="6"/>
  <c r="L5" i="6"/>
  <c r="J41" i="6"/>
  <c r="T16" i="7"/>
  <c r="S6" i="6"/>
  <c r="S79" i="5"/>
  <c r="P79" i="6" s="1"/>
  <c r="S30" i="6"/>
  <c r="S4" i="17" s="1"/>
  <c r="S46" i="6"/>
  <c r="S62" i="6"/>
  <c r="S74" i="6"/>
  <c r="R8" i="6"/>
  <c r="R24" i="6"/>
  <c r="R77" i="9" s="1"/>
  <c r="R40" i="6"/>
  <c r="R56" i="6"/>
  <c r="R15" i="7"/>
  <c r="Q70" i="6"/>
  <c r="O10" i="6"/>
  <c r="O34" i="6"/>
  <c r="O50" i="6"/>
  <c r="O66" i="6"/>
  <c r="K70" i="6"/>
  <c r="F21" i="15"/>
  <c r="H16" i="7"/>
  <c r="N13" i="6"/>
  <c r="N6" i="12" s="1"/>
  <c r="B41" i="6"/>
  <c r="D20" i="3"/>
  <c r="O9" i="6"/>
  <c r="O61" i="6"/>
  <c r="O31" i="6"/>
  <c r="O5" i="17" s="1"/>
  <c r="O75" i="6"/>
  <c r="M37" i="6"/>
  <c r="M80" i="9"/>
  <c r="E9" i="13"/>
  <c r="H71" i="9"/>
  <c r="G80" i="9"/>
  <c r="G81" i="9" s="1"/>
  <c r="E71" i="6"/>
  <c r="E13" i="6"/>
  <c r="E6" i="12" s="1"/>
  <c r="D65" i="6"/>
  <c r="D3" i="6"/>
  <c r="D31" i="6"/>
  <c r="D5" i="17" s="1"/>
  <c r="D47" i="6"/>
  <c r="D63" i="6"/>
  <c r="B7" i="6"/>
  <c r="B35" i="6"/>
  <c r="B51" i="6"/>
  <c r="B67" i="6"/>
  <c r="M13" i="14"/>
  <c r="M23" i="14" s="1"/>
  <c r="E13" i="14"/>
  <c r="E23" i="14" s="1"/>
  <c r="T80" i="9"/>
  <c r="N21" i="6"/>
  <c r="X16" i="7"/>
  <c r="T5" i="8"/>
  <c r="S75" i="9"/>
  <c r="T72" i="6"/>
  <c r="T20" i="6"/>
  <c r="Q26" i="6"/>
  <c r="Q78" i="9" s="1"/>
  <c r="I46" i="6"/>
  <c r="H11" i="9"/>
  <c r="D28" i="3"/>
  <c r="S69" i="6"/>
  <c r="O41" i="6"/>
  <c r="G7" i="15"/>
  <c r="G13" i="15" s="1"/>
  <c r="G3" i="13"/>
  <c r="G4" i="10"/>
  <c r="G20" i="9"/>
  <c r="G68" i="9"/>
  <c r="E11" i="12"/>
  <c r="E3" i="8"/>
  <c r="E48" i="8" s="1"/>
  <c r="E51" i="8" s="1"/>
  <c r="E52" i="8" s="1"/>
  <c r="S7" i="15"/>
  <c r="S13" i="15" s="1"/>
  <c r="S3" i="13"/>
  <c r="S4" i="10"/>
  <c r="S20" i="9"/>
  <c r="S68" i="9"/>
  <c r="C28" i="15"/>
  <c r="C4" i="10"/>
  <c r="C6" i="15"/>
  <c r="C2" i="13"/>
  <c r="C4" i="12"/>
  <c r="C26" i="8"/>
  <c r="C71" i="8" s="1"/>
  <c r="C16" i="9"/>
  <c r="C22" i="9" s="1"/>
  <c r="C3" i="10"/>
  <c r="D3" i="3"/>
  <c r="C3" i="3"/>
  <c r="G39" i="3"/>
  <c r="F39" i="3"/>
  <c r="S6" i="9"/>
  <c r="S28" i="6"/>
  <c r="S19" i="9" s="1"/>
  <c r="R41" i="7"/>
  <c r="R65" i="7"/>
  <c r="Q20" i="6"/>
  <c r="K26" i="15"/>
  <c r="N3" i="9"/>
  <c r="N2" i="6"/>
  <c r="N19" i="17" s="1"/>
  <c r="M40" i="6"/>
  <c r="J34" i="6"/>
  <c r="H18" i="6"/>
  <c r="H8" i="15" s="1"/>
  <c r="G64" i="6"/>
  <c r="N65" i="6"/>
  <c r="D60" i="3"/>
  <c r="C60" i="3"/>
  <c r="R15" i="6"/>
  <c r="R8" i="12" s="1"/>
  <c r="R43" i="6"/>
  <c r="Q76" i="8"/>
  <c r="Q21" i="6"/>
  <c r="P37" i="7"/>
  <c r="P40" i="7" s="1"/>
  <c r="H4" i="11" s="1"/>
  <c r="L11" i="6"/>
  <c r="L17" i="9" s="1"/>
  <c r="L4" i="9"/>
  <c r="I27" i="15"/>
  <c r="L7" i="9"/>
  <c r="L39" i="6"/>
  <c r="G9" i="13"/>
  <c r="G5" i="13"/>
  <c r="F16" i="7"/>
  <c r="F35" i="7"/>
  <c r="D14" i="3"/>
  <c r="C14" i="3"/>
  <c r="S73" i="8"/>
  <c r="P76" i="8"/>
  <c r="O5" i="9"/>
  <c r="O19" i="6"/>
  <c r="K5" i="9"/>
  <c r="K19" i="6"/>
  <c r="G7" i="6"/>
  <c r="E5" i="9"/>
  <c r="E19" i="6"/>
  <c r="G26" i="3"/>
  <c r="F26" i="3"/>
  <c r="J42" i="15"/>
  <c r="T11" i="15"/>
  <c r="P6" i="11"/>
  <c r="X151" i="2"/>
  <c r="M22" i="3"/>
  <c r="T48" i="6"/>
  <c r="N26" i="15"/>
  <c r="Q3" i="9"/>
  <c r="Q11" i="9" s="1"/>
  <c r="Q2" i="6"/>
  <c r="Q19" i="17" s="1"/>
  <c r="P20" i="6"/>
  <c r="O22" i="6"/>
  <c r="N6" i="9"/>
  <c r="N28" i="6"/>
  <c r="N19" i="9" s="1"/>
  <c r="L24" i="6"/>
  <c r="L77" i="9" s="1"/>
  <c r="K22" i="6"/>
  <c r="I18" i="6"/>
  <c r="I8" i="15" s="1"/>
  <c r="I41" i="7"/>
  <c r="I65" i="7"/>
  <c r="E26" i="6"/>
  <c r="E78" i="9" s="1"/>
  <c r="B40" i="6"/>
  <c r="F58" i="6"/>
  <c r="M32" i="3"/>
  <c r="T77" i="6"/>
  <c r="O15" i="6"/>
  <c r="O8" i="12" s="1"/>
  <c r="L76" i="8"/>
  <c r="L77" i="6"/>
  <c r="K11" i="6"/>
  <c r="K17" i="9" s="1"/>
  <c r="I11" i="12"/>
  <c r="I3" i="8"/>
  <c r="I48" i="8" s="1"/>
  <c r="E15" i="12"/>
  <c r="E16" i="12" s="1"/>
  <c r="G51" i="6"/>
  <c r="F41" i="6"/>
  <c r="F77" i="6"/>
  <c r="B9" i="13"/>
  <c r="D61" i="6"/>
  <c r="C25" i="3"/>
  <c r="P12" i="6"/>
  <c r="P5" i="12" s="1"/>
  <c r="P48" i="6"/>
  <c r="L56" i="6"/>
  <c r="H56" i="6"/>
  <c r="C22" i="3"/>
  <c r="M3" i="6"/>
  <c r="E59" i="6"/>
  <c r="B49" i="6"/>
  <c r="M24" i="3"/>
  <c r="C19" i="3"/>
  <c r="C27" i="3"/>
  <c r="N22" i="6"/>
  <c r="N62" i="6"/>
  <c r="J10" i="6"/>
  <c r="J66" i="6"/>
  <c r="G81" i="4"/>
  <c r="J36" i="4"/>
  <c r="K36" i="4" s="1"/>
  <c r="D85" i="4"/>
  <c r="F81" i="4"/>
  <c r="V32" i="4"/>
  <c r="W32" i="4" s="1"/>
  <c r="C98" i="4"/>
  <c r="C114" i="4"/>
  <c r="C81" i="4"/>
  <c r="C130" i="4"/>
  <c r="C146" i="4"/>
  <c r="D105" i="4"/>
  <c r="D137" i="4"/>
  <c r="D152" i="4"/>
  <c r="D136" i="4"/>
  <c r="D120" i="4"/>
  <c r="D104" i="4"/>
  <c r="D88" i="4"/>
  <c r="E146" i="4"/>
  <c r="E130" i="4"/>
  <c r="E114" i="4"/>
  <c r="E81" i="4"/>
  <c r="E98" i="4"/>
  <c r="E152" i="4"/>
  <c r="E136" i="4"/>
  <c r="E120" i="4"/>
  <c r="E104" i="4"/>
  <c r="E88" i="4"/>
  <c r="L91" i="4"/>
  <c r="G127" i="4"/>
  <c r="G142" i="4"/>
  <c r="G104" i="4"/>
  <c r="G132" i="4"/>
  <c r="G152" i="4"/>
  <c r="G98" i="4"/>
  <c r="G117" i="4"/>
  <c r="C104" i="4"/>
  <c r="C120" i="4"/>
  <c r="B128" i="4"/>
  <c r="B80" i="4"/>
  <c r="B154" i="4" s="1"/>
  <c r="R28" i="8"/>
  <c r="I5" i="8"/>
  <c r="I6" i="8" s="1"/>
  <c r="I7" i="8" s="1"/>
  <c r="V8" i="9"/>
  <c r="I41" i="15"/>
  <c r="S28" i="15"/>
  <c r="O48" i="9"/>
  <c r="L48" i="9"/>
  <c r="M48" i="9"/>
  <c r="F48" i="9"/>
  <c r="C15" i="15"/>
  <c r="K12" i="15"/>
  <c r="H12" i="15"/>
  <c r="E12" i="15"/>
  <c r="L21" i="15"/>
  <c r="M36" i="3"/>
  <c r="G34" i="3"/>
  <c r="F34" i="3"/>
  <c r="D35" i="3"/>
  <c r="C35" i="3"/>
  <c r="G11" i="3"/>
  <c r="F11" i="3"/>
  <c r="G19" i="3"/>
  <c r="F19" i="3"/>
  <c r="F27" i="3"/>
  <c r="G27" i="3"/>
  <c r="G35" i="3"/>
  <c r="F35" i="3"/>
  <c r="G67" i="3"/>
  <c r="F67" i="3"/>
  <c r="T25" i="14"/>
  <c r="T22" i="14"/>
  <c r="T24" i="14"/>
  <c r="T21" i="14"/>
  <c r="R25" i="14"/>
  <c r="R24" i="14"/>
  <c r="R21" i="14"/>
  <c r="R22" i="14"/>
  <c r="R23" i="14"/>
  <c r="T6" i="6"/>
  <c r="T79" i="5"/>
  <c r="Q79" i="6" s="1"/>
  <c r="T30" i="6"/>
  <c r="T4" i="17" s="1"/>
  <c r="S64" i="6"/>
  <c r="S76" i="6"/>
  <c r="R10" i="6"/>
  <c r="R26" i="6"/>
  <c r="R42" i="6"/>
  <c r="Q8" i="6"/>
  <c r="Q24" i="6"/>
  <c r="Q77" i="9" s="1"/>
  <c r="Q44" i="6"/>
  <c r="Q60" i="6"/>
  <c r="Q68" i="6"/>
  <c r="P28" i="8"/>
  <c r="P10" i="6"/>
  <c r="P22" i="6"/>
  <c r="O6" i="9"/>
  <c r="O28" i="6"/>
  <c r="O19" i="9" s="1"/>
  <c r="O60" i="6"/>
  <c r="N34" i="6"/>
  <c r="M16" i="6"/>
  <c r="M9" i="12" s="1"/>
  <c r="M44" i="6"/>
  <c r="M60" i="6"/>
  <c r="M68" i="6"/>
  <c r="L14" i="6"/>
  <c r="L7" i="12" s="1"/>
  <c r="L26" i="6"/>
  <c r="L70" i="6"/>
  <c r="K12" i="6"/>
  <c r="K5" i="12" s="1"/>
  <c r="K6" i="9"/>
  <c r="K28" i="6"/>
  <c r="K19" i="9" s="1"/>
  <c r="K44" i="6"/>
  <c r="K60" i="6"/>
  <c r="K68" i="6"/>
  <c r="J38" i="6"/>
  <c r="I8" i="6"/>
  <c r="I24" i="6"/>
  <c r="I77" i="9" s="1"/>
  <c r="I36" i="6"/>
  <c r="I56" i="6"/>
  <c r="H6" i="6"/>
  <c r="H79" i="5"/>
  <c r="H30" i="6"/>
  <c r="H4" i="17" s="1"/>
  <c r="H74" i="6"/>
  <c r="H41" i="7"/>
  <c r="H65" i="7"/>
  <c r="E5" i="8"/>
  <c r="C26" i="15"/>
  <c r="F3" i="9"/>
  <c r="F11" i="9" s="1"/>
  <c r="F2" i="6"/>
  <c r="F19" i="17" s="1"/>
  <c r="F18" i="6"/>
  <c r="F8" i="15" s="1"/>
  <c r="F17" i="7"/>
  <c r="E16" i="6"/>
  <c r="E9" i="12" s="1"/>
  <c r="E48" i="6"/>
  <c r="B21" i="14"/>
  <c r="B25" i="14"/>
  <c r="B22" i="14"/>
  <c r="B23" i="14"/>
  <c r="B24" i="14"/>
  <c r="E72" i="6"/>
  <c r="D10" i="6"/>
  <c r="D22" i="6"/>
  <c r="D38" i="6"/>
  <c r="D70" i="6"/>
  <c r="C6" i="9"/>
  <c r="C11" i="9" s="1"/>
  <c r="C28" i="6"/>
  <c r="C19" i="9" s="1"/>
  <c r="C24" i="9" s="1"/>
  <c r="C60" i="6"/>
  <c r="C76" i="6"/>
  <c r="B14" i="6"/>
  <c r="B7" i="12" s="1"/>
  <c r="B26" i="6"/>
  <c r="B78" i="9" s="1"/>
  <c r="B42" i="6"/>
  <c r="B58" i="6"/>
  <c r="B74" i="6"/>
  <c r="F5" i="7"/>
  <c r="C46" i="6"/>
  <c r="B24" i="6"/>
  <c r="B77" i="9" s="1"/>
  <c r="P56" i="6"/>
  <c r="G62" i="3"/>
  <c r="F62" i="3"/>
  <c r="Q11" i="15"/>
  <c r="Q12" i="15" s="1"/>
  <c r="M6" i="11"/>
  <c r="T9" i="10"/>
  <c r="I15" i="10"/>
  <c r="M19" i="3"/>
  <c r="T76" i="8"/>
  <c r="S15" i="6"/>
  <c r="S8" i="12" s="1"/>
  <c r="S35" i="6"/>
  <c r="S67" i="6"/>
  <c r="R17" i="6"/>
  <c r="O71" i="6"/>
  <c r="N17" i="6"/>
  <c r="M7" i="15"/>
  <c r="L30" i="15" s="1"/>
  <c r="M4" i="10"/>
  <c r="M20" i="9"/>
  <c r="M3" i="13"/>
  <c r="M68" i="9"/>
  <c r="M83" i="9" s="1"/>
  <c r="M16" i="7"/>
  <c r="M35" i="7"/>
  <c r="K31" i="6"/>
  <c r="K5" i="17" s="1"/>
  <c r="K37" i="7"/>
  <c r="K40" i="7" s="1"/>
  <c r="C4" i="11" s="1"/>
  <c r="J37" i="6"/>
  <c r="I73" i="8"/>
  <c r="F5" i="13"/>
  <c r="F9" i="13"/>
  <c r="I11" i="6"/>
  <c r="I17" i="9" s="1"/>
  <c r="G43" i="6"/>
  <c r="G71" i="6"/>
  <c r="E35" i="6"/>
  <c r="D41" i="6"/>
  <c r="T60" i="6"/>
  <c r="R70" i="6"/>
  <c r="M26" i="15"/>
  <c r="P3" i="9"/>
  <c r="P11" i="9" s="1"/>
  <c r="P2" i="6"/>
  <c r="P19" i="17" s="1"/>
  <c r="G6" i="3"/>
  <c r="F6" i="3"/>
  <c r="G70" i="3"/>
  <c r="F70" i="3"/>
  <c r="G12" i="3"/>
  <c r="G20" i="3"/>
  <c r="G28" i="3"/>
  <c r="G36" i="3"/>
  <c r="G44" i="3"/>
  <c r="G52" i="3"/>
  <c r="F60" i="3"/>
  <c r="G60" i="3"/>
  <c r="G68" i="3"/>
  <c r="M5" i="3"/>
  <c r="M17" i="3"/>
  <c r="M33" i="3"/>
  <c r="T3" i="6"/>
  <c r="T5" i="9"/>
  <c r="T19" i="6"/>
  <c r="T31" i="6"/>
  <c r="T5" i="17" s="1"/>
  <c r="T47" i="6"/>
  <c r="T63" i="6"/>
  <c r="T75" i="6"/>
  <c r="H16" i="10"/>
  <c r="P10" i="10"/>
  <c r="O9" i="10"/>
  <c r="R3" i="6"/>
  <c r="R5" i="9"/>
  <c r="R19" i="6"/>
  <c r="R31" i="6"/>
  <c r="R5" i="17" s="1"/>
  <c r="R47" i="6"/>
  <c r="R63" i="6"/>
  <c r="R75" i="6"/>
  <c r="Q9" i="6"/>
  <c r="Q25" i="6"/>
  <c r="P73" i="8"/>
  <c r="P11" i="6"/>
  <c r="P17" i="9" s="1"/>
  <c r="P4" i="9"/>
  <c r="P23" i="6"/>
  <c r="M27" i="15"/>
  <c r="P7" i="9"/>
  <c r="P39" i="6"/>
  <c r="P55" i="6"/>
  <c r="L17" i="14"/>
  <c r="O80" i="9"/>
  <c r="K9" i="13"/>
  <c r="K14" i="13" s="1"/>
  <c r="K5" i="13"/>
  <c r="N7" i="6"/>
  <c r="N35" i="6"/>
  <c r="N51" i="6"/>
  <c r="N67" i="6"/>
  <c r="N16" i="7"/>
  <c r="N35" i="7"/>
  <c r="M13" i="6"/>
  <c r="M6" i="12" s="1"/>
  <c r="J15" i="12"/>
  <c r="J16" i="12" s="1"/>
  <c r="M69" i="6"/>
  <c r="L73" i="8"/>
  <c r="L15" i="6"/>
  <c r="L8" i="12" s="1"/>
  <c r="L27" i="6"/>
  <c r="L43" i="6"/>
  <c r="L59" i="6"/>
  <c r="L71" i="6"/>
  <c r="F16" i="10"/>
  <c r="H10" i="10"/>
  <c r="K25" i="6"/>
  <c r="K80" i="9"/>
  <c r="K81" i="9" s="1"/>
  <c r="J11" i="6"/>
  <c r="J17" i="9" s="1"/>
  <c r="J4" i="9"/>
  <c r="J23" i="6"/>
  <c r="G27" i="15"/>
  <c r="J39" i="6"/>
  <c r="J7" i="9"/>
  <c r="J55" i="6"/>
  <c r="F17" i="14"/>
  <c r="I17" i="6"/>
  <c r="I80" i="9"/>
  <c r="H3" i="6"/>
  <c r="H5" i="9"/>
  <c r="H10" i="9" s="1"/>
  <c r="H19" i="6"/>
  <c r="H31" i="6"/>
  <c r="H5" i="17" s="1"/>
  <c r="H47" i="6"/>
  <c r="H63" i="6"/>
  <c r="H75" i="6"/>
  <c r="D10" i="10"/>
  <c r="F11" i="6"/>
  <c r="F17" i="9" s="1"/>
  <c r="F4" i="9"/>
  <c r="F9" i="9" s="1"/>
  <c r="F23" i="6"/>
  <c r="C27" i="15"/>
  <c r="F7" i="9"/>
  <c r="F12" i="9" s="1"/>
  <c r="F39" i="6"/>
  <c r="F55" i="6"/>
  <c r="B17" i="14"/>
  <c r="E29" i="6"/>
  <c r="E45" i="6"/>
  <c r="E61" i="6"/>
  <c r="D15" i="6"/>
  <c r="D8" i="12" s="1"/>
  <c r="D27" i="6"/>
  <c r="D43" i="6"/>
  <c r="D59" i="6"/>
  <c r="D75" i="6"/>
  <c r="B4" i="9"/>
  <c r="B11" i="6"/>
  <c r="B17" i="9" s="1"/>
  <c r="B23" i="6"/>
  <c r="B7" i="9"/>
  <c r="B39" i="6"/>
  <c r="B55" i="6"/>
  <c r="B71" i="6"/>
  <c r="C10" i="6"/>
  <c r="C34" i="6"/>
  <c r="B12" i="6"/>
  <c r="B5" i="12" s="1"/>
  <c r="B60" i="6"/>
  <c r="R62" i="6"/>
  <c r="M15" i="3"/>
  <c r="M35" i="3"/>
  <c r="U8" i="9"/>
  <c r="H41" i="15"/>
  <c r="R28" i="15"/>
  <c r="S5" i="9"/>
  <c r="S19" i="6"/>
  <c r="S51" i="6"/>
  <c r="S71" i="9"/>
  <c r="R33" i="6"/>
  <c r="Q3" i="6"/>
  <c r="P17" i="6"/>
  <c r="L5" i="13"/>
  <c r="L9" i="13"/>
  <c r="O78" i="5"/>
  <c r="O78" i="6" s="1"/>
  <c r="N37" i="6"/>
  <c r="L17" i="6"/>
  <c r="H5" i="13"/>
  <c r="H9" i="13"/>
  <c r="K78" i="5"/>
  <c r="K59" i="6"/>
  <c r="J76" i="8"/>
  <c r="J5" i="6"/>
  <c r="H49" i="6"/>
  <c r="G5" i="9"/>
  <c r="G19" i="6"/>
  <c r="G47" i="6"/>
  <c r="C19" i="6"/>
  <c r="C5" i="9"/>
  <c r="C10" i="9" s="1"/>
  <c r="C47" i="6"/>
  <c r="B21" i="6"/>
  <c r="C13" i="14"/>
  <c r="O65" i="6"/>
  <c r="Q26" i="15"/>
  <c r="T3" i="9"/>
  <c r="T2" i="6"/>
  <c r="T19" i="17" s="1"/>
  <c r="G42" i="3"/>
  <c r="F42" i="3"/>
  <c r="D61" i="3"/>
  <c r="C61" i="3"/>
  <c r="G5" i="3"/>
  <c r="F5" i="3"/>
  <c r="G9" i="3"/>
  <c r="F9" i="3"/>
  <c r="G13" i="3"/>
  <c r="F13" i="3"/>
  <c r="G21" i="3"/>
  <c r="F21" i="3"/>
  <c r="G29" i="3"/>
  <c r="F29" i="3"/>
  <c r="F37" i="3"/>
  <c r="G37" i="3"/>
  <c r="F45" i="3"/>
  <c r="G45" i="3"/>
  <c r="F53" i="3"/>
  <c r="G53" i="3"/>
  <c r="F61" i="3"/>
  <c r="G61" i="3"/>
  <c r="T5" i="15"/>
  <c r="P44" i="15"/>
  <c r="P51" i="15" s="1"/>
  <c r="M14" i="3"/>
  <c r="W65" i="7"/>
  <c r="W66" i="7" s="1"/>
  <c r="W67" i="7" s="1"/>
  <c r="W41" i="7"/>
  <c r="U41" i="7"/>
  <c r="U65" i="7"/>
  <c r="T4" i="6"/>
  <c r="T6" i="9"/>
  <c r="T28" i="6"/>
  <c r="T19" i="9" s="1"/>
  <c r="Q21" i="14"/>
  <c r="S5" i="8"/>
  <c r="S10" i="6"/>
  <c r="S22" i="6"/>
  <c r="S34" i="6"/>
  <c r="S50" i="6"/>
  <c r="S66" i="6"/>
  <c r="R12" i="6"/>
  <c r="R5" i="12" s="1"/>
  <c r="R6" i="9"/>
  <c r="R28" i="6"/>
  <c r="R19" i="9" s="1"/>
  <c r="R44" i="6"/>
  <c r="R60" i="6"/>
  <c r="R68" i="6"/>
  <c r="Q18" i="6"/>
  <c r="Q8" i="15" s="1"/>
  <c r="Q42" i="6"/>
  <c r="Q58" i="6"/>
  <c r="Q41" i="7"/>
  <c r="Q65" i="7"/>
  <c r="Q66" i="7" s="1"/>
  <c r="Q67" i="7" s="1"/>
  <c r="P4" i="6"/>
  <c r="P24" i="6"/>
  <c r="P77" i="9" s="1"/>
  <c r="O5" i="8"/>
  <c r="L26" i="15"/>
  <c r="O3" i="9"/>
  <c r="O9" i="9" s="1"/>
  <c r="O2" i="6"/>
  <c r="O19" i="17" s="1"/>
  <c r="O14" i="6"/>
  <c r="O7" i="12" s="1"/>
  <c r="O10" i="12" s="1"/>
  <c r="O26" i="6"/>
  <c r="O38" i="6"/>
  <c r="O54" i="6"/>
  <c r="O70" i="6"/>
  <c r="O17" i="7"/>
  <c r="K75" i="9"/>
  <c r="N16" i="6"/>
  <c r="N9" i="12" s="1"/>
  <c r="N32" i="6"/>
  <c r="N48" i="6"/>
  <c r="K24" i="14"/>
  <c r="K25" i="14"/>
  <c r="K21" i="14"/>
  <c r="K22" i="14"/>
  <c r="N72" i="6"/>
  <c r="M28" i="8"/>
  <c r="M6" i="6"/>
  <c r="M74" i="6"/>
  <c r="L8" i="6"/>
  <c r="L6" i="9"/>
  <c r="L28" i="6"/>
  <c r="L19" i="9" s="1"/>
  <c r="K5" i="8"/>
  <c r="H26" i="15"/>
  <c r="K3" i="9"/>
  <c r="K2" i="6"/>
  <c r="K19" i="17" s="1"/>
  <c r="K14" i="6"/>
  <c r="K7" i="12" s="1"/>
  <c r="K26" i="6"/>
  <c r="K38" i="6"/>
  <c r="K54" i="6"/>
  <c r="K65" i="7"/>
  <c r="K66" i="7" s="1"/>
  <c r="K67" i="7" s="1"/>
  <c r="K42" i="7"/>
  <c r="K41" i="7"/>
  <c r="J4" i="6"/>
  <c r="J20" i="6"/>
  <c r="J32" i="6"/>
  <c r="J48" i="6"/>
  <c r="G24" i="14"/>
  <c r="G25" i="14"/>
  <c r="G21" i="14"/>
  <c r="G22" i="14"/>
  <c r="J72" i="6"/>
  <c r="I28" i="8"/>
  <c r="I6" i="6"/>
  <c r="I62" i="6"/>
  <c r="I74" i="6"/>
  <c r="H12" i="6"/>
  <c r="H5" i="12" s="1"/>
  <c r="H28" i="6"/>
  <c r="H19" i="9" s="1"/>
  <c r="H48" i="6"/>
  <c r="E21" i="14"/>
  <c r="G54" i="6"/>
  <c r="G70" i="6"/>
  <c r="F16" i="6"/>
  <c r="F9" i="12" s="1"/>
  <c r="F44" i="6"/>
  <c r="F60" i="6"/>
  <c r="F68" i="6"/>
  <c r="E28" i="8"/>
  <c r="E18" i="6"/>
  <c r="E8" i="15" s="1"/>
  <c r="E58" i="6"/>
  <c r="D12" i="6"/>
  <c r="D48" i="6"/>
  <c r="C50" i="6"/>
  <c r="B16" i="6"/>
  <c r="B9" i="12" s="1"/>
  <c r="B52" i="6"/>
  <c r="T13" i="14"/>
  <c r="T23" i="14" s="1"/>
  <c r="F30" i="6"/>
  <c r="F4" i="17" s="1"/>
  <c r="L60" i="6"/>
  <c r="L76" i="6"/>
  <c r="S15" i="12"/>
  <c r="S16" i="12" s="1"/>
  <c r="T25" i="6"/>
  <c r="K11" i="3"/>
  <c r="S59" i="6"/>
  <c r="R13" i="6"/>
  <c r="R6" i="12" s="1"/>
  <c r="R41" i="6"/>
  <c r="R77" i="6"/>
  <c r="Q73" i="8"/>
  <c r="N9" i="13"/>
  <c r="N5" i="13"/>
  <c r="M15" i="12"/>
  <c r="M16" i="12" s="1"/>
  <c r="N25" i="6"/>
  <c r="J9" i="10"/>
  <c r="L25" i="6"/>
  <c r="L53" i="6"/>
  <c r="J25" i="6"/>
  <c r="I35" i="6"/>
  <c r="G73" i="8"/>
  <c r="D9" i="13"/>
  <c r="G63" i="6"/>
  <c r="F25" i="6"/>
  <c r="B13" i="6"/>
  <c r="B6" i="12" s="1"/>
  <c r="C17" i="3"/>
  <c r="D25" i="3"/>
  <c r="D33" i="3"/>
  <c r="D41" i="3"/>
  <c r="C49" i="3"/>
  <c r="C57" i="3"/>
  <c r="D69" i="3"/>
  <c r="P28" i="6"/>
  <c r="P19" i="9" s="1"/>
  <c r="L32" i="6"/>
  <c r="L68" i="6"/>
  <c r="H68" i="6"/>
  <c r="G42" i="6"/>
  <c r="D60" i="6"/>
  <c r="D10" i="3"/>
  <c r="D22" i="3"/>
  <c r="C34" i="3"/>
  <c r="C42" i="3"/>
  <c r="C54" i="3"/>
  <c r="C62" i="3"/>
  <c r="C70" i="3"/>
  <c r="M35" i="6"/>
  <c r="M63" i="6"/>
  <c r="I7" i="6"/>
  <c r="I71" i="6"/>
  <c r="E11" i="6"/>
  <c r="E17" i="9" s="1"/>
  <c r="M28" i="3"/>
  <c r="D11" i="3"/>
  <c r="D19" i="3"/>
  <c r="D27" i="3"/>
  <c r="D43" i="3"/>
  <c r="D51" i="3"/>
  <c r="D63" i="3"/>
  <c r="N38" i="6"/>
  <c r="M72" i="6"/>
  <c r="F14" i="6"/>
  <c r="F7" i="12" s="1"/>
  <c r="F10" i="12" s="1"/>
  <c r="F54" i="6"/>
  <c r="D2" i="6"/>
  <c r="D19" i="17" s="1"/>
  <c r="C16" i="3"/>
  <c r="C24" i="3"/>
  <c r="C36" i="3"/>
  <c r="C44" i="3"/>
  <c r="K5" i="3"/>
  <c r="O28" i="15"/>
  <c r="G3" i="3"/>
  <c r="F3" i="3"/>
  <c r="T41" i="7"/>
  <c r="T65" i="7"/>
  <c r="T66" i="7" s="1"/>
  <c r="T67" i="7" s="1"/>
  <c r="P22" i="14"/>
  <c r="P23" i="14"/>
  <c r="P25" i="14"/>
  <c r="P24" i="14"/>
  <c r="P21" i="14"/>
  <c r="Q4" i="6"/>
  <c r="O81" i="9"/>
  <c r="L50" i="6"/>
  <c r="G26" i="15"/>
  <c r="J3" i="9"/>
  <c r="J11" i="9" s="1"/>
  <c r="J2" i="6"/>
  <c r="J19" i="17" s="1"/>
  <c r="J41" i="7"/>
  <c r="J65" i="7"/>
  <c r="J66" i="7" s="1"/>
  <c r="J67" i="7" s="1"/>
  <c r="G76" i="6"/>
  <c r="F42" i="6"/>
  <c r="P21" i="6"/>
  <c r="G54" i="3"/>
  <c r="F54" i="3"/>
  <c r="R59" i="6"/>
  <c r="M9" i="13"/>
  <c r="M5" i="13"/>
  <c r="N5" i="9"/>
  <c r="N10" i="9" s="1"/>
  <c r="N19" i="6"/>
  <c r="E41" i="6"/>
  <c r="C66" i="6"/>
  <c r="R21" i="6"/>
  <c r="K47" i="6"/>
  <c r="C7" i="6"/>
  <c r="F69" i="3"/>
  <c r="G69" i="3"/>
  <c r="M18" i="3"/>
  <c r="K50" i="6"/>
  <c r="H8" i="6"/>
  <c r="E22" i="14"/>
  <c r="D148" i="4"/>
  <c r="E142" i="4"/>
  <c r="E110" i="4"/>
  <c r="E148" i="4"/>
  <c r="G5" i="7"/>
  <c r="P5" i="7"/>
  <c r="H5" i="8"/>
  <c r="I51" i="8"/>
  <c r="I52" i="8" s="1"/>
  <c r="K28" i="8"/>
  <c r="S48" i="9"/>
  <c r="P48" i="9"/>
  <c r="Q48" i="9"/>
  <c r="R48" i="9"/>
  <c r="J48" i="9"/>
  <c r="L71" i="9"/>
  <c r="O12" i="15"/>
  <c r="L12" i="15"/>
  <c r="Q28" i="6"/>
  <c r="Q19" i="9" s="1"/>
  <c r="M67" i="6"/>
  <c r="K77" i="6"/>
  <c r="G50" i="3"/>
  <c r="F50" i="3"/>
  <c r="D59" i="3"/>
  <c r="C59" i="3"/>
  <c r="G43" i="3"/>
  <c r="F43" i="3"/>
  <c r="F51" i="3"/>
  <c r="G51" i="3"/>
  <c r="G59" i="3"/>
  <c r="F59" i="3"/>
  <c r="S21" i="15"/>
  <c r="T28" i="8"/>
  <c r="T10" i="6"/>
  <c r="T34" i="6"/>
  <c r="S16" i="6"/>
  <c r="S9" i="12" s="1"/>
  <c r="S81" i="9"/>
  <c r="S32" i="6"/>
  <c r="O26" i="15"/>
  <c r="R3" i="9"/>
  <c r="R2" i="6"/>
  <c r="R19" i="17" s="1"/>
  <c r="R46" i="6"/>
  <c r="Q12" i="6"/>
  <c r="Q5" i="12" s="1"/>
  <c r="Q32" i="6"/>
  <c r="Q48" i="6"/>
  <c r="N25" i="14"/>
  <c r="N24" i="14"/>
  <c r="N21" i="14"/>
  <c r="N22" i="14"/>
  <c r="N23" i="14"/>
  <c r="Q72" i="6"/>
  <c r="P14" i="6"/>
  <c r="P7" i="12" s="1"/>
  <c r="P26" i="6"/>
  <c r="P38" i="6"/>
  <c r="P70" i="6"/>
  <c r="P17" i="7"/>
  <c r="L25" i="14"/>
  <c r="L22" i="14"/>
  <c r="L24" i="14"/>
  <c r="L21" i="14"/>
  <c r="N10" i="6"/>
  <c r="N26" i="6"/>
  <c r="N41" i="7"/>
  <c r="N65" i="7"/>
  <c r="M20" i="6"/>
  <c r="M32" i="6"/>
  <c r="M48" i="6"/>
  <c r="J25" i="14"/>
  <c r="J24" i="14"/>
  <c r="J21" i="14"/>
  <c r="J22" i="14"/>
  <c r="J23" i="14"/>
  <c r="I21" i="15"/>
  <c r="L18" i="6"/>
  <c r="L8" i="15" s="1"/>
  <c r="L42" i="6"/>
  <c r="H24" i="14"/>
  <c r="H22" i="14"/>
  <c r="H23" i="14"/>
  <c r="H25" i="14"/>
  <c r="H21" i="14"/>
  <c r="G21" i="15"/>
  <c r="J22" i="6"/>
  <c r="J50" i="6"/>
  <c r="I40" i="6"/>
  <c r="I60" i="6"/>
  <c r="H28" i="8"/>
  <c r="H10" i="6"/>
  <c r="H22" i="6"/>
  <c r="H34" i="6"/>
  <c r="H50" i="6"/>
  <c r="G10" i="12"/>
  <c r="G6" i="9"/>
  <c r="G28" i="6"/>
  <c r="G19" i="9" s="1"/>
  <c r="G60" i="6"/>
  <c r="F79" i="6"/>
  <c r="F34" i="6"/>
  <c r="E4" i="6"/>
  <c r="E20" i="6"/>
  <c r="E36" i="6"/>
  <c r="E52" i="6"/>
  <c r="E64" i="6"/>
  <c r="E76" i="6"/>
  <c r="D26" i="6"/>
  <c r="D78" i="9" s="1"/>
  <c r="D42" i="6"/>
  <c r="C64" i="6"/>
  <c r="B3" i="9"/>
  <c r="B2" i="6"/>
  <c r="B19" i="17" s="1"/>
  <c r="C58" i="6"/>
  <c r="B32" i="6"/>
  <c r="B76" i="6"/>
  <c r="J70" i="6"/>
  <c r="M16" i="3"/>
  <c r="D46" i="3"/>
  <c r="C46" i="3"/>
  <c r="Q43" i="6"/>
  <c r="O35" i="6"/>
  <c r="O37" i="7"/>
  <c r="O40" i="7" s="1"/>
  <c r="G4" i="11" s="1"/>
  <c r="N33" i="6"/>
  <c r="I19" i="6"/>
  <c r="I5" i="9"/>
  <c r="I51" i="6"/>
  <c r="H65" i="6"/>
  <c r="G11" i="12"/>
  <c r="G3" i="8"/>
  <c r="F76" i="8"/>
  <c r="F61" i="6"/>
  <c r="D5" i="6"/>
  <c r="C55" i="6"/>
  <c r="K13" i="14"/>
  <c r="K23" i="14" s="1"/>
  <c r="P64" i="6"/>
  <c r="N74" i="6"/>
  <c r="G22" i="3"/>
  <c r="F22" i="3"/>
  <c r="D4" i="3"/>
  <c r="C4" i="3"/>
  <c r="G32" i="3"/>
  <c r="F32" i="3"/>
  <c r="F36" i="3"/>
  <c r="F44" i="3"/>
  <c r="F68" i="3"/>
  <c r="Q9" i="13"/>
  <c r="Q14" i="13" s="1"/>
  <c r="Q5" i="13"/>
  <c r="T7" i="6"/>
  <c r="T8" i="9"/>
  <c r="Q28" i="15"/>
  <c r="T37" i="7"/>
  <c r="T40" i="7" s="1"/>
  <c r="L4" i="11" s="1"/>
  <c r="S25" i="6"/>
  <c r="R73" i="8"/>
  <c r="O9" i="13"/>
  <c r="O5" i="13"/>
  <c r="R7" i="6"/>
  <c r="R35" i="6"/>
  <c r="R51" i="6"/>
  <c r="R67" i="6"/>
  <c r="R16" i="7"/>
  <c r="R35" i="7"/>
  <c r="Q13" i="6"/>
  <c r="Q6" i="12" s="1"/>
  <c r="M9" i="10"/>
  <c r="C15" i="10"/>
  <c r="P15" i="6"/>
  <c r="P8" i="12" s="1"/>
  <c r="P27" i="6"/>
  <c r="P43" i="6"/>
  <c r="P59" i="6"/>
  <c r="P71" i="6"/>
  <c r="G16" i="10"/>
  <c r="L10" i="10"/>
  <c r="N11" i="6"/>
  <c r="N17" i="9" s="1"/>
  <c r="N4" i="9"/>
  <c r="N9" i="9" s="1"/>
  <c r="K27" i="15"/>
  <c r="N39" i="6"/>
  <c r="N7" i="9"/>
  <c r="N12" i="9" s="1"/>
  <c r="J17" i="14"/>
  <c r="M17" i="6"/>
  <c r="L3" i="6"/>
  <c r="L5" i="9"/>
  <c r="L19" i="6"/>
  <c r="L31" i="6"/>
  <c r="L5" i="17" s="1"/>
  <c r="L47" i="6"/>
  <c r="L63" i="6"/>
  <c r="L75" i="6"/>
  <c r="K76" i="8"/>
  <c r="I76" i="8"/>
  <c r="I21" i="6"/>
  <c r="I65" i="6"/>
  <c r="I77" i="6"/>
  <c r="H7" i="6"/>
  <c r="H8" i="9"/>
  <c r="H13" i="9" s="1"/>
  <c r="E28" i="15"/>
  <c r="H35" i="6"/>
  <c r="H51" i="6"/>
  <c r="H67" i="6"/>
  <c r="H37" i="7"/>
  <c r="H40" i="7" s="1"/>
  <c r="F15" i="6"/>
  <c r="F8" i="12" s="1"/>
  <c r="F27" i="6"/>
  <c r="F43" i="6"/>
  <c r="F59" i="6"/>
  <c r="F71" i="6"/>
  <c r="E76" i="8"/>
  <c r="E5" i="6"/>
  <c r="E33" i="6"/>
  <c r="E65" i="6"/>
  <c r="E77" i="6"/>
  <c r="D11" i="12"/>
  <c r="D3" i="8"/>
  <c r="D48" i="8" s="1"/>
  <c r="D5" i="9"/>
  <c r="D10" i="9" s="1"/>
  <c r="D19" i="6"/>
  <c r="Q13" i="14"/>
  <c r="Q23" i="14" s="1"/>
  <c r="I13" i="14"/>
  <c r="I23" i="14" s="1"/>
  <c r="C18" i="6"/>
  <c r="C8" i="15" s="1"/>
  <c r="C42" i="6"/>
  <c r="B20" i="6"/>
  <c r="B68" i="6"/>
  <c r="D52" i="6"/>
  <c r="C65" i="6"/>
  <c r="G77" i="6"/>
  <c r="R9" i="10"/>
  <c r="P5" i="13"/>
  <c r="P9" i="13"/>
  <c r="S63" i="6"/>
  <c r="R49" i="6"/>
  <c r="Q16" i="7"/>
  <c r="Q35" i="7"/>
  <c r="C16" i="10"/>
  <c r="M10" i="10"/>
  <c r="P33" i="6"/>
  <c r="P77" i="6"/>
  <c r="O73" i="8"/>
  <c r="P80" i="9"/>
  <c r="O27" i="6"/>
  <c r="O43" i="6"/>
  <c r="N49" i="6"/>
  <c r="M23" i="6"/>
  <c r="L33" i="6"/>
  <c r="K73" i="8"/>
  <c r="L80" i="9"/>
  <c r="K27" i="6"/>
  <c r="K67" i="6"/>
  <c r="G10" i="10"/>
  <c r="J17" i="6"/>
  <c r="H76" i="8"/>
  <c r="H66" i="7"/>
  <c r="H67" i="7" s="1"/>
  <c r="G78" i="5"/>
  <c r="F78" i="6" s="1"/>
  <c r="G59" i="6"/>
  <c r="F33" i="6"/>
  <c r="E23" i="6"/>
  <c r="E37" i="7"/>
  <c r="E43" i="7" s="1"/>
  <c r="D29" i="6"/>
  <c r="C78" i="5"/>
  <c r="C8" i="9" s="1"/>
  <c r="C13" i="9" s="1"/>
  <c r="C59" i="6"/>
  <c r="J26" i="6"/>
  <c r="E67" i="6"/>
  <c r="R74" i="6"/>
  <c r="G58" i="3"/>
  <c r="F58" i="3"/>
  <c r="F65" i="3"/>
  <c r="G65" i="3"/>
  <c r="J38" i="15"/>
  <c r="T26" i="15"/>
  <c r="W3" i="9"/>
  <c r="M10" i="3"/>
  <c r="W79" i="5"/>
  <c r="M34" i="3"/>
  <c r="R26" i="15"/>
  <c r="H38" i="15"/>
  <c r="U3" i="9"/>
  <c r="T12" i="6"/>
  <c r="T32" i="6"/>
  <c r="P26" i="15"/>
  <c r="S3" i="9"/>
  <c r="S12" i="9" s="1"/>
  <c r="S2" i="6"/>
  <c r="S14" i="6"/>
  <c r="S7" i="12" s="1"/>
  <c r="S26" i="6"/>
  <c r="S38" i="6"/>
  <c r="S54" i="6"/>
  <c r="S70" i="6"/>
  <c r="R16" i="6"/>
  <c r="R9" i="12" s="1"/>
  <c r="R32" i="6"/>
  <c r="R48" i="6"/>
  <c r="O25" i="14"/>
  <c r="O24" i="14"/>
  <c r="O21" i="14"/>
  <c r="O22" i="14"/>
  <c r="R72" i="6"/>
  <c r="Q28" i="8"/>
  <c r="Q6" i="6"/>
  <c r="Q46" i="6"/>
  <c r="Q62" i="6"/>
  <c r="Q74" i="6"/>
  <c r="P8" i="6"/>
  <c r="P32" i="6"/>
  <c r="O18" i="6"/>
  <c r="O8" i="15" s="1"/>
  <c r="O42" i="6"/>
  <c r="O58" i="6"/>
  <c r="O65" i="7"/>
  <c r="O66" i="7" s="1"/>
  <c r="O67" i="7" s="1"/>
  <c r="O42" i="7"/>
  <c r="O41" i="7"/>
  <c r="N4" i="6"/>
  <c r="N20" i="6"/>
  <c r="N36" i="6"/>
  <c r="N52" i="6"/>
  <c r="N64" i="6"/>
  <c r="N76" i="6"/>
  <c r="M10" i="6"/>
  <c r="M22" i="6"/>
  <c r="M34" i="6"/>
  <c r="M50" i="6"/>
  <c r="M66" i="6"/>
  <c r="L12" i="6"/>
  <c r="L36" i="6"/>
  <c r="K18" i="6"/>
  <c r="K8" i="15" s="1"/>
  <c r="K42" i="6"/>
  <c r="K58" i="6"/>
  <c r="K74" i="6"/>
  <c r="J8" i="6"/>
  <c r="J24" i="6"/>
  <c r="J77" i="9" s="1"/>
  <c r="J36" i="6"/>
  <c r="J64" i="6"/>
  <c r="J76" i="6"/>
  <c r="I22" i="6"/>
  <c r="I34" i="6"/>
  <c r="I50" i="6"/>
  <c r="I66" i="6"/>
  <c r="H16" i="6"/>
  <c r="H9" i="12" s="1"/>
  <c r="H32" i="6"/>
  <c r="G5" i="8"/>
  <c r="D26" i="15"/>
  <c r="G3" i="9"/>
  <c r="G2" i="6"/>
  <c r="G19" i="17" s="1"/>
  <c r="G26" i="6"/>
  <c r="G58" i="6"/>
  <c r="F4" i="6"/>
  <c r="F20" i="6"/>
  <c r="F32" i="6"/>
  <c r="F48" i="6"/>
  <c r="C24" i="14"/>
  <c r="C25" i="14"/>
  <c r="C23" i="14"/>
  <c r="C21" i="14"/>
  <c r="C22" i="14"/>
  <c r="F72" i="6"/>
  <c r="E79" i="6"/>
  <c r="E30" i="6"/>
  <c r="E4" i="17" s="1"/>
  <c r="E46" i="6"/>
  <c r="E62" i="6"/>
  <c r="E74" i="6"/>
  <c r="D16" i="6"/>
  <c r="D9" i="12" s="1"/>
  <c r="D32" i="6"/>
  <c r="C6" i="6"/>
  <c r="C62" i="6"/>
  <c r="B72" i="6"/>
  <c r="J42" i="6"/>
  <c r="S65" i="6"/>
  <c r="M27" i="3"/>
  <c r="Q15" i="12"/>
  <c r="Q16" i="12" s="1"/>
  <c r="T65" i="6"/>
  <c r="S31" i="6"/>
  <c r="S5" i="17" s="1"/>
  <c r="S75" i="6"/>
  <c r="R25" i="6"/>
  <c r="R66" i="7"/>
  <c r="P29" i="6"/>
  <c r="O11" i="6"/>
  <c r="O17" i="9" s="1"/>
  <c r="O51" i="6"/>
  <c r="K15" i="12"/>
  <c r="K16" i="12" s="1"/>
  <c r="N77" i="6"/>
  <c r="M73" i="8"/>
  <c r="J9" i="13"/>
  <c r="J5" i="13"/>
  <c r="M11" i="6"/>
  <c r="M17" i="9" s="1"/>
  <c r="B16" i="10"/>
  <c r="I10" i="10"/>
  <c r="I15" i="12"/>
  <c r="I16" i="12" s="1"/>
  <c r="L65" i="6"/>
  <c r="K23" i="6"/>
  <c r="G16" i="12"/>
  <c r="J77" i="6"/>
  <c r="H9" i="6"/>
  <c r="H41" i="6"/>
  <c r="G37" i="7"/>
  <c r="G40" i="7" s="1"/>
  <c r="C15" i="12"/>
  <c r="C16" i="12" s="1"/>
  <c r="F65" i="6"/>
  <c r="D37" i="6"/>
  <c r="C3" i="6"/>
  <c r="B33" i="6"/>
  <c r="G13" i="14"/>
  <c r="G23" i="14" s="1"/>
  <c r="D13" i="3"/>
  <c r="C21" i="3"/>
  <c r="D29" i="3"/>
  <c r="C37" i="3"/>
  <c r="C45" i="3"/>
  <c r="D53" i="3"/>
  <c r="C65" i="3"/>
  <c r="P68" i="6"/>
  <c r="L48" i="6"/>
  <c r="L72" i="6"/>
  <c r="K62" i="6"/>
  <c r="H20" i="6"/>
  <c r="H72" i="6"/>
  <c r="D8" i="6"/>
  <c r="D64" i="6"/>
  <c r="D2" i="3"/>
  <c r="C18" i="3"/>
  <c r="C26" i="3"/>
  <c r="D38" i="3"/>
  <c r="D50" i="3"/>
  <c r="D58" i="3"/>
  <c r="D66" i="3"/>
  <c r="Q15" i="6"/>
  <c r="Q8" i="12" s="1"/>
  <c r="Q75" i="6"/>
  <c r="M51" i="6"/>
  <c r="I23" i="6"/>
  <c r="I55" i="6"/>
  <c r="E43" i="6"/>
  <c r="M8" i="3"/>
  <c r="C15" i="3"/>
  <c r="C23" i="3"/>
  <c r="C47" i="3"/>
  <c r="C55" i="3"/>
  <c r="C67" i="3"/>
  <c r="N54" i="6"/>
  <c r="J58" i="6"/>
  <c r="F62" i="6"/>
  <c r="D8" i="3"/>
  <c r="D16" i="3"/>
  <c r="D24" i="3"/>
  <c r="D36" i="3"/>
  <c r="D44" i="3"/>
  <c r="D52" i="3"/>
  <c r="D64" i="3"/>
  <c r="K21" i="3"/>
  <c r="G18" i="3"/>
  <c r="F18" i="3"/>
  <c r="F47" i="3"/>
  <c r="G47" i="3"/>
  <c r="F55" i="3"/>
  <c r="G55" i="3"/>
  <c r="V41" i="7"/>
  <c r="V65" i="7"/>
  <c r="V66" i="7" s="1"/>
  <c r="V67" i="7" s="1"/>
  <c r="S10" i="12"/>
  <c r="P6" i="6"/>
  <c r="N5" i="8"/>
  <c r="N30" i="6"/>
  <c r="N4" i="17" s="1"/>
  <c r="M56" i="6"/>
  <c r="B8" i="6"/>
  <c r="B56" i="6"/>
  <c r="O11" i="12"/>
  <c r="O3" i="8"/>
  <c r="G4" i="3"/>
  <c r="F4" i="3"/>
  <c r="I39" i="15"/>
  <c r="S27" i="15"/>
  <c r="V7" i="9"/>
  <c r="R27" i="6"/>
  <c r="R71" i="6"/>
  <c r="P8" i="9"/>
  <c r="M28" i="15"/>
  <c r="P67" i="6"/>
  <c r="N11" i="12"/>
  <c r="N3" i="8"/>
  <c r="N48" i="8" s="1"/>
  <c r="N51" i="8" s="1"/>
  <c r="N52" i="8" s="1"/>
  <c r="M25" i="6"/>
  <c r="J16" i="7"/>
  <c r="J35" i="7"/>
  <c r="H73" i="8"/>
  <c r="E73" i="8"/>
  <c r="D11" i="6"/>
  <c r="D17" i="9" s="1"/>
  <c r="D4" i="9"/>
  <c r="D9" i="9" s="1"/>
  <c r="D7" i="9"/>
  <c r="D12" i="9" s="1"/>
  <c r="D39" i="6"/>
  <c r="C26" i="6"/>
  <c r="C78" i="9" s="1"/>
  <c r="S27" i="6"/>
  <c r="Q12" i="9"/>
  <c r="L9" i="10"/>
  <c r="G15" i="10"/>
  <c r="O67" i="6"/>
  <c r="H9" i="10"/>
  <c r="F15" i="10"/>
  <c r="K75" i="6"/>
  <c r="H37" i="6"/>
  <c r="G35" i="6"/>
  <c r="F5" i="6"/>
  <c r="C35" i="6"/>
  <c r="D9" i="3"/>
  <c r="C9" i="3"/>
  <c r="S25" i="14"/>
  <c r="S23" i="14"/>
  <c r="S24" i="14"/>
  <c r="S21" i="14"/>
  <c r="S22" i="14"/>
  <c r="Q22" i="14"/>
  <c r="Q38" i="6"/>
  <c r="P40" i="6"/>
  <c r="M18" i="6"/>
  <c r="M8" i="15" s="1"/>
  <c r="M41" i="7"/>
  <c r="M65" i="7"/>
  <c r="M66" i="7" s="1"/>
  <c r="M67" i="7" s="1"/>
  <c r="L44" i="6"/>
  <c r="K10" i="6"/>
  <c r="K34" i="6"/>
  <c r="B26" i="15"/>
  <c r="E3" i="9"/>
  <c r="E13" i="9" s="1"/>
  <c r="E2" i="6"/>
  <c r="E19" i="17" s="1"/>
  <c r="E70" i="6"/>
  <c r="D4" i="6"/>
  <c r="M11" i="3"/>
  <c r="S4" i="9"/>
  <c r="S11" i="6"/>
  <c r="S17" i="9" s="1"/>
  <c r="O17" i="14"/>
  <c r="C85" i="4"/>
  <c r="F137" i="4"/>
  <c r="C140" i="4"/>
  <c r="G136" i="4"/>
  <c r="B114" i="4"/>
  <c r="B81" i="4"/>
  <c r="B155" i="4" s="1"/>
  <c r="J54" i="4"/>
  <c r="K54" i="4" s="1"/>
  <c r="C89" i="4"/>
  <c r="C105" i="4"/>
  <c r="C121" i="4"/>
  <c r="C137" i="4"/>
  <c r="C153" i="4"/>
  <c r="F80" i="4"/>
  <c r="J80" i="4" s="1"/>
  <c r="K80" i="4" s="1"/>
  <c r="J57" i="4"/>
  <c r="K57" i="4" s="1"/>
  <c r="M91" i="4"/>
  <c r="V19" i="4"/>
  <c r="W19" i="4" s="1"/>
  <c r="V22" i="4"/>
  <c r="W22" i="4" s="1"/>
  <c r="V24" i="4"/>
  <c r="W24" i="4" s="1"/>
  <c r="D89" i="4"/>
  <c r="D121" i="4"/>
  <c r="D153" i="4"/>
  <c r="D80" i="4"/>
  <c r="D146" i="4"/>
  <c r="D130" i="4"/>
  <c r="D114" i="4"/>
  <c r="D81" i="4"/>
  <c r="D155" i="4" s="1"/>
  <c r="D98" i="4"/>
  <c r="E85" i="4"/>
  <c r="E80" i="4"/>
  <c r="G88" i="4"/>
  <c r="C80" i="4"/>
  <c r="C88" i="4"/>
  <c r="C132" i="4"/>
  <c r="W15" i="7"/>
  <c r="J28" i="8"/>
  <c r="L5" i="8"/>
  <c r="Q5" i="8"/>
  <c r="Q8" i="9"/>
  <c r="Q13" i="9" s="1"/>
  <c r="G48" i="9"/>
  <c r="R18" i="6"/>
  <c r="R8" i="15" s="1"/>
  <c r="N70" i="6"/>
  <c r="I26" i="15"/>
  <c r="L2" i="6"/>
  <c r="L19" i="17" s="1"/>
  <c r="L3" i="9"/>
  <c r="M4" i="3"/>
  <c r="G66" i="3"/>
  <c r="F66" i="3"/>
  <c r="I151" i="2"/>
  <c r="G7" i="3"/>
  <c r="F7" i="3"/>
  <c r="F15" i="3"/>
  <c r="G15" i="3"/>
  <c r="F23" i="3"/>
  <c r="G23" i="3"/>
  <c r="X41" i="7"/>
  <c r="B44" i="17" s="1"/>
  <c r="X65" i="7"/>
  <c r="X66" i="7" s="1"/>
  <c r="X67" i="7" s="1"/>
  <c r="G63" i="3"/>
  <c r="F63" i="3"/>
  <c r="I38" i="15"/>
  <c r="S26" i="15"/>
  <c r="V3" i="9"/>
  <c r="T26" i="6"/>
  <c r="T38" i="6"/>
  <c r="T54" i="6"/>
  <c r="T70" i="6"/>
  <c r="P75" i="9"/>
  <c r="S60" i="6"/>
  <c r="R30" i="6"/>
  <c r="R4" i="17" s="1"/>
  <c r="Q16" i="6"/>
  <c r="Q9" i="12" s="1"/>
  <c r="Q36" i="6"/>
  <c r="Q52" i="6"/>
  <c r="Q64" i="6"/>
  <c r="Q76" i="6"/>
  <c r="M21" i="15"/>
  <c r="P18" i="6"/>
  <c r="P8" i="15" s="1"/>
  <c r="P42" i="6"/>
  <c r="P41" i="7"/>
  <c r="P65" i="7"/>
  <c r="P66" i="7" s="1"/>
  <c r="P67" i="7" s="1"/>
  <c r="P42" i="7"/>
  <c r="O20" i="6"/>
  <c r="O64" i="6"/>
  <c r="O76" i="6"/>
  <c r="N14" i="6"/>
  <c r="N7" i="12" s="1"/>
  <c r="N46" i="6"/>
  <c r="M8" i="6"/>
  <c r="M24" i="6"/>
  <c r="M77" i="9" s="1"/>
  <c r="M36" i="6"/>
  <c r="M52" i="6"/>
  <c r="M64" i="6"/>
  <c r="L30" i="6"/>
  <c r="L4" i="17" s="1"/>
  <c r="L46" i="6"/>
  <c r="L41" i="7"/>
  <c r="L65" i="7"/>
  <c r="L66" i="7" s="1"/>
  <c r="L67" i="7" s="1"/>
  <c r="K4" i="6"/>
  <c r="K52" i="6"/>
  <c r="I52" i="6"/>
  <c r="K64" i="6"/>
  <c r="K76" i="6"/>
  <c r="J14" i="6"/>
  <c r="J7" i="12" s="1"/>
  <c r="J30" i="6"/>
  <c r="J4" i="17" s="1"/>
  <c r="J17" i="7"/>
  <c r="I16" i="6"/>
  <c r="I9" i="12" s="1"/>
  <c r="I44" i="6"/>
  <c r="F25" i="14"/>
  <c r="F21" i="14"/>
  <c r="F22" i="14"/>
  <c r="F24" i="14"/>
  <c r="F23" i="14"/>
  <c r="I72" i="6"/>
  <c r="H14" i="6"/>
  <c r="H7" i="12" s="1"/>
  <c r="D7" i="11"/>
  <c r="H78" i="9"/>
  <c r="H38" i="6"/>
  <c r="H70" i="6"/>
  <c r="D24" i="14"/>
  <c r="D22" i="14"/>
  <c r="D25" i="14"/>
  <c r="D23" i="14"/>
  <c r="D21" i="14"/>
  <c r="F6" i="6"/>
  <c r="F22" i="6"/>
  <c r="F38" i="6"/>
  <c r="F41" i="7"/>
  <c r="F65" i="7"/>
  <c r="F66" i="7" s="1"/>
  <c r="F67" i="7" s="1"/>
  <c r="E8" i="6"/>
  <c r="E24" i="6"/>
  <c r="E77" i="9" s="1"/>
  <c r="E40" i="6"/>
  <c r="E56" i="6"/>
  <c r="D18" i="6"/>
  <c r="D8" i="15" s="1"/>
  <c r="B6" i="6"/>
  <c r="B34" i="6"/>
  <c r="B50" i="6"/>
  <c r="B66" i="6"/>
  <c r="J5" i="7"/>
  <c r="C14" i="6"/>
  <c r="C7" i="12" s="1"/>
  <c r="C10" i="12" s="1"/>
  <c r="C17" i="12" s="1"/>
  <c r="C70" i="6"/>
  <c r="B44" i="6"/>
  <c r="H64" i="6"/>
  <c r="P72" i="6"/>
  <c r="T5" i="13"/>
  <c r="T9" i="13"/>
  <c r="M7" i="3"/>
  <c r="J41" i="15"/>
  <c r="T28" i="15"/>
  <c r="W8" i="9"/>
  <c r="W13" i="9" s="1"/>
  <c r="W37" i="7"/>
  <c r="W40" i="7" s="1"/>
  <c r="O4" i="11" s="1"/>
  <c r="U16" i="7"/>
  <c r="U35" i="7"/>
  <c r="D16" i="10"/>
  <c r="Q10" i="10"/>
  <c r="S7" i="6"/>
  <c r="S23" i="6"/>
  <c r="S43" i="6"/>
  <c r="S71" i="6"/>
  <c r="R45" i="6"/>
  <c r="Q19" i="6"/>
  <c r="Q5" i="9"/>
  <c r="Q10" i="9" s="1"/>
  <c r="P13" i="6"/>
  <c r="P6" i="12" s="1"/>
  <c r="K17" i="14"/>
  <c r="N53" i="6"/>
  <c r="M7" i="6"/>
  <c r="K3" i="6"/>
  <c r="K55" i="6"/>
  <c r="J80" i="9"/>
  <c r="I16" i="7"/>
  <c r="I35" i="7"/>
  <c r="G15" i="6"/>
  <c r="G8" i="12" s="1"/>
  <c r="G67" i="6"/>
  <c r="C10" i="10"/>
  <c r="C67" i="6"/>
  <c r="B29" i="6"/>
  <c r="M5" i="9"/>
  <c r="M19" i="6"/>
  <c r="K65" i="6"/>
  <c r="T76" i="6"/>
  <c r="G38" i="3"/>
  <c r="F38" i="3"/>
  <c r="D32" i="3"/>
  <c r="C32" i="3"/>
  <c r="G8" i="3"/>
  <c r="G16" i="3"/>
  <c r="G24" i="3"/>
  <c r="X37" i="7"/>
  <c r="X40" i="7" s="1"/>
  <c r="G40" i="3"/>
  <c r="G48" i="3"/>
  <c r="G56" i="3"/>
  <c r="I16" i="10"/>
  <c r="T10" i="10"/>
  <c r="G64" i="3"/>
  <c r="M13" i="3"/>
  <c r="M25" i="3"/>
  <c r="M29" i="3"/>
  <c r="S9" i="13"/>
  <c r="S14" i="13" s="1"/>
  <c r="S5" i="13"/>
  <c r="V16" i="7"/>
  <c r="V35" i="7"/>
  <c r="R10" i="10"/>
  <c r="Q9" i="10"/>
  <c r="D15" i="10"/>
  <c r="U66" i="7"/>
  <c r="U67" i="7" s="1"/>
  <c r="T11" i="6"/>
  <c r="T17" i="9" s="1"/>
  <c r="T4" i="9"/>
  <c r="T9" i="9" s="1"/>
  <c r="T23" i="6"/>
  <c r="Q27" i="15"/>
  <c r="T7" i="9"/>
  <c r="T39" i="6"/>
  <c r="T55" i="6"/>
  <c r="P17" i="14"/>
  <c r="R11" i="6"/>
  <c r="R17" i="9" s="1"/>
  <c r="R4" i="9"/>
  <c r="R23" i="6"/>
  <c r="O27" i="15"/>
  <c r="R7" i="9"/>
  <c r="R39" i="6"/>
  <c r="R55" i="6"/>
  <c r="N17" i="14"/>
  <c r="Q17" i="6"/>
  <c r="Q29" i="6"/>
  <c r="Q45" i="6"/>
  <c r="Q80" i="9"/>
  <c r="P3" i="6"/>
  <c r="P5" i="9"/>
  <c r="P10" i="9" s="1"/>
  <c r="P19" i="6"/>
  <c r="P31" i="6"/>
  <c r="P5" i="17" s="1"/>
  <c r="P47" i="6"/>
  <c r="P63" i="6"/>
  <c r="P75" i="6"/>
  <c r="O76" i="8"/>
  <c r="N15" i="6"/>
  <c r="N8" i="12" s="1"/>
  <c r="N27" i="6"/>
  <c r="N43" i="6"/>
  <c r="N59" i="6"/>
  <c r="N71" i="6"/>
  <c r="M76" i="8"/>
  <c r="M5" i="6"/>
  <c r="M21" i="6"/>
  <c r="M33" i="6"/>
  <c r="M49" i="6"/>
  <c r="M65" i="6"/>
  <c r="M77" i="6"/>
  <c r="B15" i="10"/>
  <c r="I9" i="10"/>
  <c r="I9" i="13"/>
  <c r="I5" i="13"/>
  <c r="L7" i="6"/>
  <c r="L8" i="9"/>
  <c r="I28" i="15"/>
  <c r="L35" i="6"/>
  <c r="L51" i="6"/>
  <c r="L67" i="6"/>
  <c r="L37" i="7"/>
  <c r="L40" i="7" s="1"/>
  <c r="D4" i="11" s="1"/>
  <c r="G9" i="10"/>
  <c r="J3" i="6"/>
  <c r="J5" i="9"/>
  <c r="J19" i="6"/>
  <c r="J31" i="6"/>
  <c r="J5" i="17" s="1"/>
  <c r="J47" i="6"/>
  <c r="J63" i="6"/>
  <c r="J75" i="6"/>
  <c r="I9" i="6"/>
  <c r="I25" i="6"/>
  <c r="I37" i="6"/>
  <c r="I66" i="7"/>
  <c r="I67" i="7" s="1"/>
  <c r="H11" i="6"/>
  <c r="H17" i="9" s="1"/>
  <c r="H4" i="9"/>
  <c r="H9" i="9" s="1"/>
  <c r="H23" i="6"/>
  <c r="E27" i="15"/>
  <c r="H7" i="9"/>
  <c r="H12" i="9" s="1"/>
  <c r="H39" i="6"/>
  <c r="H55" i="6"/>
  <c r="D17" i="14"/>
  <c r="C9" i="10"/>
  <c r="F3" i="6"/>
  <c r="F5" i="9"/>
  <c r="F10" i="9" s="1"/>
  <c r="F19" i="6"/>
  <c r="F31" i="6"/>
  <c r="F5" i="17" s="1"/>
  <c r="F47" i="6"/>
  <c r="F63" i="6"/>
  <c r="F75" i="6"/>
  <c r="E9" i="6"/>
  <c r="E25" i="6"/>
  <c r="E37" i="6"/>
  <c r="D7" i="6"/>
  <c r="D35" i="6"/>
  <c r="D51" i="6"/>
  <c r="D67" i="6"/>
  <c r="C25" i="6"/>
  <c r="B3" i="6"/>
  <c r="B5" i="9"/>
  <c r="B19" i="6"/>
  <c r="B31" i="6"/>
  <c r="B5" i="17" s="1"/>
  <c r="B47" i="6"/>
  <c r="B63" i="6"/>
  <c r="B37" i="7"/>
  <c r="B43" i="7" s="1"/>
  <c r="C79" i="5"/>
  <c r="C79" i="6" s="1"/>
  <c r="C54" i="6"/>
  <c r="B36" i="6"/>
  <c r="H36" i="6"/>
  <c r="I67" i="6"/>
  <c r="H2" i="6"/>
  <c r="H19" i="17" s="1"/>
  <c r="G14" i="3"/>
  <c r="F14" i="3"/>
  <c r="M11" i="15"/>
  <c r="M12" i="15" s="1"/>
  <c r="I6" i="11"/>
  <c r="M3" i="3"/>
  <c r="M23" i="3"/>
  <c r="R9" i="13"/>
  <c r="R5" i="13"/>
  <c r="P9" i="10"/>
  <c r="H15" i="10"/>
  <c r="S3" i="6"/>
  <c r="S78" i="5"/>
  <c r="S78" i="6" s="1"/>
  <c r="R76" i="8"/>
  <c r="R9" i="6"/>
  <c r="Q39" i="6"/>
  <c r="M17" i="14"/>
  <c r="P45" i="6"/>
  <c r="O7" i="6"/>
  <c r="O39" i="6"/>
  <c r="O55" i="6"/>
  <c r="N5" i="6"/>
  <c r="M31" i="6"/>
  <c r="M5" i="17" s="1"/>
  <c r="L49" i="6"/>
  <c r="K7" i="6"/>
  <c r="K35" i="6"/>
  <c r="K71" i="9"/>
  <c r="J33" i="6"/>
  <c r="I15" i="6"/>
  <c r="I8" i="12" s="1"/>
  <c r="H21" i="6"/>
  <c r="G27" i="6"/>
  <c r="G75" i="6"/>
  <c r="F45" i="6"/>
  <c r="E7" i="6"/>
  <c r="E39" i="6"/>
  <c r="D45" i="6"/>
  <c r="C27" i="6"/>
  <c r="C71" i="6"/>
  <c r="O13" i="14"/>
  <c r="O23" i="14" s="1"/>
  <c r="H60" i="6"/>
  <c r="H76" i="6"/>
  <c r="G10" i="3"/>
  <c r="F10" i="3"/>
  <c r="D5" i="3"/>
  <c r="C5" i="3"/>
  <c r="P11" i="15"/>
  <c r="P12" i="15" s="1"/>
  <c r="L6" i="11"/>
  <c r="T151" i="2"/>
  <c r="G17" i="3"/>
  <c r="F17" i="3"/>
  <c r="G25" i="3"/>
  <c r="F25" i="3"/>
  <c r="F33" i="3"/>
  <c r="G33" i="3"/>
  <c r="F41" i="3"/>
  <c r="G41" i="3"/>
  <c r="F49" i="3"/>
  <c r="G49" i="3"/>
  <c r="F57" i="3"/>
  <c r="G57" i="3"/>
  <c r="M6" i="3"/>
  <c r="M26" i="3"/>
  <c r="M30" i="3"/>
  <c r="T16" i="6"/>
  <c r="T9" i="12" s="1"/>
  <c r="T36" i="6"/>
  <c r="S18" i="6"/>
  <c r="S8" i="15" s="1"/>
  <c r="S42" i="6"/>
  <c r="S58" i="6"/>
  <c r="S65" i="7"/>
  <c r="S66" i="7" s="1"/>
  <c r="S67" i="7" s="1"/>
  <c r="S41" i="7"/>
  <c r="R4" i="6"/>
  <c r="R20" i="6"/>
  <c r="R36" i="6"/>
  <c r="R52" i="6"/>
  <c r="R64" i="6"/>
  <c r="R76" i="6"/>
  <c r="Q10" i="6"/>
  <c r="Q22" i="6"/>
  <c r="Q34" i="6"/>
  <c r="Q50" i="6"/>
  <c r="Q66" i="6"/>
  <c r="P16" i="6"/>
  <c r="P9" i="12" s="1"/>
  <c r="P36" i="6"/>
  <c r="M22" i="14"/>
  <c r="O6" i="6"/>
  <c r="O79" i="5"/>
  <c r="O79" i="6" s="1"/>
  <c r="O30" i="6"/>
  <c r="O4" i="17" s="1"/>
  <c r="O46" i="6"/>
  <c r="O62" i="6"/>
  <c r="O74" i="6"/>
  <c r="N8" i="6"/>
  <c r="N24" i="6"/>
  <c r="N77" i="9" s="1"/>
  <c r="N81" i="9" s="1"/>
  <c r="N40" i="6"/>
  <c r="N56" i="6"/>
  <c r="J26" i="15"/>
  <c r="M3" i="9"/>
  <c r="M2" i="6"/>
  <c r="M19" i="17" s="1"/>
  <c r="M14" i="6"/>
  <c r="M7" i="12" s="1"/>
  <c r="M26" i="6"/>
  <c r="M38" i="6"/>
  <c r="M54" i="6"/>
  <c r="M70" i="6"/>
  <c r="M17" i="7"/>
  <c r="L20" i="6"/>
  <c r="L40" i="6"/>
  <c r="I22" i="14"/>
  <c r="K6" i="6"/>
  <c r="K79" i="5"/>
  <c r="K79" i="6" s="1"/>
  <c r="K30" i="6"/>
  <c r="K4" i="17" s="1"/>
  <c r="K46" i="6"/>
  <c r="K66" i="6"/>
  <c r="J12" i="6"/>
  <c r="J28" i="6"/>
  <c r="J19" i="9" s="1"/>
  <c r="J40" i="6"/>
  <c r="J56" i="6"/>
  <c r="F26" i="15"/>
  <c r="I3" i="9"/>
  <c r="I2" i="6"/>
  <c r="I19" i="17" s="1"/>
  <c r="I14" i="6"/>
  <c r="I7" i="12" s="1"/>
  <c r="I10" i="12" s="1"/>
  <c r="I26" i="6"/>
  <c r="I38" i="6"/>
  <c r="I54" i="6"/>
  <c r="I70" i="6"/>
  <c r="I17" i="7"/>
  <c r="H24" i="6"/>
  <c r="H77" i="9" s="1"/>
  <c r="H81" i="9" s="1"/>
  <c r="H40" i="6"/>
  <c r="G18" i="6"/>
  <c r="G8" i="15" s="1"/>
  <c r="G46" i="6"/>
  <c r="G62" i="6"/>
  <c r="G74" i="6"/>
  <c r="G65" i="7"/>
  <c r="G66" i="7" s="1"/>
  <c r="G67" i="7" s="1"/>
  <c r="G42" i="7"/>
  <c r="G41" i="7"/>
  <c r="F8" i="6"/>
  <c r="F24" i="6"/>
  <c r="F77" i="9" s="1"/>
  <c r="F36" i="6"/>
  <c r="F52" i="6"/>
  <c r="F64" i="6"/>
  <c r="F76" i="6"/>
  <c r="E10" i="6"/>
  <c r="E22" i="6"/>
  <c r="E34" i="6"/>
  <c r="E50" i="6"/>
  <c r="E66" i="6"/>
  <c r="D20" i="6"/>
  <c r="D36" i="6"/>
  <c r="C22" i="6"/>
  <c r="C74" i="6"/>
  <c r="B28" i="6"/>
  <c r="B19" i="9" s="1"/>
  <c r="F2" i="3"/>
  <c r="G2" i="3"/>
  <c r="L13" i="14"/>
  <c r="L23" i="14" s="1"/>
  <c r="D68" i="6"/>
  <c r="I11" i="15"/>
  <c r="I12" i="15" s="1"/>
  <c r="E6" i="11"/>
  <c r="K31" i="3"/>
  <c r="S37" i="7"/>
  <c r="S40" i="7" s="1"/>
  <c r="K4" i="11" s="1"/>
  <c r="O15" i="12"/>
  <c r="O16" i="12" s="1"/>
  <c r="R65" i="6"/>
  <c r="R67" i="7"/>
  <c r="R80" i="9"/>
  <c r="R81" i="9" s="1"/>
  <c r="P9" i="6"/>
  <c r="P41" i="6"/>
  <c r="O63" i="6"/>
  <c r="N29" i="6"/>
  <c r="N66" i="7"/>
  <c r="N67" i="7" s="1"/>
  <c r="M43" i="6"/>
  <c r="L29" i="6"/>
  <c r="K39" i="6"/>
  <c r="K63" i="6"/>
  <c r="H25" i="6"/>
  <c r="D9" i="10"/>
  <c r="C17" i="14"/>
  <c r="F29" i="6"/>
  <c r="F80" i="9"/>
  <c r="E51" i="6"/>
  <c r="C23" i="6"/>
  <c r="C63" i="6"/>
  <c r="B65" i="6"/>
  <c r="D21" i="3"/>
  <c r="C29" i="3"/>
  <c r="D37" i="3"/>
  <c r="D45" i="3"/>
  <c r="C53" i="3"/>
  <c r="D65" i="3"/>
  <c r="P44" i="6"/>
  <c r="L52" i="6"/>
  <c r="H52" i="6"/>
  <c r="D40" i="6"/>
  <c r="D72" i="6"/>
  <c r="E27" i="6"/>
  <c r="B9" i="6"/>
  <c r="G46" i="3"/>
  <c r="D6" i="3"/>
  <c r="D18" i="3"/>
  <c r="D26" i="3"/>
  <c r="C38" i="3"/>
  <c r="C50" i="3"/>
  <c r="C58" i="3"/>
  <c r="C66" i="3"/>
  <c r="Q31" i="6"/>
  <c r="Q5" i="17" s="1"/>
  <c r="Q59" i="6"/>
  <c r="M55" i="6"/>
  <c r="M75" i="6"/>
  <c r="I39" i="6"/>
  <c r="I59" i="6"/>
  <c r="E47" i="6"/>
  <c r="B25" i="6"/>
  <c r="M12" i="3"/>
  <c r="D7" i="3"/>
  <c r="D15" i="3"/>
  <c r="D23" i="3"/>
  <c r="D39" i="3"/>
  <c r="D47" i="3"/>
  <c r="D55" i="3"/>
  <c r="R34" i="6"/>
  <c r="R66" i="6"/>
  <c r="N58" i="6"/>
  <c r="J62" i="6"/>
  <c r="F46" i="6"/>
  <c r="F66" i="6"/>
  <c r="C20" i="3"/>
  <c r="C28" i="3"/>
  <c r="C40" i="3"/>
  <c r="C48" i="3"/>
  <c r="C56" i="3"/>
  <c r="C68" i="3"/>
  <c r="C77" i="6"/>
  <c r="M72" i="9"/>
  <c r="I3" i="11" s="1"/>
  <c r="T78" i="6"/>
  <c r="N8" i="9"/>
  <c r="N13" i="9" s="1"/>
  <c r="F8" i="9"/>
  <c r="F13" i="9" s="1"/>
  <c r="C78" i="6"/>
  <c r="R8" i="9"/>
  <c r="R13" i="9" s="1"/>
  <c r="O14" i="7"/>
  <c r="C15" i="7"/>
  <c r="K14" i="7"/>
  <c r="S15" i="7"/>
  <c r="G14" i="7"/>
  <c r="J14" i="7"/>
  <c r="J15" i="7"/>
  <c r="D14" i="7"/>
  <c r="D15" i="7"/>
  <c r="T14" i="7"/>
  <c r="T15" i="7"/>
  <c r="M14" i="7"/>
  <c r="M15" i="7"/>
  <c r="P14" i="7"/>
  <c r="P15" i="7"/>
  <c r="B14" i="7"/>
  <c r="B15" i="7"/>
  <c r="H14" i="7"/>
  <c r="H15" i="7"/>
  <c r="X14" i="7"/>
  <c r="X15" i="7"/>
  <c r="Q14" i="7"/>
  <c r="Q15" i="7"/>
  <c r="I14" i="7"/>
  <c r="I15" i="7"/>
  <c r="L14" i="7"/>
  <c r="L15" i="7"/>
  <c r="E14" i="7"/>
  <c r="E15" i="7"/>
  <c r="U14" i="7"/>
  <c r="U15" i="7"/>
  <c r="F14" i="7"/>
  <c r="F15" i="7"/>
  <c r="E107" i="4"/>
  <c r="E139" i="4"/>
  <c r="E141" i="4"/>
  <c r="C96" i="4"/>
  <c r="N90" i="4"/>
  <c r="N109" i="4"/>
  <c r="D91" i="4"/>
  <c r="E115" i="4"/>
  <c r="E147" i="4"/>
  <c r="D109" i="4"/>
  <c r="D141" i="4"/>
  <c r="C93" i="4"/>
  <c r="C109" i="4"/>
  <c r="C125" i="4"/>
  <c r="C141" i="4"/>
  <c r="F140" i="4"/>
  <c r="F124" i="4"/>
  <c r="F111" i="4"/>
  <c r="F150" i="4"/>
  <c r="F134" i="4"/>
  <c r="F118" i="4"/>
  <c r="F102" i="4"/>
  <c r="F86" i="4"/>
  <c r="M84" i="4"/>
  <c r="M99" i="4"/>
  <c r="M105" i="4"/>
  <c r="M89" i="4"/>
  <c r="M92" i="4"/>
  <c r="E117" i="4"/>
  <c r="E149" i="4"/>
  <c r="D140" i="4"/>
  <c r="D124" i="4"/>
  <c r="E150" i="4"/>
  <c r="E118" i="4"/>
  <c r="E86" i="4"/>
  <c r="E140" i="4"/>
  <c r="E124" i="4"/>
  <c r="E108" i="4"/>
  <c r="E92" i="4"/>
  <c r="G111" i="4"/>
  <c r="C92" i="4"/>
  <c r="G90" i="4"/>
  <c r="N92" i="4"/>
  <c r="G120" i="4"/>
  <c r="G140" i="4"/>
  <c r="C112" i="4"/>
  <c r="G86" i="4"/>
  <c r="G146" i="4"/>
  <c r="G138" i="4"/>
  <c r="D107" i="4"/>
  <c r="E93" i="4"/>
  <c r="L100" i="4"/>
  <c r="L114" i="4"/>
  <c r="L98" i="4"/>
  <c r="L117" i="4"/>
  <c r="L101" i="4"/>
  <c r="L85" i="4"/>
  <c r="N99" i="4"/>
  <c r="G141" i="4"/>
  <c r="F109" i="4"/>
  <c r="E91" i="4"/>
  <c r="E131" i="4"/>
  <c r="D93" i="4"/>
  <c r="D125" i="4"/>
  <c r="C101" i="4"/>
  <c r="C117" i="4"/>
  <c r="C133" i="4"/>
  <c r="C149" i="4"/>
  <c r="M116" i="4"/>
  <c r="E95" i="4"/>
  <c r="E133" i="4"/>
  <c r="D95" i="4"/>
  <c r="D127" i="4"/>
  <c r="C86" i="4"/>
  <c r="C102" i="4"/>
  <c r="C118" i="4"/>
  <c r="C134" i="4"/>
  <c r="C150" i="4"/>
  <c r="J114" i="4"/>
  <c r="J94" i="4"/>
  <c r="J116" i="4"/>
  <c r="J100" i="4"/>
  <c r="J111" i="4"/>
  <c r="J95" i="4"/>
  <c r="K89" i="4"/>
  <c r="C99" i="4"/>
  <c r="C115" i="4"/>
  <c r="C131" i="4"/>
  <c r="C147" i="4"/>
  <c r="D116" i="4"/>
  <c r="D100" i="4"/>
  <c r="D150" i="4"/>
  <c r="D134" i="4"/>
  <c r="D118" i="4"/>
  <c r="D102" i="4"/>
  <c r="D86" i="4"/>
  <c r="K85" i="4"/>
  <c r="K93" i="4"/>
  <c r="K91" i="4"/>
  <c r="K110" i="4"/>
  <c r="K94" i="4"/>
  <c r="K112" i="4"/>
  <c r="E116" i="4"/>
  <c r="N115" i="4"/>
  <c r="G143" i="4"/>
  <c r="C124" i="4"/>
  <c r="G112" i="4"/>
  <c r="C144" i="4"/>
  <c r="G106" i="4"/>
  <c r="N89" i="4"/>
  <c r="G137" i="4"/>
  <c r="H53" i="4"/>
  <c r="I53" i="4" s="1"/>
  <c r="F127" i="4"/>
  <c r="J113" i="4"/>
  <c r="L107" i="4"/>
  <c r="C87" i="4"/>
  <c r="V15" i="4"/>
  <c r="W15" i="4" s="1"/>
  <c r="J50" i="4"/>
  <c r="K50" i="4" s="1"/>
  <c r="J44" i="4"/>
  <c r="K44" i="4" s="1"/>
  <c r="H71" i="4"/>
  <c r="I71" i="4" s="1"/>
  <c r="F145" i="4"/>
  <c r="C97" i="4"/>
  <c r="C113" i="4"/>
  <c r="C129" i="4"/>
  <c r="C145" i="4"/>
  <c r="H78" i="4"/>
  <c r="I78" i="4" s="1"/>
  <c r="F152" i="4"/>
  <c r="H62" i="4"/>
  <c r="I62" i="4" s="1"/>
  <c r="F136" i="4"/>
  <c r="H46" i="4"/>
  <c r="I46" i="4" s="1"/>
  <c r="F120" i="4"/>
  <c r="H30" i="4"/>
  <c r="I30" i="4" s="1"/>
  <c r="F104" i="4"/>
  <c r="H14" i="4"/>
  <c r="I14" i="4" s="1"/>
  <c r="F88" i="4"/>
  <c r="H65" i="4"/>
  <c r="I65" i="4" s="1"/>
  <c r="F139" i="4"/>
  <c r="F123" i="4"/>
  <c r="H33" i="4"/>
  <c r="I33" i="4" s="1"/>
  <c r="F107" i="4"/>
  <c r="H17" i="4"/>
  <c r="I17" i="4" s="1"/>
  <c r="F91" i="4"/>
  <c r="H72" i="4"/>
  <c r="I72" i="4" s="1"/>
  <c r="F146" i="4"/>
  <c r="H56" i="4"/>
  <c r="I56" i="4" s="1"/>
  <c r="F130" i="4"/>
  <c r="H40" i="4"/>
  <c r="I40" i="4" s="1"/>
  <c r="F114" i="4"/>
  <c r="H24" i="4"/>
  <c r="I24" i="4" s="1"/>
  <c r="F98" i="4"/>
  <c r="M103" i="4"/>
  <c r="T43" i="4"/>
  <c r="U43" i="4" s="1"/>
  <c r="M117" i="4"/>
  <c r="T27" i="4"/>
  <c r="U27" i="4" s="1"/>
  <c r="M101" i="4"/>
  <c r="T11" i="4"/>
  <c r="U11" i="4" s="1"/>
  <c r="M85" i="4"/>
  <c r="T30" i="4"/>
  <c r="U30" i="4" s="1"/>
  <c r="M104" i="4"/>
  <c r="T14" i="4"/>
  <c r="U14" i="4" s="1"/>
  <c r="M88" i="4"/>
  <c r="T32" i="4"/>
  <c r="U32" i="4" s="1"/>
  <c r="M106" i="4"/>
  <c r="T16" i="4"/>
  <c r="U16" i="4" s="1"/>
  <c r="M90" i="4"/>
  <c r="J37" i="4"/>
  <c r="K37" i="4" s="1"/>
  <c r="H43" i="4"/>
  <c r="I43" i="4" s="1"/>
  <c r="F117" i="4"/>
  <c r="H35" i="4"/>
  <c r="I35" i="4" s="1"/>
  <c r="E109" i="4"/>
  <c r="D103" i="4"/>
  <c r="D135" i="4"/>
  <c r="C90" i="4"/>
  <c r="C122" i="4"/>
  <c r="C84" i="4"/>
  <c r="J98" i="4"/>
  <c r="J118" i="4"/>
  <c r="J112" i="4"/>
  <c r="J96" i="4"/>
  <c r="J107" i="4"/>
  <c r="J91" i="4"/>
  <c r="J109" i="4"/>
  <c r="J93" i="4"/>
  <c r="H15" i="4"/>
  <c r="I15" i="4" s="1"/>
  <c r="F89" i="4"/>
  <c r="H79" i="4"/>
  <c r="I79" i="4" s="1"/>
  <c r="F153" i="4"/>
  <c r="E127" i="4"/>
  <c r="C103" i="4"/>
  <c r="C119" i="4"/>
  <c r="C135" i="4"/>
  <c r="C151" i="4"/>
  <c r="D128" i="4"/>
  <c r="D96" i="4"/>
  <c r="K105" i="4"/>
  <c r="K113" i="4"/>
  <c r="K84" i="4"/>
  <c r="K103" i="4"/>
  <c r="K87" i="4"/>
  <c r="K106" i="4"/>
  <c r="K90" i="4"/>
  <c r="K108" i="4"/>
  <c r="K92" i="4"/>
  <c r="E103" i="4"/>
  <c r="E153" i="4"/>
  <c r="E105" i="4"/>
  <c r="E89" i="4"/>
  <c r="E100" i="4"/>
  <c r="L104" i="4"/>
  <c r="L112" i="4"/>
  <c r="L110" i="4"/>
  <c r="L94" i="4"/>
  <c r="L113" i="4"/>
  <c r="L97" i="4"/>
  <c r="L84" i="4"/>
  <c r="L103" i="4"/>
  <c r="L87" i="4"/>
  <c r="N87" i="4"/>
  <c r="N103" i="4"/>
  <c r="N84" i="4"/>
  <c r="G99" i="4"/>
  <c r="G115" i="4"/>
  <c r="G131" i="4"/>
  <c r="G147" i="4"/>
  <c r="N94" i="4"/>
  <c r="G102" i="4"/>
  <c r="N96" i="4"/>
  <c r="N112" i="4"/>
  <c r="E121" i="4"/>
  <c r="N102" i="4"/>
  <c r="G84" i="4"/>
  <c r="N93" i="4"/>
  <c r="N117" i="4"/>
  <c r="G101" i="4"/>
  <c r="G121" i="4"/>
  <c r="G145" i="4"/>
  <c r="D123" i="4"/>
  <c r="C148" i="4"/>
  <c r="N97" i="4"/>
  <c r="F141" i="4"/>
  <c r="H21" i="4"/>
  <c r="I21" i="4" s="1"/>
  <c r="F95" i="4"/>
  <c r="T36" i="4"/>
  <c r="U36" i="4" s="1"/>
  <c r="M110" i="4"/>
  <c r="T20" i="4"/>
  <c r="U20" i="4" s="1"/>
  <c r="M94" i="4"/>
  <c r="E151" i="4"/>
  <c r="K107" i="4"/>
  <c r="K96" i="4"/>
  <c r="L108" i="4"/>
  <c r="G97" i="4"/>
  <c r="J35" i="4"/>
  <c r="K35" i="4" s="1"/>
  <c r="J28" i="4"/>
  <c r="K28" i="4" s="1"/>
  <c r="F97" i="4"/>
  <c r="H74" i="4"/>
  <c r="I74" i="4" s="1"/>
  <c r="F148" i="4"/>
  <c r="H58" i="4"/>
  <c r="I58" i="4" s="1"/>
  <c r="F132" i="4"/>
  <c r="H42" i="4"/>
  <c r="I42" i="4" s="1"/>
  <c r="F116" i="4"/>
  <c r="H26" i="4"/>
  <c r="I26" i="4" s="1"/>
  <c r="F100" i="4"/>
  <c r="H77" i="4"/>
  <c r="I77" i="4" s="1"/>
  <c r="F151" i="4"/>
  <c r="F135" i="4"/>
  <c r="H45" i="4"/>
  <c r="I45" i="4" s="1"/>
  <c r="F119" i="4"/>
  <c r="H29" i="4"/>
  <c r="I29" i="4" s="1"/>
  <c r="F103" i="4"/>
  <c r="H13" i="4"/>
  <c r="I13" i="4" s="1"/>
  <c r="F87" i="4"/>
  <c r="H68" i="4"/>
  <c r="I68" i="4" s="1"/>
  <c r="F142" i="4"/>
  <c r="H52" i="4"/>
  <c r="I52" i="4" s="1"/>
  <c r="F126" i="4"/>
  <c r="H36" i="4"/>
  <c r="I36" i="4" s="1"/>
  <c r="F110" i="4"/>
  <c r="H20" i="4"/>
  <c r="I20" i="4" s="1"/>
  <c r="F94" i="4"/>
  <c r="M107" i="4"/>
  <c r="T39" i="4"/>
  <c r="U39" i="4" s="1"/>
  <c r="M113" i="4"/>
  <c r="T23" i="4"/>
  <c r="U23" i="4" s="1"/>
  <c r="M97" i="4"/>
  <c r="T26" i="4"/>
  <c r="U26" i="4" s="1"/>
  <c r="M100" i="4"/>
  <c r="M118" i="4"/>
  <c r="M102" i="4"/>
  <c r="M86" i="4"/>
  <c r="H59" i="4"/>
  <c r="I59" i="4" s="1"/>
  <c r="F133" i="4"/>
  <c r="D111" i="4"/>
  <c r="D143" i="4"/>
  <c r="J102" i="4"/>
  <c r="J84" i="4"/>
  <c r="J106" i="4"/>
  <c r="J108" i="4"/>
  <c r="J92" i="4"/>
  <c r="J103" i="4"/>
  <c r="J87" i="4"/>
  <c r="J105" i="4"/>
  <c r="J89" i="4"/>
  <c r="H31" i="4"/>
  <c r="I31" i="4" s="1"/>
  <c r="F105" i="4"/>
  <c r="E99" i="4"/>
  <c r="E135" i="4"/>
  <c r="D97" i="4"/>
  <c r="D129" i="4"/>
  <c r="C91" i="4"/>
  <c r="C107" i="4"/>
  <c r="C123" i="4"/>
  <c r="C139" i="4"/>
  <c r="K117" i="4"/>
  <c r="K97" i="4"/>
  <c r="K115" i="4"/>
  <c r="K99" i="4"/>
  <c r="K118" i="4"/>
  <c r="K102" i="4"/>
  <c r="K86" i="4"/>
  <c r="K104" i="4"/>
  <c r="K88" i="4"/>
  <c r="E129" i="4"/>
  <c r="E84" i="4"/>
  <c r="E122" i="4"/>
  <c r="E90" i="4"/>
  <c r="E101" i="4"/>
  <c r="E128" i="4"/>
  <c r="E96" i="4"/>
  <c r="L88" i="4"/>
  <c r="L96" i="4"/>
  <c r="L106" i="4"/>
  <c r="L90" i="4"/>
  <c r="L109" i="4"/>
  <c r="L93" i="4"/>
  <c r="L115" i="4"/>
  <c r="L99" i="4"/>
  <c r="H67" i="4"/>
  <c r="I67" i="4" s="1"/>
  <c r="N91" i="4"/>
  <c r="N107" i="4"/>
  <c r="G87" i="4"/>
  <c r="G103" i="4"/>
  <c r="G119" i="4"/>
  <c r="G135" i="4"/>
  <c r="G151" i="4"/>
  <c r="N98" i="4"/>
  <c r="D131" i="4"/>
  <c r="N100" i="4"/>
  <c r="N116" i="4"/>
  <c r="G96" i="4"/>
  <c r="G128" i="4"/>
  <c r="D115" i="4"/>
  <c r="C128" i="4"/>
  <c r="N114" i="4"/>
  <c r="N101" i="4"/>
  <c r="G105" i="4"/>
  <c r="G129" i="4"/>
  <c r="G149" i="4"/>
  <c r="D84" i="4"/>
  <c r="N86" i="4"/>
  <c r="D99" i="4"/>
  <c r="G109" i="4"/>
  <c r="N113" i="4"/>
  <c r="F93" i="4"/>
  <c r="H55" i="4"/>
  <c r="I55" i="4" s="1"/>
  <c r="F129" i="4"/>
  <c r="J69" i="4"/>
  <c r="K69" i="4" s="1"/>
  <c r="F143" i="4"/>
  <c r="T34" i="4"/>
  <c r="U34" i="4" s="1"/>
  <c r="M108" i="4"/>
  <c r="H27" i="4"/>
  <c r="I27" i="4" s="1"/>
  <c r="F101" i="4"/>
  <c r="J97" i="4"/>
  <c r="E119" i="4"/>
  <c r="E87" i="4"/>
  <c r="E145" i="4"/>
  <c r="N108" i="4"/>
  <c r="N118" i="4"/>
  <c r="V34" i="4"/>
  <c r="W34" i="4" s="1"/>
  <c r="J34" i="4"/>
  <c r="K34" i="4" s="1"/>
  <c r="V18" i="4"/>
  <c r="W18" i="4" s="1"/>
  <c r="J18" i="4"/>
  <c r="K18" i="4" s="1"/>
  <c r="J63" i="4"/>
  <c r="K63" i="4" s="1"/>
  <c r="J12" i="4"/>
  <c r="K12" i="4" s="1"/>
  <c r="J76" i="4"/>
  <c r="K76" i="4" s="1"/>
  <c r="H39" i="4"/>
  <c r="I39" i="4" s="1"/>
  <c r="F113" i="4"/>
  <c r="H70" i="4"/>
  <c r="I70" i="4" s="1"/>
  <c r="F144" i="4"/>
  <c r="H54" i="4"/>
  <c r="I54" i="4" s="1"/>
  <c r="F128" i="4"/>
  <c r="H38" i="4"/>
  <c r="I38" i="4" s="1"/>
  <c r="F112" i="4"/>
  <c r="H22" i="4"/>
  <c r="I22" i="4" s="1"/>
  <c r="F96" i="4"/>
  <c r="H73" i="4"/>
  <c r="I73" i="4" s="1"/>
  <c r="F147" i="4"/>
  <c r="H57" i="4"/>
  <c r="I57" i="4" s="1"/>
  <c r="F131" i="4"/>
  <c r="H41" i="4"/>
  <c r="I41" i="4" s="1"/>
  <c r="F115" i="4"/>
  <c r="H25" i="4"/>
  <c r="I25" i="4" s="1"/>
  <c r="F99" i="4"/>
  <c r="H10" i="4"/>
  <c r="I10" i="4" s="1"/>
  <c r="F84" i="4"/>
  <c r="H64" i="4"/>
  <c r="I64" i="4" s="1"/>
  <c r="F138" i="4"/>
  <c r="H48" i="4"/>
  <c r="I48" i="4" s="1"/>
  <c r="F122" i="4"/>
  <c r="H32" i="4"/>
  <c r="I32" i="4" s="1"/>
  <c r="F106" i="4"/>
  <c r="H16" i="4"/>
  <c r="I16" i="4" s="1"/>
  <c r="F90" i="4"/>
  <c r="T35" i="4"/>
  <c r="U35" i="4" s="1"/>
  <c r="M109" i="4"/>
  <c r="T19" i="4"/>
  <c r="U19" i="4" s="1"/>
  <c r="M93" i="4"/>
  <c r="T38" i="4"/>
  <c r="U38" i="4" s="1"/>
  <c r="M112" i="4"/>
  <c r="T22" i="4"/>
  <c r="U22" i="4" s="1"/>
  <c r="M96" i="4"/>
  <c r="T40" i="4"/>
  <c r="U40" i="4" s="1"/>
  <c r="M114" i="4"/>
  <c r="T24" i="4"/>
  <c r="U24" i="4" s="1"/>
  <c r="M98" i="4"/>
  <c r="H11" i="4"/>
  <c r="I11" i="4" s="1"/>
  <c r="F85" i="4"/>
  <c r="H75" i="4"/>
  <c r="I75" i="4" s="1"/>
  <c r="F149" i="4"/>
  <c r="H51" i="4"/>
  <c r="I51" i="4" s="1"/>
  <c r="E125" i="4"/>
  <c r="D87" i="4"/>
  <c r="D119" i="4"/>
  <c r="D151" i="4"/>
  <c r="J86" i="4"/>
  <c r="J110" i="4"/>
  <c r="J90" i="4"/>
  <c r="J104" i="4"/>
  <c r="J88" i="4"/>
  <c r="J99" i="4"/>
  <c r="J117" i="4"/>
  <c r="J101" i="4"/>
  <c r="J85" i="4"/>
  <c r="H47" i="4"/>
  <c r="I47" i="4" s="1"/>
  <c r="F121" i="4"/>
  <c r="E111" i="4"/>
  <c r="E143" i="4"/>
  <c r="C95" i="4"/>
  <c r="C111" i="4"/>
  <c r="C127" i="4"/>
  <c r="C143" i="4"/>
  <c r="B93" i="4"/>
  <c r="G93" i="4"/>
  <c r="D122" i="4"/>
  <c r="D90" i="4"/>
  <c r="K101" i="4"/>
  <c r="K109" i="4"/>
  <c r="K111" i="4"/>
  <c r="K95" i="4"/>
  <c r="K114" i="4"/>
  <c r="K98" i="4"/>
  <c r="K116" i="4"/>
  <c r="K100" i="4"/>
  <c r="H19" i="4"/>
  <c r="I19" i="4" s="1"/>
  <c r="E137" i="4"/>
  <c r="E134" i="4"/>
  <c r="E102" i="4"/>
  <c r="E97" i="4"/>
  <c r="L92" i="4"/>
  <c r="L116" i="4"/>
  <c r="L118" i="4"/>
  <c r="L102" i="4"/>
  <c r="L86" i="4"/>
  <c r="L105" i="4"/>
  <c r="L89" i="4"/>
  <c r="L111" i="4"/>
  <c r="T21" i="4"/>
  <c r="U21" i="4" s="1"/>
  <c r="L95" i="4"/>
  <c r="N95" i="4"/>
  <c r="N111" i="4"/>
  <c r="G91" i="4"/>
  <c r="G107" i="4"/>
  <c r="G123" i="4"/>
  <c r="G139" i="4"/>
  <c r="D139" i="4"/>
  <c r="N110" i="4"/>
  <c r="G122" i="4"/>
  <c r="N88" i="4"/>
  <c r="N104" i="4"/>
  <c r="J115" i="4"/>
  <c r="G100" i="4"/>
  <c r="D147" i="4"/>
  <c r="G134" i="4"/>
  <c r="N85" i="4"/>
  <c r="N105" i="4"/>
  <c r="G89" i="4"/>
  <c r="G113" i="4"/>
  <c r="G133" i="4"/>
  <c r="G153" i="4"/>
  <c r="C100" i="4"/>
  <c r="N106" i="4"/>
  <c r="G125" i="4"/>
  <c r="E113" i="4"/>
  <c r="F125" i="4"/>
  <c r="M95" i="4"/>
  <c r="J17" i="4"/>
  <c r="K17" i="4" s="1"/>
  <c r="V14" i="4"/>
  <c r="W14" i="4" s="1"/>
  <c r="V30" i="4"/>
  <c r="W30" i="4" s="1"/>
  <c r="V11" i="4"/>
  <c r="W11" i="4" s="1"/>
  <c r="V27" i="4"/>
  <c r="W27" i="4" s="1"/>
  <c r="V43" i="4"/>
  <c r="W43" i="4" s="1"/>
  <c r="J47" i="4"/>
  <c r="K47" i="4" s="1"/>
  <c r="J24" i="4"/>
  <c r="K24" i="4" s="1"/>
  <c r="J40" i="4"/>
  <c r="K40" i="4" s="1"/>
  <c r="J56" i="4"/>
  <c r="K56" i="4" s="1"/>
  <c r="J72" i="4"/>
  <c r="K72" i="4" s="1"/>
  <c r="H23" i="4"/>
  <c r="I23" i="4" s="1"/>
  <c r="H61" i="4"/>
  <c r="I61" i="4" s="1"/>
  <c r="J61" i="4"/>
  <c r="K61" i="4" s="1"/>
  <c r="T33" i="4"/>
  <c r="U33" i="4" s="1"/>
  <c r="V33" i="4"/>
  <c r="W33" i="4" s="1"/>
  <c r="T13" i="4"/>
  <c r="U13" i="4" s="1"/>
  <c r="V13" i="4"/>
  <c r="W13" i="4" s="1"/>
  <c r="T42" i="4"/>
  <c r="U42" i="4" s="1"/>
  <c r="T44" i="4"/>
  <c r="U44" i="4" s="1"/>
  <c r="T28" i="4"/>
  <c r="U28" i="4" s="1"/>
  <c r="T12" i="4"/>
  <c r="U12" i="4" s="1"/>
  <c r="J21" i="4"/>
  <c r="K21" i="4" s="1"/>
  <c r="J41" i="4"/>
  <c r="K41" i="4" s="1"/>
  <c r="J65" i="4"/>
  <c r="K65" i="4" s="1"/>
  <c r="H63" i="4"/>
  <c r="I63" i="4" s="1"/>
  <c r="J45" i="4"/>
  <c r="K45" i="4" s="1"/>
  <c r="H49" i="4"/>
  <c r="I49" i="4" s="1"/>
  <c r="T37" i="4"/>
  <c r="U37" i="4" s="1"/>
  <c r="V37" i="4"/>
  <c r="W37" i="4" s="1"/>
  <c r="J14" i="4"/>
  <c r="K14" i="4" s="1"/>
  <c r="J62" i="4"/>
  <c r="K62" i="4" s="1"/>
  <c r="T17" i="4"/>
  <c r="U17" i="4" s="1"/>
  <c r="V17" i="4"/>
  <c r="W17" i="4" s="1"/>
  <c r="T41" i="4"/>
  <c r="U41" i="4" s="1"/>
  <c r="V41" i="4"/>
  <c r="W41" i="4" s="1"/>
  <c r="J25" i="4"/>
  <c r="K25" i="4" s="1"/>
  <c r="J49" i="4"/>
  <c r="K49" i="4" s="1"/>
  <c r="J77" i="4"/>
  <c r="K77" i="4" s="1"/>
  <c r="T29" i="4"/>
  <c r="U29" i="4" s="1"/>
  <c r="V29" i="4"/>
  <c r="W29" i="4" s="1"/>
  <c r="J30" i="4"/>
  <c r="K30" i="4" s="1"/>
  <c r="J46" i="4"/>
  <c r="K46" i="4" s="1"/>
  <c r="J78" i="4"/>
  <c r="K78" i="4" s="1"/>
  <c r="J39" i="4"/>
  <c r="K39" i="4" s="1"/>
  <c r="J71" i="4"/>
  <c r="K71" i="4" s="1"/>
  <c r="H66" i="4"/>
  <c r="I66" i="4" s="1"/>
  <c r="H50" i="4"/>
  <c r="I50" i="4" s="1"/>
  <c r="H34" i="4"/>
  <c r="I34" i="4" s="1"/>
  <c r="H18" i="4"/>
  <c r="I18" i="4" s="1"/>
  <c r="H69" i="4"/>
  <c r="I69" i="4" s="1"/>
  <c r="H37" i="4"/>
  <c r="I37" i="4" s="1"/>
  <c r="H76" i="4"/>
  <c r="I76" i="4" s="1"/>
  <c r="H60" i="4"/>
  <c r="I60" i="4" s="1"/>
  <c r="H44" i="4"/>
  <c r="I44" i="4" s="1"/>
  <c r="H28" i="4"/>
  <c r="I28" i="4" s="1"/>
  <c r="H12" i="4"/>
  <c r="I12" i="4" s="1"/>
  <c r="T10" i="4"/>
  <c r="U10" i="4" s="1"/>
  <c r="V10" i="4"/>
  <c r="W10" i="4" s="1"/>
  <c r="T25" i="4"/>
  <c r="U25" i="4" s="1"/>
  <c r="V25" i="4"/>
  <c r="W25" i="4" s="1"/>
  <c r="T31" i="4"/>
  <c r="U31" i="4" s="1"/>
  <c r="T15" i="4"/>
  <c r="U15" i="4" s="1"/>
  <c r="T18" i="4"/>
  <c r="U18" i="4" s="1"/>
  <c r="J33" i="4"/>
  <c r="K33" i="4" s="1"/>
  <c r="J53" i="4"/>
  <c r="K53" i="4" s="1"/>
  <c r="J73" i="4"/>
  <c r="K73" i="4" s="1"/>
  <c r="J13" i="4"/>
  <c r="K13" i="4" s="1"/>
  <c r="J5" i="12" l="1"/>
  <c r="J10" i="12" s="1"/>
  <c r="M13" i="15"/>
  <c r="T5" i="12"/>
  <c r="T10" i="12" s="1"/>
  <c r="D5" i="12"/>
  <c r="D10" i="12" s="1"/>
  <c r="K43" i="7"/>
  <c r="L5" i="12"/>
  <c r="L10" i="12" s="1"/>
  <c r="L17" i="12" s="1"/>
  <c r="G154" i="4"/>
  <c r="R78" i="6"/>
  <c r="J10" i="9"/>
  <c r="J14" i="13"/>
  <c r="P14" i="13"/>
  <c r="R12" i="9"/>
  <c r="G43" i="7"/>
  <c r="I3" i="17"/>
  <c r="I6" i="17" s="1"/>
  <c r="M156" i="2"/>
  <c r="M157" i="2" s="1"/>
  <c r="R3" i="17"/>
  <c r="R6" i="17" s="1"/>
  <c r="R31" i="17" s="1"/>
  <c r="V156" i="2"/>
  <c r="V157" i="2" s="1"/>
  <c r="O3" i="17"/>
  <c r="O6" i="17" s="1"/>
  <c r="S156" i="2"/>
  <c r="S157" i="2" s="1"/>
  <c r="E10" i="12"/>
  <c r="O158" i="2"/>
  <c r="T158" i="2"/>
  <c r="K158" i="2"/>
  <c r="X159" i="2"/>
  <c r="U158" i="2"/>
  <c r="O31" i="17"/>
  <c r="N159" i="2"/>
  <c r="Q158" i="2"/>
  <c r="V159" i="2"/>
  <c r="G158" i="2"/>
  <c r="N158" i="2"/>
  <c r="L159" i="2"/>
  <c r="H158" i="2"/>
  <c r="M159" i="2"/>
  <c r="U159" i="2"/>
  <c r="M3" i="17"/>
  <c r="M6" i="17" s="1"/>
  <c r="M31" i="17" s="1"/>
  <c r="Q156" i="2"/>
  <c r="Q157" i="2" s="1"/>
  <c r="S19" i="17"/>
  <c r="W159" i="2"/>
  <c r="D18" i="9"/>
  <c r="D3" i="17"/>
  <c r="D6" i="17" s="1"/>
  <c r="D31" i="17" s="1"/>
  <c r="H156" i="2"/>
  <c r="H157" i="2" s="1"/>
  <c r="N3" i="17"/>
  <c r="N6" i="17" s="1"/>
  <c r="N31" i="17" s="1"/>
  <c r="R156" i="2"/>
  <c r="R157" i="2" s="1"/>
  <c r="C18" i="9"/>
  <c r="C3" i="17"/>
  <c r="C6" i="17" s="1"/>
  <c r="C31" i="17" s="1"/>
  <c r="G156" i="2"/>
  <c r="G157" i="2" s="1"/>
  <c r="S158" i="2"/>
  <c r="J158" i="2"/>
  <c r="K159" i="2"/>
  <c r="I158" i="2"/>
  <c r="L158" i="2"/>
  <c r="V158" i="2"/>
  <c r="M158" i="2"/>
  <c r="X158" i="2"/>
  <c r="F3" i="17"/>
  <c r="F6" i="17" s="1"/>
  <c r="F31" i="17" s="1"/>
  <c r="J156" i="2"/>
  <c r="J157" i="2" s="1"/>
  <c r="J3" i="17"/>
  <c r="J6" i="17" s="1"/>
  <c r="J31" i="17" s="1"/>
  <c r="N156" i="2"/>
  <c r="N157" i="2" s="1"/>
  <c r="L43" i="7"/>
  <c r="Q3" i="17"/>
  <c r="Q6" i="17" s="1"/>
  <c r="Q31" i="17" s="1"/>
  <c r="U156" i="2"/>
  <c r="U157" i="2" s="1"/>
  <c r="S3" i="17"/>
  <c r="S6" i="17" s="1"/>
  <c r="S31" i="17" s="1"/>
  <c r="W156" i="2"/>
  <c r="W157" i="2" s="1"/>
  <c r="H3" i="17"/>
  <c r="H6" i="17" s="1"/>
  <c r="H31" i="17" s="1"/>
  <c r="L156" i="2"/>
  <c r="L157" i="2" s="1"/>
  <c r="B37" i="17"/>
  <c r="T3" i="17"/>
  <c r="T6" i="17" s="1"/>
  <c r="T31" i="17" s="1"/>
  <c r="X156" i="2"/>
  <c r="X157" i="2" s="1"/>
  <c r="H42" i="7"/>
  <c r="K3" i="17"/>
  <c r="K6" i="17" s="1"/>
  <c r="K31" i="17" s="1"/>
  <c r="O156" i="2"/>
  <c r="O157" i="2" s="1"/>
  <c r="R158" i="2"/>
  <c r="O159" i="2"/>
  <c r="R159" i="2"/>
  <c r="H159" i="2"/>
  <c r="T159" i="2"/>
  <c r="I31" i="17"/>
  <c r="F158" i="2"/>
  <c r="P159" i="2"/>
  <c r="F159" i="2"/>
  <c r="Q159" i="2"/>
  <c r="B18" i="9"/>
  <c r="B3" i="17"/>
  <c r="B6" i="17" s="1"/>
  <c r="B31" i="17" s="1"/>
  <c r="F156" i="2"/>
  <c r="F157" i="2" s="1"/>
  <c r="P3" i="17"/>
  <c r="P6" i="17" s="1"/>
  <c r="P31" i="17" s="1"/>
  <c r="T156" i="2"/>
  <c r="T157" i="2" s="1"/>
  <c r="P4" i="11"/>
  <c r="B43" i="17"/>
  <c r="B47" i="17" s="1"/>
  <c r="L3" i="17"/>
  <c r="L6" i="17" s="1"/>
  <c r="L31" i="17" s="1"/>
  <c r="P156" i="2"/>
  <c r="P157" i="2" s="1"/>
  <c r="G3" i="17"/>
  <c r="G6" i="17" s="1"/>
  <c r="G31" i="17" s="1"/>
  <c r="K156" i="2"/>
  <c r="K157" i="2" s="1"/>
  <c r="E18" i="9"/>
  <c r="E69" i="9" s="1"/>
  <c r="E3" i="17"/>
  <c r="E6" i="17" s="1"/>
  <c r="E31" i="17" s="1"/>
  <c r="I156" i="2"/>
  <c r="I157" i="2" s="1"/>
  <c r="S159" i="2"/>
  <c r="P158" i="2"/>
  <c r="W158" i="2"/>
  <c r="I159" i="2"/>
  <c r="J159" i="2"/>
  <c r="G159" i="2"/>
  <c r="D78" i="6"/>
  <c r="G78" i="6"/>
  <c r="M78" i="6"/>
  <c r="N78" i="6"/>
  <c r="N21" i="9" s="1"/>
  <c r="J8" i="9"/>
  <c r="J13" i="9" s="1"/>
  <c r="F81" i="9"/>
  <c r="B79" i="6"/>
  <c r="N10" i="12"/>
  <c r="R79" i="6"/>
  <c r="C154" i="4"/>
  <c r="M7" i="11"/>
  <c r="M10" i="12"/>
  <c r="P9" i="9"/>
  <c r="B78" i="6"/>
  <c r="B7" i="11"/>
  <c r="C3" i="13"/>
  <c r="C7" i="13" s="1"/>
  <c r="T81" i="9"/>
  <c r="L78" i="6"/>
  <c r="T14" i="13"/>
  <c r="M81" i="9"/>
  <c r="D154" i="4"/>
  <c r="S9" i="9"/>
  <c r="P13" i="9"/>
  <c r="N6" i="8"/>
  <c r="N7" i="8" s="1"/>
  <c r="H43" i="7"/>
  <c r="T43" i="7"/>
  <c r="P81" i="9"/>
  <c r="P12" i="9"/>
  <c r="E155" i="4"/>
  <c r="C68" i="9"/>
  <c r="C83" i="9" s="1"/>
  <c r="C7" i="15"/>
  <c r="C13" i="15" s="1"/>
  <c r="J79" i="6"/>
  <c r="B10" i="9"/>
  <c r="E154" i="4"/>
  <c r="S79" i="6"/>
  <c r="H78" i="6"/>
  <c r="H21" i="9" s="1"/>
  <c r="J12" i="9"/>
  <c r="J9" i="9"/>
  <c r="E6" i="8"/>
  <c r="E7" i="8" s="1"/>
  <c r="Q9" i="9"/>
  <c r="G21" i="9"/>
  <c r="G10" i="15"/>
  <c r="C5" i="11"/>
  <c r="C9" i="11" s="1"/>
  <c r="E7" i="15"/>
  <c r="E3" i="13"/>
  <c r="E4" i="10"/>
  <c r="E20" i="9"/>
  <c r="E68" i="9"/>
  <c r="E83" i="9" s="1"/>
  <c r="F8" i="11"/>
  <c r="J18" i="9"/>
  <c r="T7" i="15"/>
  <c r="T13" i="15" s="1"/>
  <c r="T3" i="13"/>
  <c r="T4" i="10"/>
  <c r="T68" i="9"/>
  <c r="T20" i="9"/>
  <c r="G6" i="15"/>
  <c r="G15" i="15" s="1"/>
  <c r="G2" i="13"/>
  <c r="G8" i="13" s="1"/>
  <c r="G4" i="12"/>
  <c r="G3" i="10"/>
  <c r="G26" i="8"/>
  <c r="G16" i="9"/>
  <c r="G22" i="9" s="1"/>
  <c r="N7" i="15"/>
  <c r="N13" i="15" s="1"/>
  <c r="N3" i="13"/>
  <c r="N68" i="9"/>
  <c r="N4" i="10"/>
  <c r="N8" i="10" s="1"/>
  <c r="N20" i="9"/>
  <c r="N14" i="13"/>
  <c r="R11" i="9"/>
  <c r="T21" i="15"/>
  <c r="M18" i="15"/>
  <c r="T12" i="15"/>
  <c r="P7" i="15"/>
  <c r="P13" i="15" s="1"/>
  <c r="P3" i="13"/>
  <c r="P4" i="10"/>
  <c r="P68" i="9"/>
  <c r="P20" i="9"/>
  <c r="P6" i="15"/>
  <c r="P15" i="15" s="1"/>
  <c r="P2" i="13"/>
  <c r="P8" i="13" s="1"/>
  <c r="P4" i="12"/>
  <c r="P3" i="10"/>
  <c r="P26" i="8"/>
  <c r="P71" i="8" s="1"/>
  <c r="P16" i="9"/>
  <c r="B21" i="9"/>
  <c r="B10" i="15"/>
  <c r="G155" i="4"/>
  <c r="J81" i="4"/>
  <c r="K81" i="4" s="1"/>
  <c r="M11" i="12"/>
  <c r="M3" i="8"/>
  <c r="G8" i="11"/>
  <c r="K18" i="9"/>
  <c r="F37" i="7"/>
  <c r="F43" i="7" s="1"/>
  <c r="L7" i="15"/>
  <c r="L13" i="15" s="1"/>
  <c r="L3" i="13"/>
  <c r="L4" i="10"/>
  <c r="L68" i="9"/>
  <c r="L83" i="9" s="1"/>
  <c r="L20" i="9"/>
  <c r="C32" i="15"/>
  <c r="D21" i="9"/>
  <c r="D10" i="15"/>
  <c r="G7" i="13"/>
  <c r="K78" i="6"/>
  <c r="M21" i="9"/>
  <c r="M10" i="15"/>
  <c r="M16" i="15" s="1"/>
  <c r="I5" i="11"/>
  <c r="J78" i="6"/>
  <c r="I7" i="15"/>
  <c r="I13" i="15" s="1"/>
  <c r="I3" i="13"/>
  <c r="I4" i="10"/>
  <c r="I20" i="9"/>
  <c r="I68" i="9"/>
  <c r="I78" i="9"/>
  <c r="E7" i="11"/>
  <c r="M6" i="15"/>
  <c r="K29" i="15" s="1"/>
  <c r="M2" i="13"/>
  <c r="M3" i="10"/>
  <c r="M16" i="9"/>
  <c r="M24" i="9" s="1"/>
  <c r="M26" i="8"/>
  <c r="M4" i="12"/>
  <c r="S42" i="7"/>
  <c r="B40" i="7"/>
  <c r="B42" i="7"/>
  <c r="B69" i="9"/>
  <c r="T12" i="9"/>
  <c r="I37" i="7"/>
  <c r="I43" i="7" s="1"/>
  <c r="M8" i="11"/>
  <c r="M10" i="11" s="1"/>
  <c r="Q18" i="9"/>
  <c r="U37" i="7"/>
  <c r="U43" i="7" s="1"/>
  <c r="P7" i="11"/>
  <c r="T78" i="9"/>
  <c r="L6" i="15"/>
  <c r="L2" i="13"/>
  <c r="L8" i="13" s="1"/>
  <c r="L4" i="12"/>
  <c r="L3" i="10"/>
  <c r="L26" i="8"/>
  <c r="L16" i="9"/>
  <c r="L22" i="9" s="1"/>
  <c r="E6" i="15"/>
  <c r="E2" i="13"/>
  <c r="E3" i="10"/>
  <c r="E16" i="9"/>
  <c r="E24" i="9" s="1"/>
  <c r="E4" i="12"/>
  <c r="E12" i="12" s="1"/>
  <c r="E26" i="8"/>
  <c r="J37" i="7"/>
  <c r="V12" i="9"/>
  <c r="C11" i="12"/>
  <c r="C12" i="12" s="1"/>
  <c r="C18" i="12" s="1"/>
  <c r="C3" i="8"/>
  <c r="C48" i="8" s="1"/>
  <c r="G12" i="9"/>
  <c r="G9" i="9"/>
  <c r="J81" i="9"/>
  <c r="U9" i="9"/>
  <c r="U11" i="9"/>
  <c r="E40" i="7"/>
  <c r="E42" i="7"/>
  <c r="D28" i="15"/>
  <c r="G8" i="9"/>
  <c r="G13" i="9" s="1"/>
  <c r="Q37" i="7"/>
  <c r="D69" i="9"/>
  <c r="K30" i="15"/>
  <c r="T13" i="9"/>
  <c r="G48" i="8"/>
  <c r="G51" i="8" s="1"/>
  <c r="G52" i="8" s="1"/>
  <c r="G6" i="8"/>
  <c r="G7" i="8" s="1"/>
  <c r="I10" i="9"/>
  <c r="O43" i="7"/>
  <c r="G11" i="9"/>
  <c r="D36" i="15"/>
  <c r="C36" i="15"/>
  <c r="B36" i="15"/>
  <c r="J7" i="11"/>
  <c r="N78" i="9"/>
  <c r="Q10" i="12"/>
  <c r="M14" i="13"/>
  <c r="I79" i="6"/>
  <c r="K6" i="15"/>
  <c r="K15" i="15" s="1"/>
  <c r="K2" i="13"/>
  <c r="K8" i="13" s="1"/>
  <c r="K13" i="13" s="1"/>
  <c r="K4" i="12"/>
  <c r="K26" i="8"/>
  <c r="K71" i="8" s="1"/>
  <c r="K3" i="10"/>
  <c r="K16" i="9"/>
  <c r="K24" i="9" s="1"/>
  <c r="M79" i="6"/>
  <c r="R10" i="12"/>
  <c r="B10" i="12"/>
  <c r="F7" i="15"/>
  <c r="F13" i="15" s="1"/>
  <c r="F3" i="13"/>
  <c r="F68" i="9"/>
  <c r="F20" i="9"/>
  <c r="F4" i="10"/>
  <c r="F8" i="10" s="1"/>
  <c r="D8" i="11"/>
  <c r="D10" i="11" s="1"/>
  <c r="H18" i="9"/>
  <c r="J7" i="15"/>
  <c r="J13" i="15" s="1"/>
  <c r="J3" i="13"/>
  <c r="J68" i="9"/>
  <c r="J4" i="10"/>
  <c r="J20" i="9"/>
  <c r="N37" i="7"/>
  <c r="P22" i="9"/>
  <c r="T10" i="9"/>
  <c r="M7" i="13"/>
  <c r="H79" i="6"/>
  <c r="I81" i="9"/>
  <c r="K11" i="9"/>
  <c r="N7" i="11"/>
  <c r="R78" i="9"/>
  <c r="C155" i="4"/>
  <c r="F155" i="4"/>
  <c r="H81" i="4"/>
  <c r="I81" i="4" s="1"/>
  <c r="L81" i="9"/>
  <c r="K10" i="9"/>
  <c r="L12" i="9"/>
  <c r="P43" i="7"/>
  <c r="U10" i="9"/>
  <c r="C46" i="9"/>
  <c r="C25" i="9"/>
  <c r="S83" i="9"/>
  <c r="S72" i="9"/>
  <c r="O3" i="11" s="1"/>
  <c r="G83" i="9"/>
  <c r="G72" i="9"/>
  <c r="C3" i="11" s="1"/>
  <c r="G22" i="15"/>
  <c r="G32" i="15"/>
  <c r="G23" i="15"/>
  <c r="I12" i="9"/>
  <c r="I11" i="9"/>
  <c r="P11" i="12"/>
  <c r="P12" i="12" s="1"/>
  <c r="P3" i="8"/>
  <c r="S6" i="15"/>
  <c r="S15" i="15" s="1"/>
  <c r="S2" i="13"/>
  <c r="S8" i="13" s="1"/>
  <c r="S4" i="12"/>
  <c r="S17" i="12" s="1"/>
  <c r="S26" i="8"/>
  <c r="S16" i="9"/>
  <c r="S24" i="9" s="1"/>
  <c r="S3" i="10"/>
  <c r="L72" i="9"/>
  <c r="H3" i="11" s="1"/>
  <c r="M8" i="13"/>
  <c r="W42" i="7"/>
  <c r="H28" i="15"/>
  <c r="K8" i="9"/>
  <c r="K13" i="9" s="1"/>
  <c r="P8" i="11"/>
  <c r="P10" i="11" s="1"/>
  <c r="T18" i="9"/>
  <c r="L21" i="9"/>
  <c r="L10" i="15"/>
  <c r="H5" i="11"/>
  <c r="H9" i="11" s="1"/>
  <c r="C21" i="9"/>
  <c r="C26" i="9" s="1"/>
  <c r="C10" i="15"/>
  <c r="M12" i="9"/>
  <c r="M9" i="9"/>
  <c r="M11" i="9"/>
  <c r="P28" i="15"/>
  <c r="S8" i="9"/>
  <c r="S13" i="9" s="1"/>
  <c r="I9" i="11"/>
  <c r="H6" i="15"/>
  <c r="H15" i="15" s="1"/>
  <c r="H2" i="13"/>
  <c r="H8" i="13" s="1"/>
  <c r="H4" i="12"/>
  <c r="H3" i="10"/>
  <c r="H26" i="8"/>
  <c r="H71" i="8" s="1"/>
  <c r="H16" i="9"/>
  <c r="H22" i="9" s="1"/>
  <c r="F11" i="12"/>
  <c r="F3" i="8"/>
  <c r="H7" i="15"/>
  <c r="H13" i="15" s="1"/>
  <c r="H3" i="13"/>
  <c r="H7" i="13" s="1"/>
  <c r="H4" i="10"/>
  <c r="H68" i="9"/>
  <c r="H20" i="9"/>
  <c r="J11" i="12"/>
  <c r="J3" i="8"/>
  <c r="L13" i="9"/>
  <c r="L8" i="11"/>
  <c r="P18" i="9"/>
  <c r="V37" i="7"/>
  <c r="I8" i="11"/>
  <c r="M18" i="9"/>
  <c r="K11" i="12"/>
  <c r="K12" i="12" s="1"/>
  <c r="K3" i="8"/>
  <c r="V11" i="9"/>
  <c r="V10" i="9"/>
  <c r="H80" i="4"/>
  <c r="I80" i="4" s="1"/>
  <c r="F154" i="4"/>
  <c r="E12" i="9"/>
  <c r="E11" i="9"/>
  <c r="E9" i="9"/>
  <c r="D29" i="15"/>
  <c r="O7" i="11"/>
  <c r="S78" i="9"/>
  <c r="L18" i="9"/>
  <c r="H8" i="11"/>
  <c r="G12" i="12"/>
  <c r="E8" i="11"/>
  <c r="I18" i="9"/>
  <c r="B6" i="15"/>
  <c r="B2" i="13"/>
  <c r="B3" i="10"/>
  <c r="B4" i="12"/>
  <c r="B26" i="8"/>
  <c r="B71" i="8" s="1"/>
  <c r="B16" i="9"/>
  <c r="B24" i="9" s="1"/>
  <c r="G17" i="12"/>
  <c r="Q24" i="9"/>
  <c r="J8" i="11"/>
  <c r="N18" i="9"/>
  <c r="J6" i="15"/>
  <c r="J4" i="12"/>
  <c r="J3" i="10"/>
  <c r="J16" i="9"/>
  <c r="J24" i="9" s="1"/>
  <c r="J26" i="8"/>
  <c r="J71" i="8" s="1"/>
  <c r="J2" i="13"/>
  <c r="J8" i="13" s="1"/>
  <c r="Q78" i="6"/>
  <c r="D6" i="15"/>
  <c r="D15" i="15" s="1"/>
  <c r="D2" i="13"/>
  <c r="D4" i="12"/>
  <c r="D12" i="12" s="1"/>
  <c r="D3" i="10"/>
  <c r="D7" i="10" s="1"/>
  <c r="D26" i="8"/>
  <c r="D71" i="8" s="1"/>
  <c r="D16" i="9"/>
  <c r="D24" i="9" s="1"/>
  <c r="E22" i="9"/>
  <c r="H10" i="12"/>
  <c r="H17" i="12" s="1"/>
  <c r="K9" i="9"/>
  <c r="K12" i="9"/>
  <c r="L11" i="9"/>
  <c r="K7" i="11"/>
  <c r="O78" i="9"/>
  <c r="T11" i="9"/>
  <c r="C8" i="11"/>
  <c r="G18" i="9"/>
  <c r="L28" i="15"/>
  <c r="O8" i="9"/>
  <c r="O13" i="9" s="1"/>
  <c r="Q11" i="12"/>
  <c r="Q3" i="8"/>
  <c r="Q48" i="8" s="1"/>
  <c r="Q51" i="8" s="1"/>
  <c r="Q52" i="8" s="1"/>
  <c r="O8" i="11"/>
  <c r="S18" i="9"/>
  <c r="B7" i="15"/>
  <c r="B13" i="15" s="1"/>
  <c r="B3" i="13"/>
  <c r="B4" i="10"/>
  <c r="C8" i="10" s="1"/>
  <c r="B20" i="9"/>
  <c r="B68" i="9"/>
  <c r="B83" i="9" s="1"/>
  <c r="B9" i="9"/>
  <c r="G30" i="15"/>
  <c r="M30" i="15"/>
  <c r="N8" i="11"/>
  <c r="N10" i="11" s="1"/>
  <c r="R18" i="9"/>
  <c r="T11" i="12"/>
  <c r="T3" i="8"/>
  <c r="M37" i="7"/>
  <c r="M43" i="7" s="1"/>
  <c r="M46" i="9"/>
  <c r="M49" i="9" s="1"/>
  <c r="M25" i="9"/>
  <c r="C29" i="15"/>
  <c r="K10" i="12"/>
  <c r="O11" i="9"/>
  <c r="Q81" i="9"/>
  <c r="T79" i="6"/>
  <c r="N24" i="9"/>
  <c r="Q6" i="15"/>
  <c r="Q29" i="15" s="1"/>
  <c r="Q2" i="13"/>
  <c r="Q8" i="13" s="1"/>
  <c r="Q13" i="13" s="1"/>
  <c r="Q4" i="12"/>
  <c r="Q3" i="10"/>
  <c r="Q16" i="9"/>
  <c r="Q22" i="9" s="1"/>
  <c r="Q26" i="8"/>
  <c r="E10" i="9"/>
  <c r="K8" i="11"/>
  <c r="K10" i="11" s="1"/>
  <c r="O18" i="9"/>
  <c r="I30" i="15"/>
  <c r="N6" i="15"/>
  <c r="N4" i="12"/>
  <c r="N12" i="12" s="1"/>
  <c r="N2" i="13"/>
  <c r="N3" i="10"/>
  <c r="N7" i="10" s="1"/>
  <c r="N16" i="9"/>
  <c r="N26" i="8"/>
  <c r="S11" i="9"/>
  <c r="O12" i="9"/>
  <c r="V9" i="9"/>
  <c r="C7" i="10"/>
  <c r="E78" i="6"/>
  <c r="I78" i="6"/>
  <c r="S46" i="9"/>
  <c r="S49" i="9" s="1"/>
  <c r="I9" i="9"/>
  <c r="M13" i="9"/>
  <c r="G46" i="9"/>
  <c r="G49" i="9" s="1"/>
  <c r="G25" i="9"/>
  <c r="T21" i="9"/>
  <c r="T10" i="15"/>
  <c r="P5" i="11"/>
  <c r="P9" i="11" s="1"/>
  <c r="B8" i="11"/>
  <c r="B10" i="11" s="1"/>
  <c r="F18" i="9"/>
  <c r="L79" i="6"/>
  <c r="F7" i="11"/>
  <c r="J78" i="9"/>
  <c r="L11" i="12"/>
  <c r="L12" i="12" s="1"/>
  <c r="L3" i="8"/>
  <c r="L48" i="8" s="1"/>
  <c r="L51" i="8" s="1"/>
  <c r="L52" i="8" s="1"/>
  <c r="R37" i="7"/>
  <c r="R43" i="7" s="1"/>
  <c r="O6" i="15"/>
  <c r="O15" i="15" s="1"/>
  <c r="O2" i="13"/>
  <c r="O8" i="13" s="1"/>
  <c r="O13" i="13" s="1"/>
  <c r="O4" i="12"/>
  <c r="O17" i="12" s="1"/>
  <c r="O26" i="8"/>
  <c r="O3" i="10"/>
  <c r="O16" i="9"/>
  <c r="O22" i="9" s="1"/>
  <c r="R11" i="12"/>
  <c r="R3" i="8"/>
  <c r="M22" i="15"/>
  <c r="M23" i="15"/>
  <c r="F6" i="15"/>
  <c r="F4" i="12"/>
  <c r="F17" i="12" s="1"/>
  <c r="F2" i="13"/>
  <c r="F8" i="13" s="1"/>
  <c r="F3" i="10"/>
  <c r="F16" i="9"/>
  <c r="F24" i="9" s="1"/>
  <c r="F26" i="8"/>
  <c r="H7" i="11"/>
  <c r="L78" i="9"/>
  <c r="R21" i="9"/>
  <c r="R10" i="15"/>
  <c r="N5" i="11"/>
  <c r="N9" i="11" s="1"/>
  <c r="F21" i="9"/>
  <c r="F10" i="15"/>
  <c r="B5" i="11"/>
  <c r="B9" i="11" s="1"/>
  <c r="O21" i="9"/>
  <c r="O26" i="9" s="1"/>
  <c r="O10" i="15"/>
  <c r="K5" i="11"/>
  <c r="K9" i="11" s="1"/>
  <c r="S21" i="9"/>
  <c r="S10" i="15"/>
  <c r="O5" i="11"/>
  <c r="O9" i="11" s="1"/>
  <c r="K7" i="15"/>
  <c r="K13" i="15" s="1"/>
  <c r="K3" i="13"/>
  <c r="K7" i="13" s="1"/>
  <c r="K4" i="10"/>
  <c r="K8" i="10" s="1"/>
  <c r="K20" i="9"/>
  <c r="K68" i="9"/>
  <c r="S43" i="7"/>
  <c r="I6" i="15"/>
  <c r="G29" i="15" s="1"/>
  <c r="I2" i="13"/>
  <c r="I8" i="13" s="1"/>
  <c r="I4" i="12"/>
  <c r="I17" i="12" s="1"/>
  <c r="I3" i="10"/>
  <c r="I16" i="9"/>
  <c r="I24" i="9" s="1"/>
  <c r="I26" i="8"/>
  <c r="M78" i="9"/>
  <c r="I7" i="11"/>
  <c r="O7" i="15"/>
  <c r="O3" i="13"/>
  <c r="O4" i="10"/>
  <c r="O8" i="10" s="1"/>
  <c r="O20" i="9"/>
  <c r="O68" i="9"/>
  <c r="Q7" i="15"/>
  <c r="Q3" i="13"/>
  <c r="Q4" i="10"/>
  <c r="Q20" i="9"/>
  <c r="Q68" i="9"/>
  <c r="S11" i="12"/>
  <c r="S3" i="8"/>
  <c r="R14" i="13"/>
  <c r="B11" i="12"/>
  <c r="B3" i="8"/>
  <c r="B48" i="8" s="1"/>
  <c r="R7" i="15"/>
  <c r="R13" i="15" s="1"/>
  <c r="R3" i="13"/>
  <c r="R68" i="9"/>
  <c r="R20" i="9"/>
  <c r="R4" i="10"/>
  <c r="R9" i="9"/>
  <c r="X43" i="7"/>
  <c r="M10" i="9"/>
  <c r="J30" i="15"/>
  <c r="W43" i="7"/>
  <c r="L42" i="7"/>
  <c r="X42" i="7"/>
  <c r="J29" i="8"/>
  <c r="J30" i="8" s="1"/>
  <c r="B29" i="15"/>
  <c r="D7" i="15"/>
  <c r="D13" i="15" s="1"/>
  <c r="D3" i="13"/>
  <c r="D7" i="13" s="1"/>
  <c r="D4" i="10"/>
  <c r="D8" i="10" s="1"/>
  <c r="D68" i="9"/>
  <c r="D83" i="9" s="1"/>
  <c r="D20" i="9"/>
  <c r="O48" i="8"/>
  <c r="O51" i="8" s="1"/>
  <c r="O52" i="8" s="1"/>
  <c r="O6" i="8"/>
  <c r="O7" i="8" s="1"/>
  <c r="C7" i="11"/>
  <c r="G78" i="9"/>
  <c r="W12" i="9"/>
  <c r="W10" i="9"/>
  <c r="W11" i="9"/>
  <c r="W9" i="9"/>
  <c r="L10" i="9"/>
  <c r="N22" i="9"/>
  <c r="O14" i="13"/>
  <c r="B13" i="9"/>
  <c r="B11" i="9"/>
  <c r="L7" i="11"/>
  <c r="P78" i="9"/>
  <c r="R4" i="12"/>
  <c r="R6" i="15"/>
  <c r="R2" i="13"/>
  <c r="R8" i="13" s="1"/>
  <c r="R3" i="10"/>
  <c r="R7" i="10" s="1"/>
  <c r="R16" i="9"/>
  <c r="R22" i="9" s="1"/>
  <c r="R26" i="8"/>
  <c r="R71" i="8" s="1"/>
  <c r="I13" i="9"/>
  <c r="T42" i="7"/>
  <c r="P24" i="9"/>
  <c r="N8" i="13"/>
  <c r="G7" i="11"/>
  <c r="K78" i="9"/>
  <c r="R24" i="9"/>
  <c r="T6" i="15"/>
  <c r="T15" i="15" s="1"/>
  <c r="T2" i="13"/>
  <c r="T8" i="13" s="1"/>
  <c r="T4" i="12"/>
  <c r="T3" i="10"/>
  <c r="T16" i="9"/>
  <c r="T22" i="9" s="1"/>
  <c r="T26" i="8"/>
  <c r="T71" i="8" s="1"/>
  <c r="C69" i="9"/>
  <c r="C23" i="9"/>
  <c r="G10" i="9"/>
  <c r="L14" i="13"/>
  <c r="S10" i="9"/>
  <c r="U13" i="9"/>
  <c r="B12" i="9"/>
  <c r="H11" i="12"/>
  <c r="H12" i="12" s="1"/>
  <c r="H3" i="8"/>
  <c r="H48" i="8" s="1"/>
  <c r="H51" i="8" s="1"/>
  <c r="H52" i="8" s="1"/>
  <c r="R10" i="9"/>
  <c r="M8" i="10"/>
  <c r="C14" i="10"/>
  <c r="N79" i="6"/>
  <c r="V13" i="9"/>
  <c r="P10" i="12"/>
  <c r="P17" i="12" s="1"/>
  <c r="G79" i="6"/>
  <c r="O10" i="9"/>
  <c r="L9" i="9"/>
  <c r="N11" i="9"/>
  <c r="P78" i="6"/>
  <c r="G8" i="10"/>
  <c r="U12" i="9"/>
  <c r="R18" i="15" l="1"/>
  <c r="J13" i="13"/>
  <c r="J17" i="12"/>
  <c r="C30" i="15"/>
  <c r="E13" i="15"/>
  <c r="Q30" i="15"/>
  <c r="Q13" i="15"/>
  <c r="T17" i="12"/>
  <c r="S22" i="15"/>
  <c r="O13" i="15"/>
  <c r="G18" i="12"/>
  <c r="H18" i="12"/>
  <c r="T13" i="13"/>
  <c r="L18" i="12"/>
  <c r="G10" i="11"/>
  <c r="P7" i="13"/>
  <c r="G24" i="9"/>
  <c r="N7" i="13"/>
  <c r="R26" i="9"/>
  <c r="E10" i="11"/>
  <c r="M22" i="9"/>
  <c r="J8" i="10"/>
  <c r="M17" i="12"/>
  <c r="D18" i="15"/>
  <c r="C18" i="15"/>
  <c r="K22" i="9"/>
  <c r="L24" i="9"/>
  <c r="H29" i="8"/>
  <c r="H30" i="8" s="1"/>
  <c r="M31" i="15"/>
  <c r="P29" i="15"/>
  <c r="E23" i="9"/>
  <c r="I7" i="13"/>
  <c r="J5" i="11"/>
  <c r="J9" i="11" s="1"/>
  <c r="S12" i="12"/>
  <c r="E17" i="12"/>
  <c r="E18" i="12" s="1"/>
  <c r="B49" i="17"/>
  <c r="C49" i="17" s="1"/>
  <c r="N13" i="13"/>
  <c r="O7" i="10"/>
  <c r="F22" i="9"/>
  <c r="N10" i="15"/>
  <c r="R24" i="15" s="1"/>
  <c r="D5" i="11"/>
  <c r="D9" i="11" s="1"/>
  <c r="M13" i="13"/>
  <c r="T26" i="9"/>
  <c r="I22" i="9"/>
  <c r="H24" i="9"/>
  <c r="L13" i="13"/>
  <c r="H10" i="15"/>
  <c r="H16" i="15" s="1"/>
  <c r="F7" i="13"/>
  <c r="F11" i="13" s="1"/>
  <c r="R8" i="10"/>
  <c r="O7" i="13"/>
  <c r="R13" i="13"/>
  <c r="F26" i="9"/>
  <c r="Q12" i="12"/>
  <c r="J10" i="11"/>
  <c r="D22" i="9"/>
  <c r="E7" i="10"/>
  <c r="Q83" i="9"/>
  <c r="Q72" i="9"/>
  <c r="M3" i="11" s="1"/>
  <c r="F24" i="15"/>
  <c r="F16" i="15"/>
  <c r="E21" i="9"/>
  <c r="E26" i="9" s="1"/>
  <c r="E10" i="15"/>
  <c r="G69" i="9"/>
  <c r="G23" i="9"/>
  <c r="N69" i="9"/>
  <c r="N23" i="9"/>
  <c r="L69" i="9"/>
  <c r="L23" i="9"/>
  <c r="V40" i="7"/>
  <c r="N4" i="11" s="1"/>
  <c r="V42" i="7"/>
  <c r="F48" i="8"/>
  <c r="F51" i="8" s="1"/>
  <c r="F52" i="8" s="1"/>
  <c r="F6" i="8"/>
  <c r="F7" i="8" s="1"/>
  <c r="H7" i="10"/>
  <c r="F13" i="10"/>
  <c r="P18" i="12"/>
  <c r="J31" i="15"/>
  <c r="M33" i="15"/>
  <c r="K31" i="15"/>
  <c r="M48" i="8"/>
  <c r="M51" i="8" s="1"/>
  <c r="M52" i="8" s="1"/>
  <c r="M6" i="8"/>
  <c r="M7" i="8" s="1"/>
  <c r="B33" i="15"/>
  <c r="B16" i="15"/>
  <c r="P74" i="8"/>
  <c r="P77" i="8"/>
  <c r="P11" i="13"/>
  <c r="P10" i="13"/>
  <c r="L18" i="15"/>
  <c r="N18" i="15"/>
  <c r="Q18" i="15"/>
  <c r="O18" i="15"/>
  <c r="S18" i="15"/>
  <c r="N10" i="13"/>
  <c r="N11" i="13"/>
  <c r="G71" i="8"/>
  <c r="G29" i="8"/>
  <c r="G30" i="8" s="1"/>
  <c r="G53" i="8" s="1"/>
  <c r="T83" i="9"/>
  <c r="T72" i="9"/>
  <c r="P3" i="11" s="1"/>
  <c r="D30" i="15"/>
  <c r="B30" i="15"/>
  <c r="G24" i="15"/>
  <c r="G33" i="15"/>
  <c r="G16" i="15"/>
  <c r="H29" i="15"/>
  <c r="R74" i="8"/>
  <c r="R77" i="8"/>
  <c r="R33" i="15"/>
  <c r="R15" i="15"/>
  <c r="D46" i="9"/>
  <c r="D25" i="9"/>
  <c r="D32" i="15"/>
  <c r="R46" i="9"/>
  <c r="R49" i="9" s="1"/>
  <c r="R25" i="9"/>
  <c r="Q46" i="9"/>
  <c r="Q49" i="9" s="1"/>
  <c r="Q25" i="9"/>
  <c r="O83" i="9"/>
  <c r="O72" i="9"/>
  <c r="K3" i="11" s="1"/>
  <c r="O22" i="15"/>
  <c r="O32" i="15"/>
  <c r="O23" i="15"/>
  <c r="I71" i="8"/>
  <c r="I29" i="8"/>
  <c r="I30" i="8" s="1"/>
  <c r="I53" i="8" s="1"/>
  <c r="K83" i="9"/>
  <c r="K72" i="9"/>
  <c r="G3" i="11" s="1"/>
  <c r="K22" i="15"/>
  <c r="K32" i="15"/>
  <c r="K23" i="15"/>
  <c r="O33" i="15"/>
  <c r="F33" i="15"/>
  <c r="F15" i="15"/>
  <c r="R48" i="8"/>
  <c r="R51" i="8" s="1"/>
  <c r="R52" i="8" s="1"/>
  <c r="R6" i="8"/>
  <c r="R7" i="8" s="1"/>
  <c r="O71" i="8"/>
  <c r="O29" i="8"/>
  <c r="O30" i="8" s="1"/>
  <c r="S25" i="9"/>
  <c r="O69" i="9"/>
  <c r="O23" i="9"/>
  <c r="Q32" i="15"/>
  <c r="Q15" i="15"/>
  <c r="K17" i="12"/>
  <c r="K18" i="12" s="1"/>
  <c r="T12" i="12"/>
  <c r="T18" i="12" s="1"/>
  <c r="B46" i="9"/>
  <c r="B25" i="9"/>
  <c r="S69" i="9"/>
  <c r="S23" i="9"/>
  <c r="C10" i="11"/>
  <c r="Q21" i="9"/>
  <c r="Q26" i="9" s="1"/>
  <c r="Q10" i="15"/>
  <c r="M5" i="11"/>
  <c r="M9" i="11" s="1"/>
  <c r="J7" i="10"/>
  <c r="P13" i="13"/>
  <c r="M69" i="9"/>
  <c r="M23" i="9"/>
  <c r="J48" i="8"/>
  <c r="J51" i="8" s="1"/>
  <c r="J52" i="8" s="1"/>
  <c r="J6" i="8"/>
  <c r="J7" i="8" s="1"/>
  <c r="H8" i="10"/>
  <c r="F14" i="10"/>
  <c r="F12" i="12"/>
  <c r="F18" i="12" s="1"/>
  <c r="T18" i="15"/>
  <c r="C33" i="15"/>
  <c r="C16" i="15"/>
  <c r="L26" i="9"/>
  <c r="S71" i="8"/>
  <c r="S29" i="8"/>
  <c r="S30" i="8" s="1"/>
  <c r="O12" i="12"/>
  <c r="O18" i="12" s="1"/>
  <c r="S32" i="15"/>
  <c r="R29" i="8"/>
  <c r="R30" i="8" s="1"/>
  <c r="J22" i="9"/>
  <c r="J7" i="13"/>
  <c r="N12" i="13" s="1"/>
  <c r="F23" i="15"/>
  <c r="F22" i="15"/>
  <c r="F32" i="15"/>
  <c r="T24" i="9"/>
  <c r="D17" i="12"/>
  <c r="D18" i="12" s="1"/>
  <c r="O16" i="15"/>
  <c r="D23" i="9"/>
  <c r="E71" i="8"/>
  <c r="E29" i="8"/>
  <c r="E30" i="8" s="1"/>
  <c r="E53" i="8" s="1"/>
  <c r="L71" i="8"/>
  <c r="L29" i="8"/>
  <c r="L30" i="8" s="1"/>
  <c r="L33" i="15"/>
  <c r="L15" i="15"/>
  <c r="U40" i="7"/>
  <c r="M4" i="11" s="1"/>
  <c r="U42" i="7"/>
  <c r="I40" i="7"/>
  <c r="I42" i="7"/>
  <c r="I83" i="9"/>
  <c r="I72" i="9"/>
  <c r="E3" i="11" s="1"/>
  <c r="I22" i="15"/>
  <c r="I23" i="15"/>
  <c r="H30" i="15"/>
  <c r="F30" i="15"/>
  <c r="J18" i="15"/>
  <c r="M26" i="9"/>
  <c r="S7" i="13"/>
  <c r="M12" i="12"/>
  <c r="M18" i="12" s="1"/>
  <c r="B26" i="9"/>
  <c r="P7" i="10"/>
  <c r="H13" i="10"/>
  <c r="P46" i="9"/>
  <c r="P49" i="9" s="1"/>
  <c r="P25" i="9"/>
  <c r="P22" i="15"/>
  <c r="P32" i="15"/>
  <c r="P23" i="15"/>
  <c r="N46" i="9"/>
  <c r="N49" i="9" s="1"/>
  <c r="N25" i="9"/>
  <c r="N32" i="15"/>
  <c r="N23" i="15"/>
  <c r="N22" i="15"/>
  <c r="G7" i="10"/>
  <c r="T8" i="10"/>
  <c r="I14" i="10"/>
  <c r="J69" i="9"/>
  <c r="J23" i="9"/>
  <c r="E46" i="9"/>
  <c r="E49" i="9" s="1"/>
  <c r="E25" i="9"/>
  <c r="G26" i="9"/>
  <c r="H33" i="15"/>
  <c r="R32" i="15"/>
  <c r="R23" i="15"/>
  <c r="R22" i="15"/>
  <c r="Q22" i="15"/>
  <c r="N30" i="15"/>
  <c r="Q23" i="15"/>
  <c r="P30" i="15"/>
  <c r="K12" i="13"/>
  <c r="K10" i="13"/>
  <c r="K11" i="13"/>
  <c r="N40" i="7"/>
  <c r="F4" i="11" s="1"/>
  <c r="N42" i="7"/>
  <c r="J83" i="9"/>
  <c r="J72" i="9"/>
  <c r="F3" i="11" s="1"/>
  <c r="F10" i="13"/>
  <c r="Q40" i="7"/>
  <c r="I4" i="11" s="1"/>
  <c r="Q42" i="7"/>
  <c r="J40" i="7"/>
  <c r="B4" i="11" s="1"/>
  <c r="J42" i="7"/>
  <c r="L46" i="9"/>
  <c r="L49" i="9" s="1"/>
  <c r="L25" i="9"/>
  <c r="T77" i="8"/>
  <c r="T74" i="8"/>
  <c r="R83" i="9"/>
  <c r="R72" i="9"/>
  <c r="N3" i="11" s="1"/>
  <c r="S48" i="8"/>
  <c r="S51" i="8" s="1"/>
  <c r="S52" i="8" s="1"/>
  <c r="S6" i="8"/>
  <c r="S7" i="8" s="1"/>
  <c r="Q8" i="10"/>
  <c r="D14" i="10"/>
  <c r="O46" i="9"/>
  <c r="O49" i="9" s="1"/>
  <c r="O25" i="9"/>
  <c r="J29" i="15"/>
  <c r="I32" i="15"/>
  <c r="I15" i="15"/>
  <c r="K46" i="9"/>
  <c r="K49" i="9" s="1"/>
  <c r="K25" i="9"/>
  <c r="E18" i="15"/>
  <c r="S24" i="15"/>
  <c r="S33" i="15"/>
  <c r="S16" i="15"/>
  <c r="F7" i="10"/>
  <c r="R12" i="12"/>
  <c r="R40" i="7"/>
  <c r="J4" i="11" s="1"/>
  <c r="R42" i="7"/>
  <c r="N71" i="8"/>
  <c r="N29" i="8"/>
  <c r="N30" i="8" s="1"/>
  <c r="N53" i="8" s="1"/>
  <c r="Q7" i="10"/>
  <c r="D13" i="10"/>
  <c r="M40" i="7"/>
  <c r="E4" i="11" s="1"/>
  <c r="M42" i="7"/>
  <c r="R69" i="9"/>
  <c r="R23" i="9"/>
  <c r="O10" i="11"/>
  <c r="L31" i="15"/>
  <c r="H6" i="8"/>
  <c r="H7" i="8" s="1"/>
  <c r="H53" i="8" s="1"/>
  <c r="L6" i="8"/>
  <c r="L7" i="8" s="1"/>
  <c r="I10" i="11"/>
  <c r="P69" i="9"/>
  <c r="P23" i="9"/>
  <c r="J12" i="12"/>
  <c r="J18" i="12" s="1"/>
  <c r="H11" i="13"/>
  <c r="H10" i="13"/>
  <c r="I18" i="15"/>
  <c r="S22" i="9"/>
  <c r="O24" i="9"/>
  <c r="J46" i="9"/>
  <c r="J49" i="9" s="1"/>
  <c r="J25" i="9"/>
  <c r="J22" i="15"/>
  <c r="J32" i="15"/>
  <c r="J23" i="15"/>
  <c r="F46" i="9"/>
  <c r="F49" i="9" s="1"/>
  <c r="F25" i="9"/>
  <c r="B22" i="9"/>
  <c r="R17" i="12"/>
  <c r="K7" i="10"/>
  <c r="O29" i="15"/>
  <c r="D40" i="15" s="1"/>
  <c r="E32" i="15"/>
  <c r="E29" i="15"/>
  <c r="E15" i="15"/>
  <c r="L7" i="10"/>
  <c r="G13" i="10"/>
  <c r="Q69" i="9"/>
  <c r="Q23" i="9"/>
  <c r="B23" i="9"/>
  <c r="M7" i="10"/>
  <c r="C13" i="10"/>
  <c r="F29" i="15"/>
  <c r="I46" i="9"/>
  <c r="I49" i="9" s="1"/>
  <c r="I25" i="9"/>
  <c r="H18" i="15"/>
  <c r="K18" i="15"/>
  <c r="N26" i="9"/>
  <c r="K21" i="9"/>
  <c r="K26" i="9" s="1"/>
  <c r="K10" i="15"/>
  <c r="O24" i="15" s="1"/>
  <c r="G5" i="11"/>
  <c r="G9" i="11" s="1"/>
  <c r="D33" i="15"/>
  <c r="D16" i="15"/>
  <c r="L8" i="10"/>
  <c r="G14" i="10"/>
  <c r="F40" i="7"/>
  <c r="F42" i="7"/>
  <c r="N29" i="15"/>
  <c r="P83" i="9"/>
  <c r="P72" i="9"/>
  <c r="L3" i="11" s="1"/>
  <c r="K29" i="8"/>
  <c r="K30" i="8" s="1"/>
  <c r="Q6" i="8"/>
  <c r="Q7" i="8" s="1"/>
  <c r="T7" i="13"/>
  <c r="F10" i="11"/>
  <c r="E8" i="10"/>
  <c r="N17" i="12"/>
  <c r="N18" i="12" s="1"/>
  <c r="H26" i="9"/>
  <c r="T7" i="10"/>
  <c r="I13" i="10"/>
  <c r="O12" i="13"/>
  <c r="O10" i="13"/>
  <c r="O15" i="13" s="1"/>
  <c r="O11" i="13"/>
  <c r="F29" i="8"/>
  <c r="F30" i="8" s="1"/>
  <c r="F71" i="8"/>
  <c r="Q71" i="8"/>
  <c r="Q29" i="8"/>
  <c r="Q30" i="8" s="1"/>
  <c r="T48" i="8"/>
  <c r="T51" i="8" s="1"/>
  <c r="T52" i="8" s="1"/>
  <c r="T6" i="8"/>
  <c r="T7" i="8" s="1"/>
  <c r="I69" i="9"/>
  <c r="I23" i="9"/>
  <c r="H83" i="9"/>
  <c r="H72" i="9"/>
  <c r="D3" i="11" s="1"/>
  <c r="O30" i="15"/>
  <c r="D45" i="15" s="1"/>
  <c r="M71" i="8"/>
  <c r="M29" i="8"/>
  <c r="M30" i="8" s="1"/>
  <c r="M32" i="15"/>
  <c r="M15" i="15"/>
  <c r="I11" i="13"/>
  <c r="I10" i="13"/>
  <c r="L22" i="15"/>
  <c r="L32" i="15"/>
  <c r="L23" i="15"/>
  <c r="S8" i="10"/>
  <c r="P21" i="9"/>
  <c r="P26" i="9" s="1"/>
  <c r="P10" i="15"/>
  <c r="T24" i="15" s="1"/>
  <c r="L5" i="11"/>
  <c r="L9" i="11" s="1"/>
  <c r="O53" i="8"/>
  <c r="R7" i="13"/>
  <c r="B12" i="12"/>
  <c r="S18" i="12"/>
  <c r="Q7" i="13"/>
  <c r="I7" i="10"/>
  <c r="B13" i="10"/>
  <c r="P43" i="15"/>
  <c r="S26" i="9"/>
  <c r="R16" i="15"/>
  <c r="L16" i="15"/>
  <c r="F69" i="9"/>
  <c r="F23" i="9"/>
  <c r="T33" i="15"/>
  <c r="I21" i="9"/>
  <c r="I26" i="9" s="1"/>
  <c r="I10" i="15"/>
  <c r="H31" i="15" s="1"/>
  <c r="E5" i="11"/>
  <c r="E9" i="11" s="1"/>
  <c r="N15" i="15"/>
  <c r="P29" i="8"/>
  <c r="P30" i="8" s="1"/>
  <c r="M29" i="15"/>
  <c r="B7" i="13"/>
  <c r="L29" i="15"/>
  <c r="D41" i="15" s="1"/>
  <c r="L38" i="15" s="1"/>
  <c r="J74" i="8"/>
  <c r="J77" i="8"/>
  <c r="J15" i="15"/>
  <c r="B32" i="15"/>
  <c r="B15" i="15"/>
  <c r="H10" i="11"/>
  <c r="I29" i="15"/>
  <c r="K48" i="8"/>
  <c r="K51" i="8" s="1"/>
  <c r="K52" i="8" s="1"/>
  <c r="K6" i="8"/>
  <c r="K7" i="8" s="1"/>
  <c r="V43" i="7"/>
  <c r="L10" i="11"/>
  <c r="H46" i="9"/>
  <c r="H49" i="9" s="1"/>
  <c r="H25" i="9"/>
  <c r="H22" i="15"/>
  <c r="H32" i="15"/>
  <c r="H23" i="15"/>
  <c r="H74" i="8"/>
  <c r="H77" i="8"/>
  <c r="F18" i="15"/>
  <c r="T69" i="9"/>
  <c r="T23" i="9"/>
  <c r="S7" i="10"/>
  <c r="S13" i="13"/>
  <c r="P48" i="8"/>
  <c r="P51" i="8" s="1"/>
  <c r="P52" i="8" s="1"/>
  <c r="P6" i="8"/>
  <c r="P7" i="8" s="1"/>
  <c r="S23" i="15"/>
  <c r="M12" i="13"/>
  <c r="M10" i="13"/>
  <c r="M11" i="13"/>
  <c r="M16" i="13" s="1"/>
  <c r="N43" i="7"/>
  <c r="H69" i="9"/>
  <c r="H23" i="9"/>
  <c r="F83" i="9"/>
  <c r="F72" i="9"/>
  <c r="B3" i="11" s="1"/>
  <c r="B17" i="12"/>
  <c r="K77" i="8"/>
  <c r="K74" i="8"/>
  <c r="Q17" i="12"/>
  <c r="Q18" i="12" s="1"/>
  <c r="Q43" i="7"/>
  <c r="J43" i="7"/>
  <c r="B14" i="10"/>
  <c r="I8" i="10"/>
  <c r="G18" i="15"/>
  <c r="J21" i="9"/>
  <c r="J26" i="9" s="1"/>
  <c r="J10" i="15"/>
  <c r="F5" i="11"/>
  <c r="F9" i="11" s="1"/>
  <c r="G11" i="13"/>
  <c r="G10" i="13"/>
  <c r="D26" i="9"/>
  <c r="L7" i="13"/>
  <c r="P12" i="13" s="1"/>
  <c r="K69" i="9"/>
  <c r="K23" i="9"/>
  <c r="I12" i="12"/>
  <c r="I18" i="12" s="1"/>
  <c r="P8" i="10"/>
  <c r="H14" i="10"/>
  <c r="T16" i="15"/>
  <c r="T29" i="8"/>
  <c r="T30" i="8" s="1"/>
  <c r="N83" i="9"/>
  <c r="N72" i="9"/>
  <c r="J3" i="11" s="1"/>
  <c r="T46" i="9"/>
  <c r="T49" i="9" s="1"/>
  <c r="T25" i="9"/>
  <c r="T22" i="15"/>
  <c r="T32" i="15"/>
  <c r="T23" i="15"/>
  <c r="E30" i="15"/>
  <c r="E7" i="13"/>
  <c r="P18" i="15"/>
  <c r="M38" i="15" l="1"/>
  <c r="B45" i="15"/>
  <c r="C45" i="15"/>
  <c r="J53" i="8"/>
  <c r="N33" i="15"/>
  <c r="N16" i="15"/>
  <c r="B40" i="15"/>
  <c r="Q53" i="8"/>
  <c r="K16" i="13"/>
  <c r="L24" i="15"/>
  <c r="H24" i="15"/>
  <c r="D39" i="15"/>
  <c r="R18" i="12"/>
  <c r="M15" i="13"/>
  <c r="K53" i="8"/>
  <c r="I17" i="15"/>
  <c r="C41" i="15"/>
  <c r="L39" i="15"/>
  <c r="M39" i="15" s="1"/>
  <c r="K38" i="15"/>
  <c r="J24" i="15"/>
  <c r="J16" i="15"/>
  <c r="Q24" i="15"/>
  <c r="Q33" i="15"/>
  <c r="N31" i="15"/>
  <c r="O31" i="15"/>
  <c r="Q16" i="15"/>
  <c r="Q31" i="15"/>
  <c r="O73" i="9"/>
  <c r="O76" i="9"/>
  <c r="L76" i="9"/>
  <c r="L73" i="9"/>
  <c r="G76" i="9"/>
  <c r="G73" i="9"/>
  <c r="R17" i="15"/>
  <c r="B17" i="15"/>
  <c r="P38" i="15" s="1"/>
  <c r="L17" i="15"/>
  <c r="G17" i="15"/>
  <c r="B31" i="15"/>
  <c r="E33" i="15"/>
  <c r="E16" i="15"/>
  <c r="E31" i="15"/>
  <c r="C31" i="15"/>
  <c r="P53" i="8"/>
  <c r="T73" i="9"/>
  <c r="T76" i="9"/>
  <c r="J33" i="15"/>
  <c r="C39" i="15"/>
  <c r="L53" i="8"/>
  <c r="C40" i="15"/>
  <c r="S53" i="8"/>
  <c r="K15" i="13"/>
  <c r="N24" i="15"/>
  <c r="L77" i="8"/>
  <c r="L74" i="8"/>
  <c r="B37" i="15"/>
  <c r="C37" i="15"/>
  <c r="D37" i="15"/>
  <c r="M76" i="9"/>
  <c r="M73" i="9"/>
  <c r="I74" i="8"/>
  <c r="I77" i="8"/>
  <c r="D44" i="15"/>
  <c r="B44" i="15"/>
  <c r="C44" i="15"/>
  <c r="C17" i="15"/>
  <c r="T17" i="15"/>
  <c r="P17" i="15"/>
  <c r="M17" i="15"/>
  <c r="J17" i="15"/>
  <c r="T53" i="8"/>
  <c r="K24" i="15"/>
  <c r="K33" i="15"/>
  <c r="K16" i="15"/>
  <c r="Q76" i="9"/>
  <c r="Q73" i="9"/>
  <c r="H76" i="9"/>
  <c r="H73" i="9"/>
  <c r="C19" i="15"/>
  <c r="S19" i="15"/>
  <c r="H19" i="15"/>
  <c r="E19" i="15"/>
  <c r="B19" i="15"/>
  <c r="O19" i="15"/>
  <c r="Q19" i="15"/>
  <c r="G19" i="15"/>
  <c r="J19" i="15"/>
  <c r="L19" i="15"/>
  <c r="I19" i="15"/>
  <c r="F19" i="15"/>
  <c r="T19" i="15"/>
  <c r="K19" i="15"/>
  <c r="R19" i="15"/>
  <c r="P19" i="15"/>
  <c r="M19" i="15"/>
  <c r="N19" i="15"/>
  <c r="D19" i="15"/>
  <c r="I73" i="9"/>
  <c r="I76" i="9"/>
  <c r="O16" i="13"/>
  <c r="D31" i="15"/>
  <c r="R76" i="9"/>
  <c r="R73" i="9"/>
  <c r="J76" i="9"/>
  <c r="J73" i="9"/>
  <c r="S12" i="13"/>
  <c r="S11" i="13"/>
  <c r="S16" i="13" s="1"/>
  <c r="S10" i="13"/>
  <c r="S15" i="13" s="1"/>
  <c r="R53" i="8"/>
  <c r="S77" i="8"/>
  <c r="S74" i="8"/>
  <c r="B41" i="15"/>
  <c r="B46" i="15"/>
  <c r="D46" i="15"/>
  <c r="C46" i="15"/>
  <c r="G74" i="8"/>
  <c r="G77" i="8"/>
  <c r="M53" i="8"/>
  <c r="N76" i="9"/>
  <c r="N73" i="9"/>
  <c r="E17" i="15"/>
  <c r="Q17" i="15"/>
  <c r="K17" i="15"/>
  <c r="F17" i="15"/>
  <c r="D17" i="15"/>
  <c r="D47" i="15"/>
  <c r="C47" i="15"/>
  <c r="F76" i="9"/>
  <c r="F73" i="9"/>
  <c r="Q12" i="13"/>
  <c r="Q11" i="13"/>
  <c r="Q16" i="13" s="1"/>
  <c r="Q10" i="13"/>
  <c r="Q15" i="13" s="1"/>
  <c r="M74" i="8"/>
  <c r="M77" i="8"/>
  <c r="F77" i="8"/>
  <c r="F74" i="8"/>
  <c r="C42" i="15"/>
  <c r="B42" i="15"/>
  <c r="D42" i="15"/>
  <c r="J12" i="13"/>
  <c r="J10" i="13"/>
  <c r="J15" i="13" s="1"/>
  <c r="J11" i="13"/>
  <c r="J16" i="13" s="1"/>
  <c r="S73" i="9"/>
  <c r="S76" i="9"/>
  <c r="K76" i="9"/>
  <c r="K73" i="9"/>
  <c r="B18" i="12"/>
  <c r="P24" i="15"/>
  <c r="P33" i="15"/>
  <c r="P16" i="15"/>
  <c r="B39" i="15"/>
  <c r="L12" i="13"/>
  <c r="L11" i="13"/>
  <c r="L16" i="13" s="1"/>
  <c r="L10" i="13"/>
  <c r="L15" i="13" s="1"/>
  <c r="P31" i="15"/>
  <c r="I24" i="15"/>
  <c r="F31" i="15"/>
  <c r="I33" i="15"/>
  <c r="I16" i="15"/>
  <c r="G31" i="15"/>
  <c r="I31" i="15"/>
  <c r="R12" i="13"/>
  <c r="R10" i="13"/>
  <c r="R15" i="13" s="1"/>
  <c r="R11" i="13"/>
  <c r="R16" i="13" s="1"/>
  <c r="Q74" i="8"/>
  <c r="Q77" i="8"/>
  <c r="T12" i="13"/>
  <c r="T11" i="13"/>
  <c r="T16" i="13" s="1"/>
  <c r="T10" i="13"/>
  <c r="T15" i="13" s="1"/>
  <c r="P73" i="9"/>
  <c r="P76" i="9"/>
  <c r="N74" i="8"/>
  <c r="N77" i="8"/>
  <c r="E74" i="8"/>
  <c r="E77" i="8"/>
  <c r="O74" i="8"/>
  <c r="O77" i="8"/>
  <c r="N16" i="13"/>
  <c r="P15" i="13"/>
  <c r="M24" i="15"/>
  <c r="F53" i="8"/>
  <c r="O17" i="15"/>
  <c r="S17" i="15"/>
  <c r="N17" i="15"/>
  <c r="H17" i="15"/>
  <c r="M41" i="15" l="1"/>
  <c r="K41" i="15"/>
  <c r="R20" i="15"/>
  <c r="C38" i="15"/>
  <c r="D38" i="15"/>
  <c r="B38" i="15"/>
  <c r="P20" i="15"/>
  <c r="D51" i="15"/>
  <c r="C51" i="15"/>
  <c r="B51" i="15"/>
  <c r="D52" i="15"/>
  <c r="C52" i="15"/>
  <c r="B52" i="15"/>
  <c r="B47" i="15"/>
  <c r="B20" i="15"/>
  <c r="P48" i="15" s="1"/>
  <c r="E20" i="15"/>
  <c r="K20" i="15"/>
  <c r="N20" i="15"/>
  <c r="N15" i="13"/>
  <c r="L20" i="15"/>
  <c r="Q20" i="15"/>
  <c r="D20" i="15"/>
  <c r="G20" i="15"/>
  <c r="J20" i="15"/>
  <c r="H20" i="15"/>
  <c r="M20" i="15"/>
  <c r="S20" i="15"/>
  <c r="C20" i="15"/>
  <c r="F20" i="15"/>
  <c r="D50" i="15"/>
  <c r="C50" i="15"/>
  <c r="B50" i="15"/>
  <c r="C49" i="15"/>
  <c r="B49" i="15"/>
  <c r="D49" i="15"/>
  <c r="T20" i="15"/>
  <c r="I20" i="15"/>
  <c r="O20" i="15"/>
  <c r="P16" i="13"/>
  <c r="P37" i="15"/>
  <c r="P39" i="15" s="1"/>
  <c r="K39" i="15"/>
  <c r="L40" i="15"/>
  <c r="M40" i="15" s="1"/>
  <c r="K40" i="15" l="1"/>
  <c r="P42" i="15"/>
  <c r="P45" i="15" s="1"/>
  <c r="P49" i="15"/>
  <c r="P50" i="15" s="1"/>
  <c r="P52" i="15" s="1"/>
  <c r="F48" i="15"/>
  <c r="T37" i="15" l="1"/>
  <c r="T39" i="15" s="1"/>
</calcChain>
</file>

<file path=xl/sharedStrings.xml><?xml version="1.0" encoding="utf-8"?>
<sst xmlns="http://schemas.openxmlformats.org/spreadsheetml/2006/main" count="1622" uniqueCount="378">
  <si>
    <t>Bilanço</t>
  </si>
  <si>
    <t>2023/9</t>
  </si>
  <si>
    <t>2023/6</t>
  </si>
  <si>
    <t>2023/3</t>
  </si>
  <si>
    <t>2022/12</t>
  </si>
  <si>
    <t>2022/9</t>
  </si>
  <si>
    <t>2022/6</t>
  </si>
  <si>
    <t>2022/3</t>
  </si>
  <si>
    <t>2021/12</t>
  </si>
  <si>
    <t>2021/9</t>
  </si>
  <si>
    <t>2021/6</t>
  </si>
  <si>
    <t>2021/3</t>
  </si>
  <si>
    <t>2020/12</t>
  </si>
  <si>
    <t>2020/9</t>
  </si>
  <si>
    <t>2020/6</t>
  </si>
  <si>
    <t>2020/3</t>
  </si>
  <si>
    <t>2019/12</t>
  </si>
  <si>
    <t>2019/9</t>
  </si>
  <si>
    <t>2019/6</t>
  </si>
  <si>
    <t>2019/3</t>
  </si>
  <si>
    <t>2018/12</t>
  </si>
  <si>
    <t>2018/9</t>
  </si>
  <si>
    <t>2018/6</t>
  </si>
  <si>
    <t>2018/3</t>
  </si>
  <si>
    <t>Dönen Varlıklar</t>
  </si>
  <si>
    <t xml:space="preserve">  Nakit ve Nakit Benzerleri</t>
  </si>
  <si>
    <t xml:space="preserve">  Finansal Yatırımlar</t>
  </si>
  <si>
    <t xml:space="preserve">  Ticari Alacaklar</t>
  </si>
  <si>
    <t xml:space="preserve">  Finans Sektörü Faaliyetlerinden Alacaklar</t>
  </si>
  <si>
    <t xml:space="preserve">  Diğer Alacaklar</t>
  </si>
  <si>
    <t xml:space="preserve">  Müşteri Sözleşmelerinden Doğan Varlıklar</t>
  </si>
  <si>
    <t xml:space="preserve">  Stoklar</t>
  </si>
  <si>
    <t xml:space="preserve">  Canlı Varlıklar</t>
  </si>
  <si>
    <t xml:space="preserve">  Diğer Dönen Varlıklar</t>
  </si>
  <si>
    <t xml:space="preserve">    (Ara Toplam)</t>
  </si>
  <si>
    <t xml:space="preserve">  Satış Amacıyla Elde Tutulan Duran Varlıklar</t>
  </si>
  <si>
    <t>Duran Varlıklar</t>
  </si>
  <si>
    <t xml:space="preserve">  Özkaynak Yöntemiyle Değerlenen Yatırımlar</t>
  </si>
  <si>
    <t xml:space="preserve">  Yatırım Amaçlı Gayrimenkuller</t>
  </si>
  <si>
    <t xml:space="preserve">  Kullanım Hakkı Varlıkları</t>
  </si>
  <si>
    <t xml:space="preserve">  Maddi Duran Varlıklar</t>
  </si>
  <si>
    <t xml:space="preserve">  Şerefiye</t>
  </si>
  <si>
    <t xml:space="preserve">  Maddi Olmayan Duran Varlıklar</t>
  </si>
  <si>
    <t xml:space="preserve">  Ertelenmiş Vergi Varlığı</t>
  </si>
  <si>
    <t xml:space="preserve">  Diğer Duran Varlıklar</t>
  </si>
  <si>
    <t>TOPLAM VARLIKLAR</t>
  </si>
  <si>
    <t>KAYNAKLAR</t>
  </si>
  <si>
    <t>Kısa Vadeli Yükümlülükler</t>
  </si>
  <si>
    <t xml:space="preserve">  Finansal Borçlar</t>
  </si>
  <si>
    <t xml:space="preserve">  Diğer Finansal Yükümlülükler</t>
  </si>
  <si>
    <t xml:space="preserve">  Ticari Borçlar</t>
  </si>
  <si>
    <t xml:space="preserve">  Diğer Borçlar</t>
  </si>
  <si>
    <t xml:space="preserve">  Müşteri Söz. Doğan Yük.</t>
  </si>
  <si>
    <t xml:space="preserve">  Finans Sektörü Faaliyetlerinden Borçlar</t>
  </si>
  <si>
    <t xml:space="preserve">  Devlet Teşvik ve Yardımları</t>
  </si>
  <si>
    <t xml:space="preserve">  Ertelenmiş Gelirler (Müşteri Söz. Doğan Yük. Dış.Kal.)</t>
  </si>
  <si>
    <t xml:space="preserve">  Dönem Karı Vergi Yükümlülüğü</t>
  </si>
  <si>
    <t xml:space="preserve">  Borç Karşılıkları</t>
  </si>
  <si>
    <t xml:space="preserve">  Diğer Kısa Vadeli Yükümlülükler</t>
  </si>
  <si>
    <t xml:space="preserve">  Satış Amaçlı Elde Tutulan Duran Varlıklara İlişkin Yükümlülükler</t>
  </si>
  <si>
    <t>Uzun Vadeli Yükümlülükler</t>
  </si>
  <si>
    <t xml:space="preserve">  Müşteri Söz.Doğan Yük.</t>
  </si>
  <si>
    <t xml:space="preserve">  Ertelenmiş Gelirler (Müşteri Söz.Doğan Yük. Dış.Kal.)</t>
  </si>
  <si>
    <t xml:space="preserve">    Uzun vadeli karşılıklar</t>
  </si>
  <si>
    <t xml:space="preserve">  Çalışanlara Sağlanan Faydalara İliş.Karş.</t>
  </si>
  <si>
    <t xml:space="preserve">  Ertelenmiş Vergi Yükümlülüğü</t>
  </si>
  <si>
    <t xml:space="preserve">  Diğer Uzun Vadeli Yükümlülükler</t>
  </si>
  <si>
    <t>Özkaynaklar</t>
  </si>
  <si>
    <t xml:space="preserve">  Ana Ortaklığa Ait Özkaynaklar</t>
  </si>
  <si>
    <t xml:space="preserve">  Ödenmiş Sermaye</t>
  </si>
  <si>
    <t xml:space="preserve">  Karşılıklı İştirak Sermayesi Düzeltmesi (-)</t>
  </si>
  <si>
    <t xml:space="preserve">  Hisse Senedi İhraç Primleri</t>
  </si>
  <si>
    <t xml:space="preserve">  Değer Artış Fonları</t>
  </si>
  <si>
    <t xml:space="preserve">  Yabancı Para Çevrim Farkları</t>
  </si>
  <si>
    <t xml:space="preserve">  Kardan Ayrılan Kısıtlanmış Yedekler</t>
  </si>
  <si>
    <t xml:space="preserve">  Geçmiş Yıllar Kar/Zararları</t>
  </si>
  <si>
    <t xml:space="preserve">  Dönem Net Kar/Zararı</t>
  </si>
  <si>
    <t xml:space="preserve">  Diğer Özsermaye Kalemleri</t>
  </si>
  <si>
    <t xml:space="preserve">  Azınlık Payları</t>
  </si>
  <si>
    <t>TOPLAM KAYNAKLAR</t>
  </si>
  <si>
    <t>Sürdürülen Faaliyetler</t>
  </si>
  <si>
    <t>Satış Gelirleri</t>
  </si>
  <si>
    <t>Satışların Maliyeti (-)</t>
  </si>
  <si>
    <t>Ticari Faaliyetlerden Diğer Kar (Zarar)</t>
  </si>
  <si>
    <t>Ticari Faaliyetlerden Brüt Kar (Zarar)</t>
  </si>
  <si>
    <t>Faiz, Ücret, Prim, Komisyon ve Diğer Gelirler</t>
  </si>
  <si>
    <t>Faiz, Ücret, Prim, Komisyon ve Diğer Giderler (-)</t>
  </si>
  <si>
    <t>Finans Sektörü Faaliyetlerinden Diğer Kar (Zarar)</t>
  </si>
  <si>
    <t>Finans Sektörü Faaliyetlerinden Brüt Kar (Zarar)</t>
  </si>
  <si>
    <t>Diğer Gelir ve Giderler</t>
  </si>
  <si>
    <t>BRÜT KAR (ZARAR)</t>
  </si>
  <si>
    <t>Pazarlama, Satış ve Dağıtım Giderleri (-)</t>
  </si>
  <si>
    <t>Genel Yönetim Giderleri (-)</t>
  </si>
  <si>
    <t>Araştırma ve Geliştirme Giderleri (-)</t>
  </si>
  <si>
    <t>Diğer Faaliyet Gelirleri</t>
  </si>
  <si>
    <t>Diğer Faaliyet Giderleri (-)</t>
  </si>
  <si>
    <t>Faaliyet Karı Öncesi Diğer Gelir ve Giderler</t>
  </si>
  <si>
    <t>FAALİYET KARI (ZARARI)</t>
  </si>
  <si>
    <t>Net Faaliyet Kar/Zararı</t>
  </si>
  <si>
    <t xml:space="preserve">  Yatırım Faaliyetlerinden Gelirler</t>
  </si>
  <si>
    <t xml:space="preserve">  Yatırım Faaliyetlerinden Giderler (-)</t>
  </si>
  <si>
    <t xml:space="preserve">  Diğer Gelir ve Giderler</t>
  </si>
  <si>
    <t>Özkaynak Yöntemiyle Değerlenen Yatırımların Kar/Zararlarındaki Paylar</t>
  </si>
  <si>
    <t>Finansman Gideri Öncesi Faaliyet Karı/Zararı</t>
  </si>
  <si>
    <t>(Esas Faaliyet Dışı) Finansal Gelirler</t>
  </si>
  <si>
    <t>(Esas Faaliyet Dışı) Finansal Giderler (-)</t>
  </si>
  <si>
    <t>Vergi Öncesi Diğer Gelir ve Giderler</t>
  </si>
  <si>
    <t>SÜRDÜRÜLEN FAALİYETLER VERGİ ÖNCESİ KARI (ZARARI)</t>
  </si>
  <si>
    <t>Sürdürülen Faaliyetler Vergi Geliri (Gideri)</t>
  </si>
  <si>
    <t xml:space="preserve">  Dönem Vergi Geliri (Gideri)</t>
  </si>
  <si>
    <t xml:space="preserve">  Ertelenmiş Vergi Geliri (Gideri)</t>
  </si>
  <si>
    <t xml:space="preserve">  Diğer Vergi Geliri (Gideri)</t>
  </si>
  <si>
    <t>SÜRDÜRÜLEN FAALİYETLER DÖNEM KARI/ZARARI</t>
  </si>
  <si>
    <t>DURDURULAN FAALİYETLER</t>
  </si>
  <si>
    <t>Durdurulan Faaliyetler Vergi Sonrası Dönem Karı (Zararı)</t>
  </si>
  <si>
    <t>DÖNEM KARI (ZARARI)</t>
  </si>
  <si>
    <t>Dönem Kar/Zararının Dağılımı</t>
  </si>
  <si>
    <t>Azınlık Payları</t>
  </si>
  <si>
    <t>Ana Ortaklık Payları</t>
  </si>
  <si>
    <t>Hisse Başına Kazanç</t>
  </si>
  <si>
    <t>Seyreltilmiş Hisse Başına Kazanç</t>
  </si>
  <si>
    <t>Sürdürülen Faaliyetlerden Hisse Başına Kazanç</t>
  </si>
  <si>
    <t>Sürdürülen Faaliyetlerden Seyreltilmiş Hisse Başına Kazanç</t>
  </si>
  <si>
    <t>Amortisman Giderleri</t>
  </si>
  <si>
    <t>Kıdem Tazminatı</t>
  </si>
  <si>
    <t>Finansman Giderleri</t>
  </si>
  <si>
    <t>Yurtiçi Satışlar</t>
  </si>
  <si>
    <t>Yurtdışı Satışlar</t>
  </si>
  <si>
    <t>Net Yabancı Para Pozisyonu</t>
  </si>
  <si>
    <t>Parasal net yabancı para varlık/(yükümlülük) pozisyonu</t>
  </si>
  <si>
    <t>Net YPP (Hedge Dahil)</t>
  </si>
  <si>
    <t xml:space="preserve"> İşletme Faaliyetlerinden Kaynaklanan Net Nakit</t>
  </si>
  <si>
    <t xml:space="preserve"> Düzeltme Öncesi Kar</t>
  </si>
  <si>
    <t xml:space="preserve"> Düzeltmeler:</t>
  </si>
  <si>
    <t xml:space="preserve">  Amortisman &amp; İtfa Payları</t>
  </si>
  <si>
    <t xml:space="preserve">  Karşılıklardaki Değişim</t>
  </si>
  <si>
    <t xml:space="preserve">  Diğer Gelir/ Gider</t>
  </si>
  <si>
    <t xml:space="preserve"> İşletme Sermayesinde Değişikler Öncesi Faaliyet Karı (+)</t>
  </si>
  <si>
    <t xml:space="preserve">  İşletme Sermayesindeki Değişiklikler</t>
  </si>
  <si>
    <t xml:space="preserve"> Esas Faaliyet ile İlgili Oluşan Nakit (+)</t>
  </si>
  <si>
    <t xml:space="preserve">  Diğer İşletme Faaliyetlerinden Nakit</t>
  </si>
  <si>
    <t xml:space="preserve">  Sabit Sermaye Yatırımları</t>
  </si>
  <si>
    <t xml:space="preserve">  Diğer Yatırım Faaliyetlerinden Nakit</t>
  </si>
  <si>
    <t xml:space="preserve"> Yatırım Faaliyetlerinden Kaynaklanan Nakit</t>
  </si>
  <si>
    <t>Serbest Nakit Akım</t>
  </si>
  <si>
    <t>Finansal Borçlardaki Değişim</t>
  </si>
  <si>
    <t>Temettü Ödemeleri</t>
  </si>
  <si>
    <t>Sermaye Artırımı</t>
  </si>
  <si>
    <t>Diğer Finansman Faaliyetlerinden Nakit</t>
  </si>
  <si>
    <t>Finansman Faaliyetlerden Kaynaklanan Nakit</t>
  </si>
  <si>
    <t>Yab. Para Çev. Fark. Etk. Önc.Nak.Ve Nak. Benz. Net Artış/Azalış</t>
  </si>
  <si>
    <t xml:space="preserve"> Yab.ı Para Çevrim Fark. Nakit Ve Nakit Benz. Üzerindeki Etkisi</t>
  </si>
  <si>
    <t xml:space="preserve"> Diğer Nakit Girişi/Çıkışı</t>
  </si>
  <si>
    <t>Nakit ve Benzerlerindeki Değişim</t>
  </si>
  <si>
    <t>Diğer Nakit ve Nakit Benzerlerindeki Artış</t>
  </si>
  <si>
    <t>Dönem Başı Nakit Değerler</t>
  </si>
  <si>
    <t>Dönem Sonu Nakit</t>
  </si>
  <si>
    <t>FAVÖK</t>
  </si>
  <si>
    <t>Net Borç</t>
  </si>
  <si>
    <t>Faaliyetler için yatırılan sermayenin getirisi</t>
  </si>
  <si>
    <t>Operasyonel Net İşletme Sermayesi</t>
  </si>
  <si>
    <t>Faaliyetler için yatırılan sermayenin getirisi 2</t>
  </si>
  <si>
    <t>Net İşletme Sermayesi</t>
  </si>
  <si>
    <t>Yatırılan Sermayenin Getirsi ROIC %</t>
  </si>
  <si>
    <t>İşletme Sermayesi / Satışlar %</t>
  </si>
  <si>
    <t>ONİS / Satışlar %</t>
  </si>
  <si>
    <t>2022/9 Tutarları</t>
  </si>
  <si>
    <t>Grup Toplamı (%)</t>
  </si>
  <si>
    <t>Genel Toplam (%)</t>
  </si>
  <si>
    <t>2023/9 Tutarları</t>
  </si>
  <si>
    <t>Gelir Tablosu</t>
  </si>
  <si>
    <t>Hasılatın %'si</t>
  </si>
  <si>
    <t>Yİ-ÜFE</t>
  </si>
  <si>
    <t>Düzeltme Katsayısı</t>
  </si>
  <si>
    <t>2023/2022</t>
  </si>
  <si>
    <t>2023/2021</t>
  </si>
  <si>
    <t>2023/2020</t>
  </si>
  <si>
    <t>2023/2019</t>
  </si>
  <si>
    <t>2023/2018</t>
  </si>
  <si>
    <t>2022/9 - 2021/9 Değişim Tutarı</t>
  </si>
  <si>
    <t>%</t>
  </si>
  <si>
    <t>2023/9 - 2022/9 Değişim Tutarı</t>
  </si>
  <si>
    <t>TREND ANALİZİ</t>
  </si>
  <si>
    <t>Devamlı Sermaye</t>
  </si>
  <si>
    <t>Yabancıl Kaynaklar</t>
  </si>
  <si>
    <t>NET ÇALIŞMA SERMAYESİ</t>
  </si>
  <si>
    <t>KVY</t>
  </si>
  <si>
    <t>Net Çalışma Sermayesi</t>
  </si>
  <si>
    <t>CARİ - LİKİTİDE ORANLARI</t>
  </si>
  <si>
    <t>Stoklar</t>
  </si>
  <si>
    <t>Cari Oran</t>
  </si>
  <si>
    <t>Asit Test Oranı</t>
  </si>
  <si>
    <t>Nakit ve Nakit Benzeri</t>
  </si>
  <si>
    <t>Ticari Alacaklar</t>
  </si>
  <si>
    <t>Finansal Yatırımlar</t>
  </si>
  <si>
    <t>Stok Bağımlılık Oranı</t>
  </si>
  <si>
    <t>Nakit Oranı</t>
  </si>
  <si>
    <t>Toplam Yükümlülükler</t>
  </si>
  <si>
    <t>Toplam Varlıklar</t>
  </si>
  <si>
    <t>Borçların Aktif Toplamına Oranı</t>
  </si>
  <si>
    <t>Öz Kaynaklar</t>
  </si>
  <si>
    <t>Öz Kaynakların Aktif Toplamına Oranı</t>
  </si>
  <si>
    <t>Öz Kaynakların Toplam Borçlara Oranı</t>
  </si>
  <si>
    <t>Kısa Vadeli Borçların Toplam Borçlara Oranı</t>
  </si>
  <si>
    <t>KALDIRAÇ ORANLARI</t>
  </si>
  <si>
    <t>Duran Varlıkların Devamlı Sermayeye Oranı</t>
  </si>
  <si>
    <t>Satışların Maliyeti</t>
  </si>
  <si>
    <t>Ortalama Stoklar</t>
  </si>
  <si>
    <t>Stokların Devir Hızları</t>
  </si>
  <si>
    <t>Stok Tutma Süresi</t>
  </si>
  <si>
    <t>Ortalama Ticari Alacaklar</t>
  </si>
  <si>
    <t>Ticari Alacakların Devir Hızı</t>
  </si>
  <si>
    <t>Ticari Alacakların Ortalama Tahsil Süresi</t>
  </si>
  <si>
    <t>Ticari Borçlar</t>
  </si>
  <si>
    <t>Ortalama Ticari Borçlar</t>
  </si>
  <si>
    <t>Ticari Borçların Devir Hızları</t>
  </si>
  <si>
    <t>Ticari Borçların Ortalama Ödenme Süreleri</t>
  </si>
  <si>
    <t>Nakde Dönüşüm Süresi</t>
  </si>
  <si>
    <t>Varlıklar</t>
  </si>
  <si>
    <t>Ortalama Varlıklar</t>
  </si>
  <si>
    <t>Varlıkların Devir Hızı</t>
  </si>
  <si>
    <t>Özkaynak</t>
  </si>
  <si>
    <t>Özkaynak Devir Hızı</t>
  </si>
  <si>
    <t>Ortalama Özkaynak</t>
  </si>
  <si>
    <t>Çeyreklik Kar Marjları</t>
  </si>
  <si>
    <t>Brüt Kar</t>
  </si>
  <si>
    <t>Esas Faliyet Karı</t>
  </si>
  <si>
    <t>Sürdürülen Faaliyetler Dönem Karı</t>
  </si>
  <si>
    <t>Dönem Karı</t>
  </si>
  <si>
    <t>Brüt Kar Marjı</t>
  </si>
  <si>
    <t>Esas Faliyet Kar Marjı</t>
  </si>
  <si>
    <t>Sürdürülen Faaliyetler Dönem Kar Marjı</t>
  </si>
  <si>
    <t>Dönem Kar Marjı</t>
  </si>
  <si>
    <t>Yıllık Kar Marjları</t>
  </si>
  <si>
    <t>FAVÖK marjı</t>
  </si>
  <si>
    <t>Varlıkların Karlılık Oranları</t>
  </si>
  <si>
    <t>Ortalama Öz Kaynaklar</t>
  </si>
  <si>
    <t>Öz Kaynakların Karlılık Oranları</t>
  </si>
  <si>
    <t>EFK/Özsermaye (%)</t>
  </si>
  <si>
    <t xml:space="preserve">Ortalama Devamlı Sermaye </t>
  </si>
  <si>
    <t>Kullanılan Sermayenin Getirisi</t>
  </si>
  <si>
    <t>Vergi Öncesi Kar</t>
  </si>
  <si>
    <t>Kaynaklar</t>
  </si>
  <si>
    <t>Faiz Gideri</t>
  </si>
  <si>
    <t>Ortalama Kaynaklar</t>
  </si>
  <si>
    <t>Ekonomi Rantalibite Oranı</t>
  </si>
  <si>
    <t>Ödenmiş Sermaye</t>
  </si>
  <si>
    <t>Hisse Başına Kar</t>
  </si>
  <si>
    <t>Satış Hasılatındaki Büyüme Oranı</t>
  </si>
  <si>
    <t>Dönem Karındaki Büyüme Oranı</t>
  </si>
  <si>
    <t>Varlıklardaki Büyüme Oranı</t>
  </si>
  <si>
    <t>Öz Kaynaklardaki Büyüme Oranı</t>
  </si>
  <si>
    <t>Özkaynak Karlılık Oranı</t>
  </si>
  <si>
    <t>Finansal Kaldıraç Oranı</t>
  </si>
  <si>
    <t>Finansal Giderler</t>
  </si>
  <si>
    <t>Faaliyet Karı</t>
  </si>
  <si>
    <t>Net Borç / FAVÖK</t>
  </si>
  <si>
    <t>Faiz Karşılama Oranı</t>
  </si>
  <si>
    <t>Net Satışlar</t>
  </si>
  <si>
    <t>Net Satışlar (Yıllık)</t>
  </si>
  <si>
    <t>Esas Faaliyet Giderleri</t>
  </si>
  <si>
    <t>Finansal Gelirler</t>
  </si>
  <si>
    <t>Net Finansman Gideri</t>
  </si>
  <si>
    <t>Net Finansman Gideri/Net Satışlar</t>
  </si>
  <si>
    <t>Esas Faaliyet Giderleri/Net Satışlar (Yıllık)</t>
  </si>
  <si>
    <t>100 TL'lik Satıştan Elde Edilen Kar</t>
  </si>
  <si>
    <t>Dönem Kar Marjları</t>
  </si>
  <si>
    <t>Varlıkların Devir Hızları</t>
  </si>
  <si>
    <t>Öz Kaynaklar Çarpanı</t>
  </si>
  <si>
    <t>Dönem Kar Marjları (%)</t>
  </si>
  <si>
    <t>Varlıkların Devir Hızları (%)</t>
  </si>
  <si>
    <t>Öz Kaynaklar Çarpanı (%)</t>
  </si>
  <si>
    <t>Varlıkların Karlılık Oranları (%)</t>
  </si>
  <si>
    <t>Öz Kaynakların Karlılık Oranları (%)</t>
  </si>
  <si>
    <t>Serbest Nakit Akımı</t>
  </si>
  <si>
    <t>İşletme Faaliyetlerinden Nakit Akışları/KVYK</t>
  </si>
  <si>
    <t>İşletme Faaliyetlerinden Nakit Akışları/Toplam Borçlar</t>
  </si>
  <si>
    <t>İşletme Faaliyetlerinden Nakit Akışları/Toplam Varlıklar</t>
  </si>
  <si>
    <t>İşletme Faaliyetlerinden Nakit Akışları/Toplam Hisse senedi Sayısı</t>
  </si>
  <si>
    <t>İşletme Faaliyetlerinden Nakit Akışları/Ödenen Temettüler</t>
  </si>
  <si>
    <t>Fiyat</t>
  </si>
  <si>
    <t>Piyasa Değeri</t>
  </si>
  <si>
    <t>Net Faliyet Karı</t>
  </si>
  <si>
    <t>F/K</t>
  </si>
  <si>
    <t>PD/DD</t>
  </si>
  <si>
    <t>PD/Net Satışlar</t>
  </si>
  <si>
    <t>FD/FAVÖK</t>
  </si>
  <si>
    <t>F/K Medyan</t>
  </si>
  <si>
    <t>PD/DD medyan</t>
  </si>
  <si>
    <t>PD/Net Satışlar Medyan</t>
  </si>
  <si>
    <t>FD/FAVÖK Medyan</t>
  </si>
  <si>
    <t>Ciro Büyüme</t>
  </si>
  <si>
    <t>Net Kar Büyüme</t>
  </si>
  <si>
    <t>HBK Büyüme</t>
  </si>
  <si>
    <t>Çeyreklik Satışlar</t>
  </si>
  <si>
    <t>Çeyreklik Net Karlar</t>
  </si>
  <si>
    <t>Çeyreklik FAVÖK</t>
  </si>
  <si>
    <t>Yıllık Satışlardaki Payları</t>
  </si>
  <si>
    <t>Yıllık Net Kardaki Payları</t>
  </si>
  <si>
    <t>Yıllık FAVÖKdeki Payları</t>
  </si>
  <si>
    <t>Net Kar Marjı</t>
  </si>
  <si>
    <t>FAVÖK Marjı</t>
  </si>
  <si>
    <t>FD</t>
  </si>
  <si>
    <t>FAVÖK2</t>
  </si>
  <si>
    <t>Favök2</t>
  </si>
  <si>
    <t>Favök Büyüme</t>
  </si>
  <si>
    <t>3 Yıllık Ortalama Ciro Büyüme</t>
  </si>
  <si>
    <t>3 Yıllık Ortalama Net Kar Büyüme</t>
  </si>
  <si>
    <t>1. Çeyrek Ciro Ortalama Pay</t>
  </si>
  <si>
    <t>2. Çeyrek Ciro Ortalama Pay</t>
  </si>
  <si>
    <t>3. Çeyrek Ciro Ortalama Pay</t>
  </si>
  <si>
    <t>4. Çeyrek Ciro Ortalama Pay</t>
  </si>
  <si>
    <t>1. Çeyrek Net Kar Ortalama Pay</t>
  </si>
  <si>
    <t>2. Çeyrek Net Kar Ortalama Pay</t>
  </si>
  <si>
    <t>3. Çeyrek Net Kar Ortalama Pay</t>
  </si>
  <si>
    <t>4. Çeyrek Net Kar Ortalama Pay</t>
  </si>
  <si>
    <t>Favok Marjı</t>
  </si>
  <si>
    <t>1. Çeyrek FAVÖK Ortalama Pay</t>
  </si>
  <si>
    <t>2. Çeyrek FAVÖK Ortalama Pay</t>
  </si>
  <si>
    <t>3. Çeyrek FAVÖK Ortalama Pay</t>
  </si>
  <si>
    <t>4. Çeyrek FAVÖK Ortalama Pay</t>
  </si>
  <si>
    <t>Ortalamalar</t>
  </si>
  <si>
    <t>Tahmin</t>
  </si>
  <si>
    <t>Std</t>
  </si>
  <si>
    <t>Medyan</t>
  </si>
  <si>
    <t>3 Yıllık Ortalama Favök Büyüme</t>
  </si>
  <si>
    <t>Q1</t>
  </si>
  <si>
    <t>Q2</t>
  </si>
  <si>
    <t>Q3</t>
  </si>
  <si>
    <t>Q4</t>
  </si>
  <si>
    <t>Total</t>
  </si>
  <si>
    <t xml:space="preserve"> Tahmini Veriler</t>
  </si>
  <si>
    <t>Net Kar</t>
  </si>
  <si>
    <t>FK'ya Göre Tahminler</t>
  </si>
  <si>
    <t>HBK</t>
  </si>
  <si>
    <t>F/K Ortalaması</t>
  </si>
  <si>
    <t>Tahmini Fiyat</t>
  </si>
  <si>
    <t>PD/DD'ye Göre Tahminler</t>
  </si>
  <si>
    <t>PD/DD Ortalaması</t>
  </si>
  <si>
    <t>Özsermaye</t>
  </si>
  <si>
    <t xml:space="preserve"> FD/FAVÖK'e Göre Tahminler</t>
  </si>
  <si>
    <t>FD/FAVOK ort.</t>
  </si>
  <si>
    <t>Beklenen FD</t>
  </si>
  <si>
    <t>Beklenen PD</t>
  </si>
  <si>
    <t>Fiyat Tahmini</t>
  </si>
  <si>
    <t>Şuanki Fiyat</t>
  </si>
  <si>
    <t>İskonto</t>
  </si>
  <si>
    <t>Yatırılan Sermaye</t>
  </si>
  <si>
    <t>NOPAT</t>
  </si>
  <si>
    <t>Esas Faaliyet Karı</t>
  </si>
  <si>
    <t>Vergi Gideri</t>
  </si>
  <si>
    <t>Ertelenmiş Vergi Gideri</t>
  </si>
  <si>
    <t>Nakit ve Nakit Benzerleri</t>
  </si>
  <si>
    <t>Kısa Vadeli Finansal Yatırımlar</t>
  </si>
  <si>
    <t>Şirketin İhtiyaç Duyduğu Nakit</t>
  </si>
  <si>
    <t>Nakitler</t>
  </si>
  <si>
    <t>NET VARLIK YAKLAŞIMI</t>
  </si>
  <si>
    <t>Diğer Varlıklar</t>
  </si>
  <si>
    <t>Faiz İçermeyen Borçlar</t>
  </si>
  <si>
    <t>Toplam Dönen Varlıklar</t>
  </si>
  <si>
    <t>Maddi Duran Varlıklar</t>
  </si>
  <si>
    <t>Maddi Olmayan Duran Varlıklar</t>
  </si>
  <si>
    <t>ROIC</t>
  </si>
  <si>
    <t>5 Yıllık Tahvil Faizi</t>
  </si>
  <si>
    <t>Ülke Riski</t>
  </si>
  <si>
    <t>Risksiz Faiz Oranı</t>
  </si>
  <si>
    <t>Şirket Riski</t>
  </si>
  <si>
    <t>Borçlanma Maliyeti</t>
  </si>
  <si>
    <t>Beta</t>
  </si>
  <si>
    <t>Piyasa Riski</t>
  </si>
  <si>
    <t>Büyüklük Riski</t>
  </si>
  <si>
    <t>Borç Oranı</t>
  </si>
  <si>
    <t>Özsermaye Oranı</t>
  </si>
  <si>
    <t>Kurumlar Vergisi</t>
  </si>
  <si>
    <t>Özsermaye Maliyeti</t>
  </si>
  <si>
    <t>WACC (AOSM)</t>
  </si>
  <si>
    <t>ROIC-WAAC</t>
  </si>
  <si>
    <t>Büyüme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</si>
</sst>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name val="Calibri"/>
      <family val="2"/>
      <charset val="162"/>
    </font>
    <font>
      <sz val="10"/>
      <color rgb="FF333333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/>
    <xf numFmtId="2" fontId="0" fillId="0" borderId="0" xfId="0" applyNumberFormat="1"/>
    <xf numFmtId="0" fontId="4" fillId="0" borderId="1" xfId="0" applyFont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4" fillId="0" borderId="3" xfId="0" applyFont="1" applyBorder="1" applyAlignment="1">
      <alignment horizontal="center" vertical="top"/>
    </xf>
    <xf numFmtId="9" fontId="0" fillId="0" borderId="0" xfId="1" applyFont="1"/>
    <xf numFmtId="9" fontId="1" fillId="0" borderId="0" xfId="1" applyFont="1"/>
    <xf numFmtId="9" fontId="3" fillId="0" borderId="0" xfId="1" applyFont="1"/>
    <xf numFmtId="0" fontId="4" fillId="0" borderId="4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0" fontId="0" fillId="0" borderId="5" xfId="0" applyBorder="1"/>
    <xf numFmtId="165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6" borderId="0" xfId="0" applyFill="1"/>
    <xf numFmtId="2" fontId="0" fillId="7" borderId="0" xfId="0" applyNumberFormat="1" applyFill="1"/>
    <xf numFmtId="2" fontId="0" fillId="0" borderId="1" xfId="0" applyNumberFormat="1" applyBorder="1"/>
    <xf numFmtId="0" fontId="0" fillId="8" borderId="1" xfId="0" applyFill="1" applyBorder="1"/>
    <xf numFmtId="9" fontId="0" fillId="0" borderId="1" xfId="1" applyFont="1" applyBorder="1"/>
    <xf numFmtId="9" fontId="0" fillId="0" borderId="0" xfId="0" applyNumberFormat="1"/>
    <xf numFmtId="0" fontId="3" fillId="2" borderId="0" xfId="0" applyFont="1" applyFill="1"/>
    <xf numFmtId="10" fontId="0" fillId="3" borderId="0" xfId="0" applyNumberFormat="1" applyFill="1"/>
    <xf numFmtId="0" fontId="0" fillId="3" borderId="0" xfId="0" applyFill="1"/>
    <xf numFmtId="3" fontId="0" fillId="0" borderId="0" xfId="0" applyNumberFormat="1"/>
    <xf numFmtId="9" fontId="0" fillId="9" borderId="0" xfId="0" applyNumberFormat="1" applyFill="1"/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085862942043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Bilanço!$A$157</c:f>
              <c:strCache>
                <c:ptCount val="1"/>
                <c:pt idx="0">
                  <c:v>Yatırılan Sermayenin Getirsi ROIC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Bilanço!$F$1:$X$1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Bilanço!$F$157:$X$157</c:f>
              <c:numCache>
                <c:formatCode>0.00</c:formatCode>
                <c:ptCount val="19"/>
                <c:pt idx="0">
                  <c:v>-1.4394077043694735</c:v>
                </c:pt>
                <c:pt idx="1">
                  <c:v>-3.5668002289639382</c:v>
                </c:pt>
                <c:pt idx="2">
                  <c:v>0.41739447331727725</c:v>
                </c:pt>
                <c:pt idx="3">
                  <c:v>0.66337982177589949</c:v>
                </c:pt>
                <c:pt idx="4">
                  <c:v>0.39160731783697506</c:v>
                </c:pt>
                <c:pt idx="5">
                  <c:v>0.33736008852745364</c:v>
                </c:pt>
                <c:pt idx="6">
                  <c:v>0.46702405297940852</c:v>
                </c:pt>
                <c:pt idx="7">
                  <c:v>0.59737788744537268</c:v>
                </c:pt>
                <c:pt idx="8">
                  <c:v>0.75430939537607411</c:v>
                </c:pt>
                <c:pt idx="9">
                  <c:v>0.69163749042793798</c:v>
                </c:pt>
                <c:pt idx="10">
                  <c:v>1.0647927652249938</c:v>
                </c:pt>
                <c:pt idx="11">
                  <c:v>0.95327958594605355</c:v>
                </c:pt>
                <c:pt idx="12">
                  <c:v>0.70763361798565627</c:v>
                </c:pt>
                <c:pt idx="13">
                  <c:v>0.66013027496015575</c:v>
                </c:pt>
                <c:pt idx="14">
                  <c:v>0.76751705349012</c:v>
                </c:pt>
                <c:pt idx="15">
                  <c:v>0.71285236225888338</c:v>
                </c:pt>
                <c:pt idx="16">
                  <c:v>0.71203307713647956</c:v>
                </c:pt>
                <c:pt idx="17">
                  <c:v>0.72105169606318842</c:v>
                </c:pt>
                <c:pt idx="18">
                  <c:v>0.80408460977388763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5-4DCF-B16F-85A30C5821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1499296"/>
        <c:axId val="1427033952"/>
      </c:barChart>
      <c:catAx>
        <c:axId val="11814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27033952"/>
        <c:crosses val="autoZero"/>
        <c:auto val="1"/>
        <c:lblAlgn val="ctr"/>
        <c:lblOffset val="100"/>
        <c:noMultiLvlLbl val="0"/>
      </c:catAx>
      <c:valAx>
        <c:axId val="14270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14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Satış</a:t>
            </a:r>
            <a:r>
              <a:rPr lang="tr-TR" baseline="0"/>
              <a:t> Gelirleri - Stoklar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'Yatay - Trend Analiz'!$A$91</c:f>
              <c:strCache>
                <c:ptCount val="1"/>
                <c:pt idx="0">
                  <c:v>  Stoklar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Analiz'!$B$91:$G$91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113.6203928488279</c:v>
                </c:pt>
                <c:pt idx="2">
                  <c:v>160.79161220648419</c:v>
                </c:pt>
                <c:pt idx="3">
                  <c:v>207.94300032981715</c:v>
                </c:pt>
                <c:pt idx="4">
                  <c:v>266.20718654969772</c:v>
                </c:pt>
                <c:pt idx="5">
                  <c:v>311.59992607630483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0-44DA-BBC9-F05D03CEC73F}"/>
            </c:ext>
          </c:extLst>
        </c:ser>
        <c:ser>
          <c:idx val="1"/>
          <c:order val="1"/>
          <c:tx>
            <c:strRef>
              <c:f>'Yatay - Trend Analiz'!$H$84</c:f>
              <c:strCache>
                <c:ptCount val="1"/>
                <c:pt idx="0">
                  <c:v>Satış Gelirleri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Analiz'!$I$84:$N$84</c:f>
              <c:numCache>
                <c:formatCode>0</c:formatCode>
                <c:ptCount val="6"/>
                <c:pt idx="0">
                  <c:v>100</c:v>
                </c:pt>
                <c:pt idx="1">
                  <c:v>100.71306978269625</c:v>
                </c:pt>
                <c:pt idx="2">
                  <c:v>114.98498531319919</c:v>
                </c:pt>
                <c:pt idx="3">
                  <c:v>129.56974464070808</c:v>
                </c:pt>
                <c:pt idx="4">
                  <c:v>153.899806606602</c:v>
                </c:pt>
                <c:pt idx="5">
                  <c:v>219.55566601786481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0-44DA-BBC9-F05D03CEC7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948336"/>
        <c:axId val="750955536"/>
      </c:lineChart>
      <c:catAx>
        <c:axId val="750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55536"/>
        <c:crosses val="autoZero"/>
        <c:auto val="1"/>
        <c:lblAlgn val="ctr"/>
        <c:lblOffset val="100"/>
        <c:noMultiLvlLbl val="0"/>
      </c:catAx>
      <c:valAx>
        <c:axId val="750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4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'Yatay - Trend Analiz'!$H$93</c:f>
              <c:strCache>
                <c:ptCount val="1"/>
                <c:pt idx="0">
                  <c:v>BRÜT KAR (ZARAR)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Analiz'!$I$83:$N$83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Analiz'!$I$93:$N$93</c:f>
              <c:numCache>
                <c:formatCode>0</c:formatCode>
                <c:ptCount val="6"/>
                <c:pt idx="0">
                  <c:v>100</c:v>
                </c:pt>
                <c:pt idx="1">
                  <c:v>96.887974814886363</c:v>
                </c:pt>
                <c:pt idx="2">
                  <c:v>101.76983626814405</c:v>
                </c:pt>
                <c:pt idx="3">
                  <c:v>117.10609949161595</c:v>
                </c:pt>
                <c:pt idx="4">
                  <c:v>147.57707439098675</c:v>
                </c:pt>
                <c:pt idx="5">
                  <c:v>204.9771663154134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9-4686-9E0E-6B185B03BB60}"/>
            </c:ext>
          </c:extLst>
        </c:ser>
        <c:ser>
          <c:idx val="1"/>
          <c:order val="1"/>
          <c:tx>
            <c:strRef>
              <c:f>'Yatay - Trend Analiz'!$H$100</c:f>
              <c:strCache>
                <c:ptCount val="1"/>
                <c:pt idx="0">
                  <c:v>FAALİYET KARI (ZARARI)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Analiz'!$I$83:$N$83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Analiz'!$I$100:$N$100</c:f>
              <c:numCache>
                <c:formatCode>0</c:formatCode>
                <c:ptCount val="6"/>
                <c:pt idx="0">
                  <c:v>100</c:v>
                </c:pt>
                <c:pt idx="1">
                  <c:v>-11.004437768314149</c:v>
                </c:pt>
                <c:pt idx="2">
                  <c:v>239.13278128081689</c:v>
                </c:pt>
                <c:pt idx="3">
                  <c:v>266.65459674242044</c:v>
                </c:pt>
                <c:pt idx="4">
                  <c:v>408.4636362363882</c:v>
                </c:pt>
                <c:pt idx="5">
                  <c:v>548.02415432388023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9-4686-9E0E-6B185B03BB60}"/>
            </c:ext>
          </c:extLst>
        </c:ser>
        <c:ser>
          <c:idx val="2"/>
          <c:order val="2"/>
          <c:tx>
            <c:strRef>
              <c:f>'Yatay - Trend Analiz'!$H$118</c:f>
              <c:strCache>
                <c:ptCount val="1"/>
                <c:pt idx="0">
                  <c:v>DÖNEM KARI (ZARARI)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Analiz'!$I$83:$N$83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Analiz'!$I$118:$N$118</c:f>
              <c:numCache>
                <c:formatCode>0</c:formatCode>
                <c:ptCount val="6"/>
                <c:pt idx="0">
                  <c:v>100</c:v>
                </c:pt>
                <c:pt idx="1">
                  <c:v>1174.149545632009</c:v>
                </c:pt>
                <c:pt idx="2">
                  <c:v>-128.72948517620287</c:v>
                </c:pt>
                <c:pt idx="3">
                  <c:v>-180.83625529469575</c:v>
                </c:pt>
                <c:pt idx="4">
                  <c:v>-1229.9864390452535</c:v>
                </c:pt>
                <c:pt idx="5">
                  <c:v>-1355.0609215964514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9-4686-9E0E-6B185B03BB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948336"/>
        <c:axId val="750955536"/>
      </c:lineChart>
      <c:catAx>
        <c:axId val="750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55536"/>
        <c:crosses val="autoZero"/>
        <c:auto val="1"/>
        <c:lblAlgn val="ctr"/>
        <c:lblOffset val="100"/>
        <c:noMultiLvlLbl val="0"/>
      </c:catAx>
      <c:valAx>
        <c:axId val="750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4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Çeyreklik Satışlar ve Karlılık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'Çeyreklik Veriler'!$A$2</c:f>
              <c:strCache>
                <c:ptCount val="1"/>
                <c:pt idx="0">
                  <c:v>Satış Gelirleri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'Çeyreklik Veriler'!$B$1:$W$1</c:f>
              <c:strCache>
                <c:ptCount val="22"/>
                <c:pt idx="0">
                  <c:v>2018/6</c:v>
                </c:pt>
                <c:pt idx="1">
                  <c:v>2018/9</c:v>
                </c:pt>
                <c:pt idx="2">
                  <c:v>2018/12</c:v>
                </c:pt>
                <c:pt idx="3">
                  <c:v>2019/3</c:v>
                </c:pt>
                <c:pt idx="4">
                  <c:v>2019/6</c:v>
                </c:pt>
                <c:pt idx="5">
                  <c:v>2019/9</c:v>
                </c:pt>
                <c:pt idx="6">
                  <c:v>2019/12</c:v>
                </c:pt>
                <c:pt idx="7">
                  <c:v>2020/3</c:v>
                </c:pt>
                <c:pt idx="8">
                  <c:v>2020/6</c:v>
                </c:pt>
                <c:pt idx="9">
                  <c:v>2020/9</c:v>
                </c:pt>
                <c:pt idx="10">
                  <c:v>2020/12</c:v>
                </c:pt>
                <c:pt idx="11">
                  <c:v>2021/3</c:v>
                </c:pt>
                <c:pt idx="12">
                  <c:v>2021/6</c:v>
                </c:pt>
                <c:pt idx="13">
                  <c:v>2021/9</c:v>
                </c:pt>
                <c:pt idx="14">
                  <c:v>2021/12</c:v>
                </c:pt>
                <c:pt idx="15">
                  <c:v>2022/3</c:v>
                </c:pt>
                <c:pt idx="16">
                  <c:v>2022/6</c:v>
                </c:pt>
                <c:pt idx="17">
                  <c:v>2022/9</c:v>
                </c:pt>
                <c:pt idx="18">
                  <c:v>2022/12</c:v>
                </c:pt>
                <c:pt idx="19">
                  <c:v>2023/3</c:v>
                </c:pt>
                <c:pt idx="20">
                  <c:v>2023/6</c:v>
                </c:pt>
                <c:pt idx="21">
                  <c:v>2023/9</c:v>
                </c:pt>
              </c:strCache>
            </c:strRef>
          </c:cat>
          <c:val>
            <c:numRef>
              <c:f>'Çeyreklik Veriler'!$B$2:$W$2</c:f>
              <c:numCache>
                <c:formatCode>General</c:formatCode>
                <c:ptCount val="22"/>
                <c:pt idx="0">
                  <c:v>890920000</c:v>
                </c:pt>
                <c:pt idx="1">
                  <c:v>919682000</c:v>
                </c:pt>
                <c:pt idx="2">
                  <c:v>859907000</c:v>
                </c:pt>
                <c:pt idx="3">
                  <c:v>840682000</c:v>
                </c:pt>
                <c:pt idx="4">
                  <c:v>1002079000</c:v>
                </c:pt>
                <c:pt idx="5">
                  <c:v>1037142000</c:v>
                </c:pt>
                <c:pt idx="6">
                  <c:v>1257068000</c:v>
                </c:pt>
                <c:pt idx="7">
                  <c:v>1048401000</c:v>
                </c:pt>
                <c:pt idx="8">
                  <c:v>955117000</c:v>
                </c:pt>
                <c:pt idx="9">
                  <c:v>1670778000</c:v>
                </c:pt>
                <c:pt idx="10">
                  <c:v>1932223000</c:v>
                </c:pt>
                <c:pt idx="11">
                  <c:v>1461262000</c:v>
                </c:pt>
                <c:pt idx="12">
                  <c:v>1521990000</c:v>
                </c:pt>
                <c:pt idx="13">
                  <c:v>1967880000</c:v>
                </c:pt>
                <c:pt idx="14">
                  <c:v>2568947000</c:v>
                </c:pt>
                <c:pt idx="15">
                  <c:v>2843083000</c:v>
                </c:pt>
                <c:pt idx="16">
                  <c:v>3406101000</c:v>
                </c:pt>
                <c:pt idx="17">
                  <c:v>4539354000</c:v>
                </c:pt>
                <c:pt idx="18">
                  <c:v>6652426000</c:v>
                </c:pt>
                <c:pt idx="19">
                  <c:v>6621574000</c:v>
                </c:pt>
                <c:pt idx="20">
                  <c:v>7830688000</c:v>
                </c:pt>
                <c:pt idx="21">
                  <c:v>10408933000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C-4A36-ADBE-5827B7C9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978018432"/>
        <c:axId val="1172923824"/>
      </c:barChart>
      <c:lineChart>
        <c:grouping val="standard"/>
        <c:varyColors val="0"/>
        <c:ser>
          <c:idx val="1"/>
          <c:order val="1"/>
          <c:tx>
            <c:strRef>
              <c:f>'Çeyreklik Veriler'!$A$11</c:f>
              <c:strCache>
                <c:ptCount val="1"/>
                <c:pt idx="0">
                  <c:v>BRÜT KAR (ZARAR)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'Çeyreklik Veriler'!$B$1:$W$1</c:f>
              <c:strCache>
                <c:ptCount val="22"/>
                <c:pt idx="0">
                  <c:v>2018/6</c:v>
                </c:pt>
                <c:pt idx="1">
                  <c:v>2018/9</c:v>
                </c:pt>
                <c:pt idx="2">
                  <c:v>2018/12</c:v>
                </c:pt>
                <c:pt idx="3">
                  <c:v>2019/3</c:v>
                </c:pt>
                <c:pt idx="4">
                  <c:v>2019/6</c:v>
                </c:pt>
                <c:pt idx="5">
                  <c:v>2019/9</c:v>
                </c:pt>
                <c:pt idx="6">
                  <c:v>2019/12</c:v>
                </c:pt>
                <c:pt idx="7">
                  <c:v>2020/3</c:v>
                </c:pt>
                <c:pt idx="8">
                  <c:v>2020/6</c:v>
                </c:pt>
                <c:pt idx="9">
                  <c:v>2020/9</c:v>
                </c:pt>
                <c:pt idx="10">
                  <c:v>2020/12</c:v>
                </c:pt>
                <c:pt idx="11">
                  <c:v>2021/3</c:v>
                </c:pt>
                <c:pt idx="12">
                  <c:v>2021/6</c:v>
                </c:pt>
                <c:pt idx="13">
                  <c:v>2021/9</c:v>
                </c:pt>
                <c:pt idx="14">
                  <c:v>2021/12</c:v>
                </c:pt>
                <c:pt idx="15">
                  <c:v>2022/3</c:v>
                </c:pt>
                <c:pt idx="16">
                  <c:v>2022/6</c:v>
                </c:pt>
                <c:pt idx="17">
                  <c:v>2022/9</c:v>
                </c:pt>
                <c:pt idx="18">
                  <c:v>2022/12</c:v>
                </c:pt>
                <c:pt idx="19">
                  <c:v>2023/3</c:v>
                </c:pt>
                <c:pt idx="20">
                  <c:v>2023/6</c:v>
                </c:pt>
                <c:pt idx="21">
                  <c:v>2023/9</c:v>
                </c:pt>
              </c:strCache>
            </c:strRef>
          </c:cat>
          <c:val>
            <c:numRef>
              <c:f>'Çeyreklik Veriler'!$B$11:$W$11</c:f>
              <c:numCache>
                <c:formatCode>General</c:formatCode>
                <c:ptCount val="22"/>
                <c:pt idx="0">
                  <c:v>152007000</c:v>
                </c:pt>
                <c:pt idx="1">
                  <c:v>179174000</c:v>
                </c:pt>
                <c:pt idx="2">
                  <c:v>169519000</c:v>
                </c:pt>
                <c:pt idx="3">
                  <c:v>141738000</c:v>
                </c:pt>
                <c:pt idx="4">
                  <c:v>178088000</c:v>
                </c:pt>
                <c:pt idx="5">
                  <c:v>184359000</c:v>
                </c:pt>
                <c:pt idx="6">
                  <c:v>210412000</c:v>
                </c:pt>
                <c:pt idx="7">
                  <c:v>173710000</c:v>
                </c:pt>
                <c:pt idx="8">
                  <c:v>123455000</c:v>
                </c:pt>
                <c:pt idx="9">
                  <c:v>294642000</c:v>
                </c:pt>
                <c:pt idx="10">
                  <c:v>338876000</c:v>
                </c:pt>
                <c:pt idx="11">
                  <c:v>251447000</c:v>
                </c:pt>
                <c:pt idx="12">
                  <c:v>233109000</c:v>
                </c:pt>
                <c:pt idx="13">
                  <c:v>329789000</c:v>
                </c:pt>
                <c:pt idx="14">
                  <c:v>452481000</c:v>
                </c:pt>
                <c:pt idx="15">
                  <c:v>496848000</c:v>
                </c:pt>
                <c:pt idx="16">
                  <c:v>608116000</c:v>
                </c:pt>
                <c:pt idx="17">
                  <c:v>777694000</c:v>
                </c:pt>
                <c:pt idx="18">
                  <c:v>1021584000</c:v>
                </c:pt>
                <c:pt idx="19">
                  <c:v>1061991000</c:v>
                </c:pt>
                <c:pt idx="20">
                  <c:v>1333976000</c:v>
                </c:pt>
                <c:pt idx="21">
                  <c:v>1827906000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C-4A36-ADBE-5827B7C92345}"/>
            </c:ext>
          </c:extLst>
        </c:ser>
        <c:ser>
          <c:idx val="2"/>
          <c:order val="2"/>
          <c:tx>
            <c:strRef>
              <c:f>'Çeyreklik Veriler'!$A$19</c:f>
              <c:strCache>
                <c:ptCount val="1"/>
                <c:pt idx="0">
                  <c:v>Net Faaliyet Kar/Zararı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'Çeyreklik Veriler'!$B$1:$W$1</c:f>
              <c:strCache>
                <c:ptCount val="22"/>
                <c:pt idx="0">
                  <c:v>2018/6</c:v>
                </c:pt>
                <c:pt idx="1">
                  <c:v>2018/9</c:v>
                </c:pt>
                <c:pt idx="2">
                  <c:v>2018/12</c:v>
                </c:pt>
                <c:pt idx="3">
                  <c:v>2019/3</c:v>
                </c:pt>
                <c:pt idx="4">
                  <c:v>2019/6</c:v>
                </c:pt>
                <c:pt idx="5">
                  <c:v>2019/9</c:v>
                </c:pt>
                <c:pt idx="6">
                  <c:v>2019/12</c:v>
                </c:pt>
                <c:pt idx="7">
                  <c:v>2020/3</c:v>
                </c:pt>
                <c:pt idx="8">
                  <c:v>2020/6</c:v>
                </c:pt>
                <c:pt idx="9">
                  <c:v>2020/9</c:v>
                </c:pt>
                <c:pt idx="10">
                  <c:v>2020/12</c:v>
                </c:pt>
                <c:pt idx="11">
                  <c:v>2021/3</c:v>
                </c:pt>
                <c:pt idx="12">
                  <c:v>2021/6</c:v>
                </c:pt>
                <c:pt idx="13">
                  <c:v>2021/9</c:v>
                </c:pt>
                <c:pt idx="14">
                  <c:v>2021/12</c:v>
                </c:pt>
                <c:pt idx="15">
                  <c:v>2022/3</c:v>
                </c:pt>
                <c:pt idx="16">
                  <c:v>2022/6</c:v>
                </c:pt>
                <c:pt idx="17">
                  <c:v>2022/9</c:v>
                </c:pt>
                <c:pt idx="18">
                  <c:v>2022/12</c:v>
                </c:pt>
                <c:pt idx="19">
                  <c:v>2023/3</c:v>
                </c:pt>
                <c:pt idx="20">
                  <c:v>2023/6</c:v>
                </c:pt>
                <c:pt idx="21">
                  <c:v>2023/9</c:v>
                </c:pt>
              </c:strCache>
            </c:strRef>
          </c:cat>
          <c:val>
            <c:numRef>
              <c:f>'Çeyreklik Veriler'!$B$19:$W$19</c:f>
              <c:numCache>
                <c:formatCode>General</c:formatCode>
                <c:ptCount val="22"/>
                <c:pt idx="0">
                  <c:v>21262000</c:v>
                </c:pt>
                <c:pt idx="1">
                  <c:v>48383000</c:v>
                </c:pt>
                <c:pt idx="2">
                  <c:v>30152000</c:v>
                </c:pt>
                <c:pt idx="3">
                  <c:v>11507000</c:v>
                </c:pt>
                <c:pt idx="4">
                  <c:v>42371000</c:v>
                </c:pt>
                <c:pt idx="5">
                  <c:v>47683000</c:v>
                </c:pt>
                <c:pt idx="6">
                  <c:v>73660000</c:v>
                </c:pt>
                <c:pt idx="7">
                  <c:v>30114000</c:v>
                </c:pt>
                <c:pt idx="8">
                  <c:v>11264000</c:v>
                </c:pt>
                <c:pt idx="9">
                  <c:v>141308000</c:v>
                </c:pt>
                <c:pt idx="10">
                  <c:v>168959000</c:v>
                </c:pt>
                <c:pt idx="11">
                  <c:v>97106000</c:v>
                </c:pt>
                <c:pt idx="12">
                  <c:v>78096000</c:v>
                </c:pt>
                <c:pt idx="13">
                  <c:v>142995000</c:v>
                </c:pt>
                <c:pt idx="14">
                  <c:v>220543000</c:v>
                </c:pt>
                <c:pt idx="15">
                  <c:v>184413000</c:v>
                </c:pt>
                <c:pt idx="16">
                  <c:v>273190000</c:v>
                </c:pt>
                <c:pt idx="17">
                  <c:v>335343000</c:v>
                </c:pt>
                <c:pt idx="18">
                  <c:v>437774000</c:v>
                </c:pt>
                <c:pt idx="19">
                  <c:v>419859000</c:v>
                </c:pt>
                <c:pt idx="20">
                  <c:v>571643000</c:v>
                </c:pt>
                <c:pt idx="21">
                  <c:v>844424000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C-4A36-ADBE-5827B7C92345}"/>
            </c:ext>
          </c:extLst>
        </c:ser>
        <c:ser>
          <c:idx val="3"/>
          <c:order val="3"/>
          <c:tx>
            <c:strRef>
              <c:f>'Çeyreklik Veriler'!$A$36</c:f>
              <c:strCache>
                <c:ptCount val="1"/>
                <c:pt idx="0">
                  <c:v>DÖNEM KARI (ZARARI)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'Çeyreklik Veriler'!$B$1:$W$1</c:f>
              <c:strCache>
                <c:ptCount val="22"/>
                <c:pt idx="0">
                  <c:v>2018/6</c:v>
                </c:pt>
                <c:pt idx="1">
                  <c:v>2018/9</c:v>
                </c:pt>
                <c:pt idx="2">
                  <c:v>2018/12</c:v>
                </c:pt>
                <c:pt idx="3">
                  <c:v>2019/3</c:v>
                </c:pt>
                <c:pt idx="4">
                  <c:v>2019/6</c:v>
                </c:pt>
                <c:pt idx="5">
                  <c:v>2019/9</c:v>
                </c:pt>
                <c:pt idx="6">
                  <c:v>2019/12</c:v>
                </c:pt>
                <c:pt idx="7">
                  <c:v>2020/3</c:v>
                </c:pt>
                <c:pt idx="8">
                  <c:v>2020/6</c:v>
                </c:pt>
                <c:pt idx="9">
                  <c:v>2020/9</c:v>
                </c:pt>
                <c:pt idx="10">
                  <c:v>2020/12</c:v>
                </c:pt>
                <c:pt idx="11">
                  <c:v>2021/3</c:v>
                </c:pt>
                <c:pt idx="12">
                  <c:v>2021/6</c:v>
                </c:pt>
                <c:pt idx="13">
                  <c:v>2021/9</c:v>
                </c:pt>
                <c:pt idx="14">
                  <c:v>2021/12</c:v>
                </c:pt>
                <c:pt idx="15">
                  <c:v>2022/3</c:v>
                </c:pt>
                <c:pt idx="16">
                  <c:v>2022/6</c:v>
                </c:pt>
                <c:pt idx="17">
                  <c:v>2022/9</c:v>
                </c:pt>
                <c:pt idx="18">
                  <c:v>2022/12</c:v>
                </c:pt>
                <c:pt idx="19">
                  <c:v>2023/3</c:v>
                </c:pt>
                <c:pt idx="20">
                  <c:v>2023/6</c:v>
                </c:pt>
                <c:pt idx="21">
                  <c:v>2023/9</c:v>
                </c:pt>
              </c:strCache>
            </c:strRef>
          </c:cat>
          <c:val>
            <c:numRef>
              <c:f>'Çeyreklik Veriler'!$B$39:$W$39</c:f>
              <c:numCache>
                <c:formatCode>General</c:formatCode>
                <c:ptCount val="22"/>
                <c:pt idx="0">
                  <c:v>-5795000</c:v>
                </c:pt>
                <c:pt idx="1">
                  <c:v>47000</c:v>
                </c:pt>
                <c:pt idx="2">
                  <c:v>-54521000</c:v>
                </c:pt>
                <c:pt idx="3">
                  <c:v>-52230000</c:v>
                </c:pt>
                <c:pt idx="4">
                  <c:v>-41963000</c:v>
                </c:pt>
                <c:pt idx="5">
                  <c:v>-35226000</c:v>
                </c:pt>
                <c:pt idx="6">
                  <c:v>-19215000</c:v>
                </c:pt>
                <c:pt idx="7">
                  <c:v>-30900000</c:v>
                </c:pt>
                <c:pt idx="8">
                  <c:v>-15830000</c:v>
                </c:pt>
                <c:pt idx="9">
                  <c:v>62586000</c:v>
                </c:pt>
                <c:pt idx="10">
                  <c:v>69440000</c:v>
                </c:pt>
                <c:pt idx="11">
                  <c:v>2360000</c:v>
                </c:pt>
                <c:pt idx="12">
                  <c:v>-5179000</c:v>
                </c:pt>
                <c:pt idx="13">
                  <c:v>29455000</c:v>
                </c:pt>
                <c:pt idx="14">
                  <c:v>104828000</c:v>
                </c:pt>
                <c:pt idx="15">
                  <c:v>58034000</c:v>
                </c:pt>
                <c:pt idx="16">
                  <c:v>133761000</c:v>
                </c:pt>
                <c:pt idx="17">
                  <c:v>140564000</c:v>
                </c:pt>
                <c:pt idx="18">
                  <c:v>192568000</c:v>
                </c:pt>
                <c:pt idx="19">
                  <c:v>141991000</c:v>
                </c:pt>
                <c:pt idx="20">
                  <c:v>156782000</c:v>
                </c:pt>
                <c:pt idx="21">
                  <c:v>292678000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0C-4A36-ADBE-5827B7C9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017472"/>
        <c:axId val="1357105216"/>
      </c:lineChart>
      <c:catAx>
        <c:axId val="978017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7105216"/>
        <c:crosses val="autoZero"/>
        <c:auto val="1"/>
        <c:lblAlgn val="ctr"/>
        <c:lblOffset val="100"/>
        <c:noMultiLvlLbl val="0"/>
      </c:catAx>
      <c:valAx>
        <c:axId val="1357105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8017472"/>
        <c:crosses val="autoZero"/>
        <c:crossBetween val="between"/>
      </c:valAx>
      <c:valAx>
        <c:axId val="1172923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8018432"/>
        <c:crosses val="max"/>
        <c:crossBetween val="between"/>
      </c:valAx>
      <c:catAx>
        <c:axId val="97801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292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Yıllık Satışlar ve Karlılık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'Yıllık Veriler'!$A$2</c:f>
              <c:strCache>
                <c:ptCount val="1"/>
                <c:pt idx="0">
                  <c:v>Satış Gelirleri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'Yıllık Veriler'!$B$1:$T$1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'Yıllık Veriler'!$B$2:$T$2</c:f>
              <c:numCache>
                <c:formatCode>General</c:formatCode>
                <c:ptCount val="19"/>
                <c:pt idx="0">
                  <c:v>3511191000</c:v>
                </c:pt>
                <c:pt idx="1">
                  <c:v>3622350000</c:v>
                </c:pt>
                <c:pt idx="2">
                  <c:v>3739810000</c:v>
                </c:pt>
                <c:pt idx="3">
                  <c:v>4136971000</c:v>
                </c:pt>
                <c:pt idx="4">
                  <c:v>4344690000</c:v>
                </c:pt>
                <c:pt idx="5">
                  <c:v>4297728000</c:v>
                </c:pt>
                <c:pt idx="6">
                  <c:v>4931364000</c:v>
                </c:pt>
                <c:pt idx="7">
                  <c:v>5606519000</c:v>
                </c:pt>
                <c:pt idx="8">
                  <c:v>6019380000</c:v>
                </c:pt>
                <c:pt idx="9">
                  <c:v>6586253000</c:v>
                </c:pt>
                <c:pt idx="10">
                  <c:v>6883355000</c:v>
                </c:pt>
                <c:pt idx="11">
                  <c:v>7520079000</c:v>
                </c:pt>
                <c:pt idx="12">
                  <c:v>8901900000</c:v>
                </c:pt>
                <c:pt idx="13">
                  <c:v>10786011000</c:v>
                </c:pt>
                <c:pt idx="14">
                  <c:v>13357485000</c:v>
                </c:pt>
                <c:pt idx="15">
                  <c:v>17440964000</c:v>
                </c:pt>
                <c:pt idx="16">
                  <c:v>21219455000</c:v>
                </c:pt>
                <c:pt idx="17">
                  <c:v>25644042000</c:v>
                </c:pt>
                <c:pt idx="18">
                  <c:v>31513621000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78A-818E-680EE2DA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1076807328"/>
        <c:axId val="1480222112"/>
      </c:barChart>
      <c:lineChart>
        <c:grouping val="standard"/>
        <c:varyColors val="0"/>
        <c:ser>
          <c:idx val="1"/>
          <c:order val="1"/>
          <c:tx>
            <c:strRef>
              <c:f>'Yıllık Veriler'!$A$11</c:f>
              <c:strCache>
                <c:ptCount val="1"/>
                <c:pt idx="0">
                  <c:v>BRÜT KAR (ZARAR)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'Yıllık Veriler'!$B$1:$T$1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'Yıllık Veriler'!$B$11:$T$11</c:f>
              <c:numCache>
                <c:formatCode>General</c:formatCode>
                <c:ptCount val="19"/>
                <c:pt idx="0">
                  <c:v>642438000</c:v>
                </c:pt>
                <c:pt idx="1">
                  <c:v>668519000</c:v>
                </c:pt>
                <c:pt idx="2">
                  <c:v>673704000</c:v>
                </c:pt>
                <c:pt idx="3">
                  <c:v>714597000</c:v>
                </c:pt>
                <c:pt idx="4">
                  <c:v>746569000</c:v>
                </c:pt>
                <c:pt idx="5">
                  <c:v>691936000</c:v>
                </c:pt>
                <c:pt idx="6">
                  <c:v>802219000</c:v>
                </c:pt>
                <c:pt idx="7">
                  <c:v>930683000</c:v>
                </c:pt>
                <c:pt idx="8">
                  <c:v>1008420000</c:v>
                </c:pt>
                <c:pt idx="9">
                  <c:v>1118074000</c:v>
                </c:pt>
                <c:pt idx="10">
                  <c:v>1153221000</c:v>
                </c:pt>
                <c:pt idx="11">
                  <c:v>1266826000</c:v>
                </c:pt>
                <c:pt idx="12">
                  <c:v>1512227000</c:v>
                </c:pt>
                <c:pt idx="13">
                  <c:v>1887234000</c:v>
                </c:pt>
                <c:pt idx="14">
                  <c:v>2335139000</c:v>
                </c:pt>
                <c:pt idx="15">
                  <c:v>2904242000</c:v>
                </c:pt>
                <c:pt idx="16">
                  <c:v>3469385000</c:v>
                </c:pt>
                <c:pt idx="17">
                  <c:v>4195245000</c:v>
                </c:pt>
                <c:pt idx="18">
                  <c:v>5245457000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F-478A-818E-680EE2DA1A26}"/>
            </c:ext>
          </c:extLst>
        </c:ser>
        <c:ser>
          <c:idx val="2"/>
          <c:order val="2"/>
          <c:tx>
            <c:strRef>
              <c:f>'Yıllık Veriler'!$A$19</c:f>
              <c:strCache>
                <c:ptCount val="1"/>
                <c:pt idx="0">
                  <c:v>Net Faaliyet Kar/Zararı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'Yıllık Veriler'!$B$1:$T$1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'Yıllık Veriler'!$B$19:$T$19</c:f>
              <c:numCache>
                <c:formatCode>General</c:formatCode>
                <c:ptCount val="19"/>
                <c:pt idx="0">
                  <c:v>111304000</c:v>
                </c:pt>
                <c:pt idx="1">
                  <c:v>132413000</c:v>
                </c:pt>
                <c:pt idx="2">
                  <c:v>131713000</c:v>
                </c:pt>
                <c:pt idx="3">
                  <c:v>175221000</c:v>
                </c:pt>
                <c:pt idx="4">
                  <c:v>193828000</c:v>
                </c:pt>
                <c:pt idx="5">
                  <c:v>162721000</c:v>
                </c:pt>
                <c:pt idx="6">
                  <c:v>256346000</c:v>
                </c:pt>
                <c:pt idx="7">
                  <c:v>351645000</c:v>
                </c:pt>
                <c:pt idx="8">
                  <c:v>418637000</c:v>
                </c:pt>
                <c:pt idx="9">
                  <c:v>485469000</c:v>
                </c:pt>
                <c:pt idx="10">
                  <c:v>487156000</c:v>
                </c:pt>
                <c:pt idx="11">
                  <c:v>538740000</c:v>
                </c:pt>
                <c:pt idx="12">
                  <c:v>626047000</c:v>
                </c:pt>
                <c:pt idx="13">
                  <c:v>821141000</c:v>
                </c:pt>
                <c:pt idx="14">
                  <c:v>1013489000</c:v>
                </c:pt>
                <c:pt idx="15">
                  <c:v>1230720000</c:v>
                </c:pt>
                <c:pt idx="16">
                  <c:v>1466166000</c:v>
                </c:pt>
                <c:pt idx="17">
                  <c:v>1764619000</c:v>
                </c:pt>
                <c:pt idx="18">
                  <c:v>2273700000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F-478A-818E-680EE2DA1A26}"/>
            </c:ext>
          </c:extLst>
        </c:ser>
        <c:ser>
          <c:idx val="3"/>
          <c:order val="3"/>
          <c:tx>
            <c:strRef>
              <c:f>'Yıllık Veriler'!$A$36</c:f>
              <c:strCache>
                <c:ptCount val="1"/>
                <c:pt idx="0">
                  <c:v>DÖNEM KARI (ZARARI)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'Yıllık Veriler'!$B$1:$T$1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'Yıllık Veriler'!$B$39:$T$39</c:f>
              <c:numCache>
                <c:formatCode>General</c:formatCode>
                <c:ptCount val="19"/>
                <c:pt idx="0">
                  <c:v>-112499000</c:v>
                </c:pt>
                <c:pt idx="1">
                  <c:v>-148667000</c:v>
                </c:pt>
                <c:pt idx="2">
                  <c:v>-183940000</c:v>
                </c:pt>
                <c:pt idx="3">
                  <c:v>-148634000</c:v>
                </c:pt>
                <c:pt idx="4">
                  <c:v>-127304000</c:v>
                </c:pt>
                <c:pt idx="5">
                  <c:v>-101171000</c:v>
                </c:pt>
                <c:pt idx="6">
                  <c:v>-3359000</c:v>
                </c:pt>
                <c:pt idx="7">
                  <c:v>85296000</c:v>
                </c:pt>
                <c:pt idx="8">
                  <c:v>118556000</c:v>
                </c:pt>
                <c:pt idx="9">
                  <c:v>129207000</c:v>
                </c:pt>
                <c:pt idx="10">
                  <c:v>96076000</c:v>
                </c:pt>
                <c:pt idx="11">
                  <c:v>131464000</c:v>
                </c:pt>
                <c:pt idx="12">
                  <c:v>187138000</c:v>
                </c:pt>
                <c:pt idx="13">
                  <c:v>326078000</c:v>
                </c:pt>
                <c:pt idx="14">
                  <c:v>437187000</c:v>
                </c:pt>
                <c:pt idx="15">
                  <c:v>524927000</c:v>
                </c:pt>
                <c:pt idx="16">
                  <c:v>608884000</c:v>
                </c:pt>
                <c:pt idx="17">
                  <c:v>631905000</c:v>
                </c:pt>
                <c:pt idx="18">
                  <c:v>784019000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F-478A-818E-680EE2DA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88128"/>
        <c:axId val="1480227568"/>
      </c:lineChart>
      <c:catAx>
        <c:axId val="1076788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0227568"/>
        <c:crosses val="autoZero"/>
        <c:auto val="1"/>
        <c:lblAlgn val="ctr"/>
        <c:lblOffset val="100"/>
        <c:noMultiLvlLbl val="0"/>
      </c:catAx>
      <c:valAx>
        <c:axId val="1480227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788128"/>
        <c:crosses val="autoZero"/>
        <c:crossBetween val="between"/>
      </c:valAx>
      <c:valAx>
        <c:axId val="148022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807328"/>
        <c:crosses val="max"/>
        <c:crossBetween val="between"/>
      </c:valAx>
      <c:catAx>
        <c:axId val="107680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22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Likitide Oranları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'Likitide ve Kaldıraç Oranları'!$A$14</c:f>
              <c:strCache>
                <c:ptCount val="1"/>
                <c:pt idx="0">
                  <c:v>Cari Oran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'Likitide ve Kaldıraç Oranları'!$B$7:$X$7</c:f>
              <c:strCache>
                <c:ptCount val="23"/>
                <c:pt idx="0">
                  <c:v>2018/3</c:v>
                </c:pt>
                <c:pt idx="1">
                  <c:v>2018/6</c:v>
                </c:pt>
                <c:pt idx="2">
                  <c:v>2018/9</c:v>
                </c:pt>
                <c:pt idx="3">
                  <c:v>2018/12</c:v>
                </c:pt>
                <c:pt idx="4">
                  <c:v>2019/3</c:v>
                </c:pt>
                <c:pt idx="5">
                  <c:v>2019/6</c:v>
                </c:pt>
                <c:pt idx="6">
                  <c:v>2019/9</c:v>
                </c:pt>
                <c:pt idx="7">
                  <c:v>2019/12</c:v>
                </c:pt>
                <c:pt idx="8">
                  <c:v>2020/3</c:v>
                </c:pt>
                <c:pt idx="9">
                  <c:v>2020/6</c:v>
                </c:pt>
                <c:pt idx="10">
                  <c:v>2020/9</c:v>
                </c:pt>
                <c:pt idx="11">
                  <c:v>2020/12</c:v>
                </c:pt>
                <c:pt idx="12">
                  <c:v>2021/3</c:v>
                </c:pt>
                <c:pt idx="13">
                  <c:v>2021/6</c:v>
                </c:pt>
                <c:pt idx="14">
                  <c:v>2021/9</c:v>
                </c:pt>
                <c:pt idx="15">
                  <c:v>2021/12</c:v>
                </c:pt>
                <c:pt idx="16">
                  <c:v>2022/3</c:v>
                </c:pt>
                <c:pt idx="17">
                  <c:v>2022/6</c:v>
                </c:pt>
                <c:pt idx="18">
                  <c:v>2022/9</c:v>
                </c:pt>
                <c:pt idx="19">
                  <c:v>2022/12</c:v>
                </c:pt>
                <c:pt idx="20">
                  <c:v>2023/3</c:v>
                </c:pt>
                <c:pt idx="21">
                  <c:v>2023/6</c:v>
                </c:pt>
                <c:pt idx="22">
                  <c:v>2023/9</c:v>
                </c:pt>
              </c:strCache>
            </c:strRef>
          </c:cat>
          <c:val>
            <c:numRef>
              <c:f>'Likitide ve Kaldıraç Oranları'!$B$14:$X$14</c:f>
              <c:numCache>
                <c:formatCode>0.00</c:formatCode>
                <c:ptCount val="23"/>
                <c:pt idx="0">
                  <c:v>0.73015674456511437</c:v>
                </c:pt>
                <c:pt idx="1">
                  <c:v>0.75476864358582452</c:v>
                </c:pt>
                <c:pt idx="2">
                  <c:v>0.74892640206641936</c:v>
                </c:pt>
                <c:pt idx="3">
                  <c:v>0.69287433950747923</c:v>
                </c:pt>
                <c:pt idx="4">
                  <c:v>0.66486198755571246</c:v>
                </c:pt>
                <c:pt idx="5">
                  <c:v>0.67430998788206975</c:v>
                </c:pt>
                <c:pt idx="6">
                  <c:v>0.63657546968525935</c:v>
                </c:pt>
                <c:pt idx="7">
                  <c:v>0.67123848916565809</c:v>
                </c:pt>
                <c:pt idx="8">
                  <c:v>0.65859392188719212</c:v>
                </c:pt>
                <c:pt idx="9">
                  <c:v>0.68956497297550523</c:v>
                </c:pt>
                <c:pt idx="10">
                  <c:v>0.74965999913737236</c:v>
                </c:pt>
                <c:pt idx="11">
                  <c:v>0.80527670309195731</c:v>
                </c:pt>
                <c:pt idx="12">
                  <c:v>0.78503147248875182</c:v>
                </c:pt>
                <c:pt idx="13">
                  <c:v>0.93020253910270478</c:v>
                </c:pt>
                <c:pt idx="14">
                  <c:v>0.95538651470151315</c:v>
                </c:pt>
                <c:pt idx="15">
                  <c:v>0.99869735161152295</c:v>
                </c:pt>
                <c:pt idx="16">
                  <c:v>1.0235957833595291</c:v>
                </c:pt>
                <c:pt idx="17">
                  <c:v>1.0388074545885175</c:v>
                </c:pt>
                <c:pt idx="18">
                  <c:v>1.0409537511501266</c:v>
                </c:pt>
                <c:pt idx="19">
                  <c:v>1.0450609543083844</c:v>
                </c:pt>
                <c:pt idx="20">
                  <c:v>1.0537228867154624</c:v>
                </c:pt>
                <c:pt idx="21">
                  <c:v>1.0505247940626761</c:v>
                </c:pt>
                <c:pt idx="22">
                  <c:v>1.0512972806895531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0-46B2-9525-59E3150B80BF}"/>
            </c:ext>
          </c:extLst>
        </c:ser>
        <c:ser>
          <c:idx val="1"/>
          <c:order val="1"/>
          <c:tx>
            <c:strRef>
              <c:f>'Likitide ve Kaldıraç Oranları'!$A$15</c:f>
              <c:strCache>
                <c:ptCount val="1"/>
                <c:pt idx="0">
                  <c:v>Asit Test Oranı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'Likitide ve Kaldıraç Oranları'!$B$7:$X$7</c:f>
              <c:strCache>
                <c:ptCount val="23"/>
                <c:pt idx="0">
                  <c:v>2018/3</c:v>
                </c:pt>
                <c:pt idx="1">
                  <c:v>2018/6</c:v>
                </c:pt>
                <c:pt idx="2">
                  <c:v>2018/9</c:v>
                </c:pt>
                <c:pt idx="3">
                  <c:v>2018/12</c:v>
                </c:pt>
                <c:pt idx="4">
                  <c:v>2019/3</c:v>
                </c:pt>
                <c:pt idx="5">
                  <c:v>2019/6</c:v>
                </c:pt>
                <c:pt idx="6">
                  <c:v>2019/9</c:v>
                </c:pt>
                <c:pt idx="7">
                  <c:v>2019/12</c:v>
                </c:pt>
                <c:pt idx="8">
                  <c:v>2020/3</c:v>
                </c:pt>
                <c:pt idx="9">
                  <c:v>2020/6</c:v>
                </c:pt>
                <c:pt idx="10">
                  <c:v>2020/9</c:v>
                </c:pt>
                <c:pt idx="11">
                  <c:v>2020/12</c:v>
                </c:pt>
                <c:pt idx="12">
                  <c:v>2021/3</c:v>
                </c:pt>
                <c:pt idx="13">
                  <c:v>2021/6</c:v>
                </c:pt>
                <c:pt idx="14">
                  <c:v>2021/9</c:v>
                </c:pt>
                <c:pt idx="15">
                  <c:v>2021/12</c:v>
                </c:pt>
                <c:pt idx="16">
                  <c:v>2022/3</c:v>
                </c:pt>
                <c:pt idx="17">
                  <c:v>2022/6</c:v>
                </c:pt>
                <c:pt idx="18">
                  <c:v>2022/9</c:v>
                </c:pt>
                <c:pt idx="19">
                  <c:v>2022/12</c:v>
                </c:pt>
                <c:pt idx="20">
                  <c:v>2023/3</c:v>
                </c:pt>
                <c:pt idx="21">
                  <c:v>2023/6</c:v>
                </c:pt>
                <c:pt idx="22">
                  <c:v>2023/9</c:v>
                </c:pt>
              </c:strCache>
            </c:strRef>
          </c:cat>
          <c:val>
            <c:numRef>
              <c:f>'Likitide ve Kaldıraç Oranları'!$B$15:$X$15</c:f>
              <c:numCache>
                <c:formatCode>0.00</c:formatCode>
                <c:ptCount val="23"/>
                <c:pt idx="0">
                  <c:v>0.12565847248283138</c:v>
                </c:pt>
                <c:pt idx="1">
                  <c:v>0.18179939928198202</c:v>
                </c:pt>
                <c:pt idx="2">
                  <c:v>0.18318250480323836</c:v>
                </c:pt>
                <c:pt idx="3">
                  <c:v>0.11680091858008286</c:v>
                </c:pt>
                <c:pt idx="4">
                  <c:v>0.11861788976655929</c:v>
                </c:pt>
                <c:pt idx="5">
                  <c:v>0.13243874171638761</c:v>
                </c:pt>
                <c:pt idx="6">
                  <c:v>9.1577669709517112E-2</c:v>
                </c:pt>
                <c:pt idx="7">
                  <c:v>9.0674629557507436E-2</c:v>
                </c:pt>
                <c:pt idx="8">
                  <c:v>8.3337682991207959E-2</c:v>
                </c:pt>
                <c:pt idx="9">
                  <c:v>0.25371930831347245</c:v>
                </c:pt>
                <c:pt idx="10">
                  <c:v>0.21815416247864586</c:v>
                </c:pt>
                <c:pt idx="11">
                  <c:v>0.26178935060512487</c:v>
                </c:pt>
                <c:pt idx="12">
                  <c:v>9.0312940796039312E-2</c:v>
                </c:pt>
                <c:pt idx="13">
                  <c:v>0.12948616322088238</c:v>
                </c:pt>
                <c:pt idx="14">
                  <c:v>0.14797295775373021</c:v>
                </c:pt>
                <c:pt idx="15">
                  <c:v>0.34426690054953335</c:v>
                </c:pt>
                <c:pt idx="16">
                  <c:v>0.27634598736883331</c:v>
                </c:pt>
                <c:pt idx="17">
                  <c:v>0.27920949491777974</c:v>
                </c:pt>
                <c:pt idx="18">
                  <c:v>0.28943868722870136</c:v>
                </c:pt>
                <c:pt idx="19">
                  <c:v>0.41757073609038475</c:v>
                </c:pt>
                <c:pt idx="20">
                  <c:v>0.30461249384688022</c:v>
                </c:pt>
                <c:pt idx="21">
                  <c:v>0.25176703123918398</c:v>
                </c:pt>
                <c:pt idx="22">
                  <c:v>0.33982882708099843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0-46B2-9525-59E3150B8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1076553264"/>
        <c:axId val="1153299936"/>
      </c:barChart>
      <c:lineChart>
        <c:grouping val="standard"/>
        <c:varyColors val="0"/>
        <c:ser>
          <c:idx val="3"/>
          <c:order val="3"/>
          <c:tx>
            <c:strRef>
              <c:f>'Likitide ve Kaldıraç Oranları'!$A$17</c:f>
              <c:strCache>
                <c:ptCount val="1"/>
                <c:pt idx="0">
                  <c:v>Nakit Oranı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'Likitide ve Kaldıraç Oranları'!$B$17:$X$17</c:f>
              <c:numCache>
                <c:formatCode>0.00</c:formatCode>
                <c:ptCount val="23"/>
                <c:pt idx="0">
                  <c:v>2.6194853521856423E-2</c:v>
                </c:pt>
                <c:pt idx="1">
                  <c:v>2.7516617495467955E-2</c:v>
                </c:pt>
                <c:pt idx="2">
                  <c:v>4.3606787055671926E-2</c:v>
                </c:pt>
                <c:pt idx="3">
                  <c:v>3.1555143452135268E-2</c:v>
                </c:pt>
                <c:pt idx="4">
                  <c:v>3.8996881573334509E-2</c:v>
                </c:pt>
                <c:pt idx="5">
                  <c:v>4.120756660734274E-2</c:v>
                </c:pt>
                <c:pt idx="6">
                  <c:v>1.9603676917805853E-2</c:v>
                </c:pt>
                <c:pt idx="7">
                  <c:v>2.5154248386306401E-2</c:v>
                </c:pt>
                <c:pt idx="8">
                  <c:v>3.1970976439830358E-2</c:v>
                </c:pt>
                <c:pt idx="9">
                  <c:v>0.19034320815595154</c:v>
                </c:pt>
                <c:pt idx="10">
                  <c:v>0.14427884056293552</c:v>
                </c:pt>
                <c:pt idx="11">
                  <c:v>0.20175166501284222</c:v>
                </c:pt>
                <c:pt idx="12">
                  <c:v>1.6718609746714762E-2</c:v>
                </c:pt>
                <c:pt idx="13">
                  <c:v>3.6984511314280773E-2</c:v>
                </c:pt>
                <c:pt idx="14">
                  <c:v>6.3427324767595647E-2</c:v>
                </c:pt>
                <c:pt idx="15">
                  <c:v>0.27004944125444053</c:v>
                </c:pt>
                <c:pt idx="16">
                  <c:v>0.19053624367071262</c:v>
                </c:pt>
                <c:pt idx="17">
                  <c:v>0.1575420221256485</c:v>
                </c:pt>
                <c:pt idx="18">
                  <c:v>0.17732810164345089</c:v>
                </c:pt>
                <c:pt idx="19">
                  <c:v>0.30825516682929605</c:v>
                </c:pt>
                <c:pt idx="20">
                  <c:v>0.17524542510626537</c:v>
                </c:pt>
                <c:pt idx="21">
                  <c:v>0.13269251925872452</c:v>
                </c:pt>
                <c:pt idx="22">
                  <c:v>0.23233806167278048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0-46B2-9525-59E3150B8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553264"/>
        <c:axId val="1153299936"/>
      </c:lineChart>
      <c:lineChart>
        <c:grouping val="standard"/>
        <c:varyColors val="0"/>
        <c:ser>
          <c:idx val="2"/>
          <c:order val="2"/>
          <c:tx>
            <c:strRef>
              <c:f>'Likitide ve Kaldıraç Oranları'!$A$16</c:f>
              <c:strCache>
                <c:ptCount val="1"/>
                <c:pt idx="0">
                  <c:v>Stok Bağımlılık Oranı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'Likitide ve Kaldıraç Oranları'!$B$16:$X$16</c:f>
              <c:numCache>
                <c:formatCode>0.00</c:formatCode>
                <c:ptCount val="23"/>
                <c:pt idx="0">
                  <c:v>1.477160755755013</c:v>
                </c:pt>
                <c:pt idx="1">
                  <c:v>1.5118462096200411</c:v>
                </c:pt>
                <c:pt idx="2">
                  <c:v>1.5202916086877609</c:v>
                </c:pt>
                <c:pt idx="3">
                  <c:v>1.5476082707331578</c:v>
                </c:pt>
                <c:pt idx="4">
                  <c:v>1.6566862740147938</c:v>
                </c:pt>
                <c:pt idx="5">
                  <c:v>1.6354796644923055</c:v>
                </c:pt>
                <c:pt idx="6">
                  <c:v>1.6783248022638335</c:v>
                </c:pt>
                <c:pt idx="7">
                  <c:v>1.6019824956285575</c:v>
                </c:pt>
                <c:pt idx="8">
                  <c:v>1.6128588771596948</c:v>
                </c:pt>
                <c:pt idx="9">
                  <c:v>1.7399267497695816</c:v>
                </c:pt>
                <c:pt idx="10">
                  <c:v>1.520845638424962</c:v>
                </c:pt>
                <c:pt idx="11">
                  <c:v>1.370982122575076</c:v>
                </c:pt>
                <c:pt idx="12">
                  <c:v>1.3299651383391597</c:v>
                </c:pt>
                <c:pt idx="13">
                  <c:v>1.1104437906171283</c:v>
                </c:pt>
                <c:pt idx="14">
                  <c:v>1.07788665018525</c:v>
                </c:pt>
                <c:pt idx="15">
                  <c:v>1.024699853416785</c:v>
                </c:pt>
                <c:pt idx="16">
                  <c:v>0.99729039550629184</c:v>
                </c:pt>
                <c:pt idx="17">
                  <c:v>1.0039463471997063</c:v>
                </c:pt>
                <c:pt idx="18">
                  <c:v>1.0074243116723269</c:v>
                </c:pt>
                <c:pt idx="19">
                  <c:v>0.96733821303825629</c:v>
                </c:pt>
                <c:pt idx="20">
                  <c:v>0.9720875045876981</c:v>
                </c:pt>
                <c:pt idx="21">
                  <c:v>0.98979177314140088</c:v>
                </c:pt>
                <c:pt idx="22">
                  <c:v>0.98149862526470444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0-46B2-9525-59E3150B8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551824"/>
        <c:axId val="1157963824"/>
      </c:lineChart>
      <c:catAx>
        <c:axId val="1076553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99936"/>
        <c:crosses val="autoZero"/>
        <c:auto val="1"/>
        <c:lblAlgn val="ctr"/>
        <c:lblOffset val="100"/>
        <c:noMultiLvlLbl val="0"/>
      </c:catAx>
      <c:valAx>
        <c:axId val="1153299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553264"/>
        <c:crosses val="autoZero"/>
        <c:crossBetween val="between"/>
      </c:valAx>
      <c:valAx>
        <c:axId val="11579638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551824"/>
        <c:crosses val="max"/>
        <c:crossBetween val="between"/>
      </c:valAx>
      <c:catAx>
        <c:axId val="1076551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15796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Kaldıraç</a:t>
            </a:r>
            <a:r>
              <a:rPr lang="tr-TR" baseline="0"/>
              <a:t> Oranları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'Likitide ve Kaldıraç Oranları'!$A$40</c:f>
              <c:strCache>
                <c:ptCount val="1"/>
                <c:pt idx="0">
                  <c:v>Borçların Aktif Toplamına Oranı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'Likitide ve Kaldıraç Oranları'!$B$34:$X$34</c:f>
              <c:strCache>
                <c:ptCount val="23"/>
                <c:pt idx="0">
                  <c:v>2018/3</c:v>
                </c:pt>
                <c:pt idx="1">
                  <c:v>2018/6</c:v>
                </c:pt>
                <c:pt idx="2">
                  <c:v>2018/9</c:v>
                </c:pt>
                <c:pt idx="3">
                  <c:v>2018/12</c:v>
                </c:pt>
                <c:pt idx="4">
                  <c:v>2019/3</c:v>
                </c:pt>
                <c:pt idx="5">
                  <c:v>2019/6</c:v>
                </c:pt>
                <c:pt idx="6">
                  <c:v>2019/9</c:v>
                </c:pt>
                <c:pt idx="7">
                  <c:v>2019/12</c:v>
                </c:pt>
                <c:pt idx="8">
                  <c:v>2020/3</c:v>
                </c:pt>
                <c:pt idx="9">
                  <c:v>2020/6</c:v>
                </c:pt>
                <c:pt idx="10">
                  <c:v>2020/9</c:v>
                </c:pt>
                <c:pt idx="11">
                  <c:v>2020/12</c:v>
                </c:pt>
                <c:pt idx="12">
                  <c:v>2021/3</c:v>
                </c:pt>
                <c:pt idx="13">
                  <c:v>2021/6</c:v>
                </c:pt>
                <c:pt idx="14">
                  <c:v>2021/9</c:v>
                </c:pt>
                <c:pt idx="15">
                  <c:v>2021/12</c:v>
                </c:pt>
                <c:pt idx="16">
                  <c:v>2022/3</c:v>
                </c:pt>
                <c:pt idx="17">
                  <c:v>2022/6</c:v>
                </c:pt>
                <c:pt idx="18">
                  <c:v>2022/9</c:v>
                </c:pt>
                <c:pt idx="19">
                  <c:v>2022/12</c:v>
                </c:pt>
                <c:pt idx="20">
                  <c:v>2023/3</c:v>
                </c:pt>
                <c:pt idx="21">
                  <c:v>2023/6</c:v>
                </c:pt>
                <c:pt idx="22">
                  <c:v>2023/9</c:v>
                </c:pt>
              </c:strCache>
            </c:strRef>
          </c:cat>
          <c:val>
            <c:numRef>
              <c:f>'Likitide ve Kaldıraç Oranları'!$B$40:$X$40</c:f>
              <c:numCache>
                <c:formatCode>0.00</c:formatCode>
                <c:ptCount val="23"/>
                <c:pt idx="0">
                  <c:v>1.0631970012716632</c:v>
                </c:pt>
                <c:pt idx="1">
                  <c:v>1.0623527979509944</c:v>
                </c:pt>
                <c:pt idx="2">
                  <c:v>1.0640170041596198</c:v>
                </c:pt>
                <c:pt idx="3">
                  <c:v>1.1355531446230727</c:v>
                </c:pt>
                <c:pt idx="4">
                  <c:v>1.1198637985536171</c:v>
                </c:pt>
                <c:pt idx="5">
                  <c:v>1.1446905278654909</c:v>
                </c:pt>
                <c:pt idx="6">
                  <c:v>1.1854624296131084</c:v>
                </c:pt>
                <c:pt idx="7">
                  <c:v>1.1665053524583227</c:v>
                </c:pt>
                <c:pt idx="8">
                  <c:v>1.1914872111441626</c:v>
                </c:pt>
                <c:pt idx="9">
                  <c:v>1.1833518744996341</c:v>
                </c:pt>
                <c:pt idx="10">
                  <c:v>1.1311086646814614</c:v>
                </c:pt>
                <c:pt idx="11">
                  <c:v>1.0844342437456966</c:v>
                </c:pt>
                <c:pt idx="12">
                  <c:v>1.0906362298314309</c:v>
                </c:pt>
                <c:pt idx="13">
                  <c:v>0.94688760851148945</c:v>
                </c:pt>
                <c:pt idx="14">
                  <c:v>0.93653596228608427</c:v>
                </c:pt>
                <c:pt idx="15">
                  <c:v>0.91903557900180466</c:v>
                </c:pt>
                <c:pt idx="16">
                  <c:v>0.91006875151886624</c:v>
                </c:pt>
                <c:pt idx="17">
                  <c:v>0.89095522883856726</c:v>
                </c:pt>
                <c:pt idx="18">
                  <c:v>0.89837131583619856</c:v>
                </c:pt>
                <c:pt idx="19">
                  <c:v>0.87912454180579491</c:v>
                </c:pt>
                <c:pt idx="20">
                  <c:v>0.86721715545714173</c:v>
                </c:pt>
                <c:pt idx="21">
                  <c:v>0.86705675036875474</c:v>
                </c:pt>
                <c:pt idx="22">
                  <c:v>0.88015310805709968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3-4EFA-AD68-B67D7FCE5746}"/>
            </c:ext>
          </c:extLst>
        </c:ser>
        <c:ser>
          <c:idx val="1"/>
          <c:order val="1"/>
          <c:tx>
            <c:strRef>
              <c:f>'Likitide ve Kaldıraç Oranları'!$A$42</c:f>
              <c:strCache>
                <c:ptCount val="1"/>
                <c:pt idx="0">
                  <c:v>Öz Kaynakların Toplam Borçlara Oranı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'Likitide ve Kaldıraç Oranları'!$B$42:$X$42</c:f>
              <c:numCache>
                <c:formatCode>0.00</c:formatCode>
                <c:ptCount val="23"/>
                <c:pt idx="0">
                  <c:v>-5.944053754485281E-2</c:v>
                </c:pt>
                <c:pt idx="1">
                  <c:v>-5.8693117833601829E-2</c:v>
                </c:pt>
                <c:pt idx="2">
                  <c:v>-6.0165395768445921E-2</c:v>
                </c:pt>
                <c:pt idx="3">
                  <c:v>-0.11937190721977804</c:v>
                </c:pt>
                <c:pt idx="4">
                  <c:v>-0.10703426497796394</c:v>
                </c:pt>
                <c:pt idx="5">
                  <c:v>-0.1264014371948162</c:v>
                </c:pt>
                <c:pt idx="6">
                  <c:v>-0.15644732804702766</c:v>
                </c:pt>
                <c:pt idx="7">
                  <c:v>-0.14273860990643994</c:v>
                </c:pt>
                <c:pt idx="8">
                  <c:v>-0.16071277085742364</c:v>
                </c:pt>
                <c:pt idx="9">
                  <c:v>-0.15494281832034296</c:v>
                </c:pt>
                <c:pt idx="10">
                  <c:v>-0.11591164383696385</c:v>
                </c:pt>
                <c:pt idx="11">
                  <c:v>-7.7860178459558768E-2</c:v>
                </c:pt>
                <c:pt idx="12">
                  <c:v>-8.310399687111053E-2</c:v>
                </c:pt>
                <c:pt idx="13">
                  <c:v>5.6091547730784418E-2</c:v>
                </c:pt>
                <c:pt idx="14">
                  <c:v>6.7764656424938577E-2</c:v>
                </c:pt>
                <c:pt idx="15">
                  <c:v>8.8097156245173336E-2</c:v>
                </c:pt>
                <c:pt idx="16">
                  <c:v>9.8818081964733198E-2</c:v>
                </c:pt>
                <c:pt idx="17">
                  <c:v>0.12239085380707786</c:v>
                </c:pt>
                <c:pt idx="18">
                  <c:v>0.11312547759742987</c:v>
                </c:pt>
                <c:pt idx="19">
                  <c:v>0.13749526084884045</c:v>
                </c:pt>
                <c:pt idx="20">
                  <c:v>0.15311371979589541</c:v>
                </c:pt>
                <c:pt idx="21">
                  <c:v>0.15332704528821803</c:v>
                </c:pt>
                <c:pt idx="22">
                  <c:v>0.13616595890623753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3-4EFA-AD68-B67D7FCE5746}"/>
            </c:ext>
          </c:extLst>
        </c:ser>
        <c:ser>
          <c:idx val="2"/>
          <c:order val="2"/>
          <c:tx>
            <c:strRef>
              <c:f>'Likitide ve Kaldıraç Oranları'!$A$43</c:f>
              <c:strCache>
                <c:ptCount val="1"/>
                <c:pt idx="0">
                  <c:v>Kısa Vadeli Borçların Toplam Borçlara Oranı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'Likitide ve Kaldıraç Oranları'!$B$43:$X$43</c:f>
              <c:numCache>
                <c:formatCode>0.00</c:formatCode>
                <c:ptCount val="23"/>
                <c:pt idx="0">
                  <c:v>0.99119538603159896</c:v>
                </c:pt>
                <c:pt idx="1">
                  <c:v>0.99198046574563603</c:v>
                </c:pt>
                <c:pt idx="2">
                  <c:v>0.99089588432470932</c:v>
                </c:pt>
                <c:pt idx="3">
                  <c:v>0.99042273159444727</c:v>
                </c:pt>
                <c:pt idx="4">
                  <c:v>0.75458012169259681</c:v>
                </c:pt>
                <c:pt idx="5">
                  <c:v>0.77284181542815367</c:v>
                </c:pt>
                <c:pt idx="6">
                  <c:v>0.76006322572309881</c:v>
                </c:pt>
                <c:pt idx="7">
                  <c:v>0.83967098685806396</c:v>
                </c:pt>
                <c:pt idx="8">
                  <c:v>0.86171589483794531</c:v>
                </c:pt>
                <c:pt idx="9">
                  <c:v>0.88599306961051705</c:v>
                </c:pt>
                <c:pt idx="10">
                  <c:v>0.90080095764750778</c:v>
                </c:pt>
                <c:pt idx="11">
                  <c:v>0.91429905803604183</c:v>
                </c:pt>
                <c:pt idx="12">
                  <c:v>0.91342285433756565</c:v>
                </c:pt>
                <c:pt idx="13">
                  <c:v>0.91954226134607797</c:v>
                </c:pt>
                <c:pt idx="14">
                  <c:v>0.92875767868109738</c:v>
                </c:pt>
                <c:pt idx="15">
                  <c:v>0.95244649060916264</c:v>
                </c:pt>
                <c:pt idx="16">
                  <c:v>0.95388842483277536</c:v>
                </c:pt>
                <c:pt idx="17">
                  <c:v>0.92675678562327823</c:v>
                </c:pt>
                <c:pt idx="18">
                  <c:v>0.9411753997815554</c:v>
                </c:pt>
                <c:pt idx="19">
                  <c:v>0.93998423865344705</c:v>
                </c:pt>
                <c:pt idx="20">
                  <c:v>0.93168546487649084</c:v>
                </c:pt>
                <c:pt idx="21">
                  <c:v>0.93438136651935044</c:v>
                </c:pt>
                <c:pt idx="22">
                  <c:v>0.95401587795696341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3-4EFA-AD68-B67D7FCE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14512"/>
        <c:axId val="1153305888"/>
      </c:lineChart>
      <c:catAx>
        <c:axId val="730914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305888"/>
        <c:crosses val="autoZero"/>
        <c:auto val="1"/>
        <c:lblAlgn val="ctr"/>
        <c:lblOffset val="100"/>
        <c:noMultiLvlLbl val="0"/>
      </c:catAx>
      <c:valAx>
        <c:axId val="1153305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309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'Likitide ve Kaldıraç Oranları'!$A$67</c:f>
              <c:strCache>
                <c:ptCount val="1"/>
                <c:pt idx="0">
                  <c:v>Duran Varlıkların Devamlı Sermayeye Oranı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'Likitide ve Kaldıraç Oranları'!$B$62:$X$62</c:f>
              <c:strCache>
                <c:ptCount val="23"/>
                <c:pt idx="0">
                  <c:v>2018/3</c:v>
                </c:pt>
                <c:pt idx="1">
                  <c:v>2018/6</c:v>
                </c:pt>
                <c:pt idx="2">
                  <c:v>2018/9</c:v>
                </c:pt>
                <c:pt idx="3">
                  <c:v>2018/12</c:v>
                </c:pt>
                <c:pt idx="4">
                  <c:v>2019/3</c:v>
                </c:pt>
                <c:pt idx="5">
                  <c:v>2019/6</c:v>
                </c:pt>
                <c:pt idx="6">
                  <c:v>2019/9</c:v>
                </c:pt>
                <c:pt idx="7">
                  <c:v>2019/12</c:v>
                </c:pt>
                <c:pt idx="8">
                  <c:v>2020/3</c:v>
                </c:pt>
                <c:pt idx="9">
                  <c:v>2020/6</c:v>
                </c:pt>
                <c:pt idx="10">
                  <c:v>2020/9</c:v>
                </c:pt>
                <c:pt idx="11">
                  <c:v>2020/12</c:v>
                </c:pt>
                <c:pt idx="12">
                  <c:v>2021/3</c:v>
                </c:pt>
                <c:pt idx="13">
                  <c:v>2021/6</c:v>
                </c:pt>
                <c:pt idx="14">
                  <c:v>2021/9</c:v>
                </c:pt>
                <c:pt idx="15">
                  <c:v>2021/12</c:v>
                </c:pt>
                <c:pt idx="16">
                  <c:v>2022/3</c:v>
                </c:pt>
                <c:pt idx="17">
                  <c:v>2022/6</c:v>
                </c:pt>
                <c:pt idx="18">
                  <c:v>2022/9</c:v>
                </c:pt>
                <c:pt idx="19">
                  <c:v>2022/12</c:v>
                </c:pt>
                <c:pt idx="20">
                  <c:v>2023/3</c:v>
                </c:pt>
                <c:pt idx="21">
                  <c:v>2023/6</c:v>
                </c:pt>
                <c:pt idx="22">
                  <c:v>2023/9</c:v>
                </c:pt>
              </c:strCache>
            </c:strRef>
          </c:cat>
          <c:val>
            <c:numRef>
              <c:f>'Likitide ve Kaldıraç Oranları'!$B$67:$X$67</c:f>
              <c:numCache>
                <c:formatCode>0.00</c:formatCode>
                <c:ptCount val="23"/>
                <c:pt idx="0">
                  <c:v>-4.2821667078901804</c:v>
                </c:pt>
                <c:pt idx="1">
                  <c:v>-3.8006219013655738</c:v>
                </c:pt>
                <c:pt idx="2">
                  <c:v>-3.872337599078953</c:v>
                </c:pt>
                <c:pt idx="3">
                  <c:v>-1.7704835035018143</c:v>
                </c:pt>
                <c:pt idx="4">
                  <c:v>2.8274188777991105</c:v>
                </c:pt>
                <c:pt idx="5">
                  <c:v>3.4981638131901529</c:v>
                </c:pt>
                <c:pt idx="6">
                  <c:v>4.308509437916082</c:v>
                </c:pt>
                <c:pt idx="7">
                  <c:v>16.693301543319265</c:v>
                </c:pt>
                <c:pt idx="8">
                  <c:v>-12.116921358582525</c:v>
                </c:pt>
                <c:pt idx="9">
                  <c:v>-5.718879115865251</c:v>
                </c:pt>
                <c:pt idx="10">
                  <c:v>-12.493202283561885</c:v>
                </c:pt>
                <c:pt idx="11">
                  <c:v>23.706376342151042</c:v>
                </c:pt>
                <c:pt idx="12">
                  <c:v>57.53577712609971</c:v>
                </c:pt>
                <c:pt idx="13">
                  <c:v>1.470026001079868</c:v>
                </c:pt>
                <c:pt idx="14">
                  <c:v>1.2980794037551957</c:v>
                </c:pt>
                <c:pt idx="15">
                  <c:v>1.0091463088683381</c:v>
                </c:pt>
                <c:pt idx="16">
                  <c:v>0.84469883482147923</c:v>
                </c:pt>
                <c:pt idx="17">
                  <c:v>0.81616150905328799</c:v>
                </c:pt>
                <c:pt idx="18">
                  <c:v>0.77583805950615126</c:v>
                </c:pt>
                <c:pt idx="19">
                  <c:v>0.78554823747171887</c:v>
                </c:pt>
                <c:pt idx="20">
                  <c:v>0.77395462606061349</c:v>
                </c:pt>
                <c:pt idx="21">
                  <c:v>0.78437836094847413</c:v>
                </c:pt>
                <c:pt idx="22">
                  <c:v>0.73132913244503406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F-4994-8782-7D4FBD0F5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886496"/>
        <c:axId val="1157969280"/>
      </c:lineChart>
      <c:catAx>
        <c:axId val="13508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7969280"/>
        <c:crosses val="autoZero"/>
        <c:auto val="1"/>
        <c:lblAlgn val="ctr"/>
        <c:lblOffset val="100"/>
        <c:noMultiLvlLbl val="0"/>
      </c:catAx>
      <c:valAx>
        <c:axId val="11579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08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'Faaliyet Oranları'!$A$6</c:f>
              <c:strCache>
                <c:ptCount val="1"/>
                <c:pt idx="0">
                  <c:v>Stokların Devir Hızları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'Faaliyet Oranları'!$E$2:$T$2</c:f>
              <c:strCache>
                <c:ptCount val="16"/>
                <c:pt idx="0">
                  <c:v>2019/12</c:v>
                </c:pt>
                <c:pt idx="1">
                  <c:v>2020/3</c:v>
                </c:pt>
                <c:pt idx="2">
                  <c:v>2020/6</c:v>
                </c:pt>
                <c:pt idx="3">
                  <c:v>2020/9</c:v>
                </c:pt>
                <c:pt idx="4">
                  <c:v>2020/12</c:v>
                </c:pt>
                <c:pt idx="5">
                  <c:v>2021/3</c:v>
                </c:pt>
                <c:pt idx="6">
                  <c:v>2021/6</c:v>
                </c:pt>
                <c:pt idx="7">
                  <c:v>2021/9</c:v>
                </c:pt>
                <c:pt idx="8">
                  <c:v>2021/12</c:v>
                </c:pt>
                <c:pt idx="9">
                  <c:v>2022/3</c:v>
                </c:pt>
                <c:pt idx="10">
                  <c:v>2022/6</c:v>
                </c:pt>
                <c:pt idx="11">
                  <c:v>2022/9</c:v>
                </c:pt>
                <c:pt idx="12">
                  <c:v>2022/12</c:v>
                </c:pt>
                <c:pt idx="13">
                  <c:v>2023/3</c:v>
                </c:pt>
                <c:pt idx="14">
                  <c:v>2023/6</c:v>
                </c:pt>
                <c:pt idx="15">
                  <c:v>2023/9</c:v>
                </c:pt>
              </c:strCache>
            </c:strRef>
          </c:cat>
          <c:val>
            <c:numRef>
              <c:f>'Faaliyet Oranları'!$E$6:$T$6</c:f>
              <c:numCache>
                <c:formatCode>0.00</c:formatCode>
                <c:ptCount val="16"/>
                <c:pt idx="0">
                  <c:v>5.0212285847170035</c:v>
                </c:pt>
                <c:pt idx="1">
                  <c:v>4.7929796798082869</c:v>
                </c:pt>
                <c:pt idx="2">
                  <c:v>4.6666558815745116</c:v>
                </c:pt>
                <c:pt idx="3">
                  <c:v>4.789349667662818</c:v>
                </c:pt>
                <c:pt idx="4">
                  <c:v>5.131224475350658</c:v>
                </c:pt>
                <c:pt idx="5">
                  <c:v>4.9855250973346728</c:v>
                </c:pt>
                <c:pt idx="6">
                  <c:v>4.6694388061383858</c:v>
                </c:pt>
                <c:pt idx="7">
                  <c:v>4.3940647771990946</c:v>
                </c:pt>
                <c:pt idx="8">
                  <c:v>4.2547233053365083</c:v>
                </c:pt>
                <c:pt idx="9">
                  <c:v>4.3466823758052602</c:v>
                </c:pt>
                <c:pt idx="10">
                  <c:v>4.5037988944437757</c:v>
                </c:pt>
                <c:pt idx="11">
                  <c:v>4.4383942472613747</c:v>
                </c:pt>
                <c:pt idx="12">
                  <c:v>5.0650722841484281</c:v>
                </c:pt>
                <c:pt idx="13">
                  <c:v>5.2954901695206509</c:v>
                </c:pt>
                <c:pt idx="14">
                  <c:v>5.3401833428845817</c:v>
                </c:pt>
                <c:pt idx="15">
                  <c:v>5.4681385806846725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6-4D58-9B36-85C030DCDA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2300256"/>
        <c:axId val="1153285056"/>
      </c:lineChart>
      <c:catAx>
        <c:axId val="118230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85056"/>
        <c:crosses val="autoZero"/>
        <c:auto val="1"/>
        <c:lblAlgn val="ctr"/>
        <c:lblOffset val="100"/>
        <c:noMultiLvlLbl val="0"/>
      </c:catAx>
      <c:valAx>
        <c:axId val="11532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23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Stokların Devir Süresi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'Faaliyet Oranları'!$A$7</c:f>
              <c:strCache>
                <c:ptCount val="1"/>
                <c:pt idx="0">
                  <c:v>Stok Tutma Süresi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'Faaliyet Oranları'!$E$2:$T$2</c:f>
              <c:strCache>
                <c:ptCount val="16"/>
                <c:pt idx="0">
                  <c:v>2019/12</c:v>
                </c:pt>
                <c:pt idx="1">
                  <c:v>2020/3</c:v>
                </c:pt>
                <c:pt idx="2">
                  <c:v>2020/6</c:v>
                </c:pt>
                <c:pt idx="3">
                  <c:v>2020/9</c:v>
                </c:pt>
                <c:pt idx="4">
                  <c:v>2020/12</c:v>
                </c:pt>
                <c:pt idx="5">
                  <c:v>2021/3</c:v>
                </c:pt>
                <c:pt idx="6">
                  <c:v>2021/6</c:v>
                </c:pt>
                <c:pt idx="7">
                  <c:v>2021/9</c:v>
                </c:pt>
                <c:pt idx="8">
                  <c:v>2021/12</c:v>
                </c:pt>
                <c:pt idx="9">
                  <c:v>2022/3</c:v>
                </c:pt>
                <c:pt idx="10">
                  <c:v>2022/6</c:v>
                </c:pt>
                <c:pt idx="11">
                  <c:v>2022/9</c:v>
                </c:pt>
                <c:pt idx="12">
                  <c:v>2022/12</c:v>
                </c:pt>
                <c:pt idx="13">
                  <c:v>2023/3</c:v>
                </c:pt>
                <c:pt idx="14">
                  <c:v>2023/6</c:v>
                </c:pt>
                <c:pt idx="15">
                  <c:v>2023/9</c:v>
                </c:pt>
              </c:strCache>
            </c:strRef>
          </c:cat>
          <c:val>
            <c:numRef>
              <c:f>'Faaliyet Oranları'!$E$7:$T$7</c:f>
              <c:numCache>
                <c:formatCode>0.00</c:formatCode>
                <c:ptCount val="16"/>
                <c:pt idx="0">
                  <c:v>72.691373005989405</c:v>
                </c:pt>
                <c:pt idx="1">
                  <c:v>76.153045575732449</c:v>
                </c:pt>
                <c:pt idx="2">
                  <c:v>78.214466475049022</c:v>
                </c:pt>
                <c:pt idx="3">
                  <c:v>76.210764577170337</c:v>
                </c:pt>
                <c:pt idx="4">
                  <c:v>71.133118762078055</c:v>
                </c:pt>
                <c:pt idx="5">
                  <c:v>73.211947161821286</c:v>
                </c:pt>
                <c:pt idx="6">
                  <c:v>78.167851674204528</c:v>
                </c:pt>
                <c:pt idx="7">
                  <c:v>83.066595170374725</c:v>
                </c:pt>
                <c:pt idx="8">
                  <c:v>85.787012175902689</c:v>
                </c:pt>
                <c:pt idx="9">
                  <c:v>83.972089157395729</c:v>
                </c:pt>
                <c:pt idx="10">
                  <c:v>81.042694968083808</c:v>
                </c:pt>
                <c:pt idx="11">
                  <c:v>82.236948694951153</c:v>
                </c:pt>
                <c:pt idx="12">
                  <c:v>72.062150256433327</c:v>
                </c:pt>
                <c:pt idx="13">
                  <c:v>68.926574937450951</c:v>
                </c:pt>
                <c:pt idx="14">
                  <c:v>68.349713214685181</c:v>
                </c:pt>
                <c:pt idx="15">
                  <c:v>66.750319988104238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F-459D-99B9-5385279B4E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2300256"/>
        <c:axId val="1153285056"/>
      </c:lineChart>
      <c:catAx>
        <c:axId val="118230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85056"/>
        <c:crosses val="autoZero"/>
        <c:auto val="1"/>
        <c:lblAlgn val="ctr"/>
        <c:lblOffset val="100"/>
        <c:noMultiLvlLbl val="0"/>
      </c:catAx>
      <c:valAx>
        <c:axId val="11532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23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Alacak Devir Hızları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'Faaliyet Oranları'!$A$29</c:f>
              <c:strCache>
                <c:ptCount val="1"/>
                <c:pt idx="0">
                  <c:v>Ticari Alacakların Devir Hızı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'Faaliyet Oranları'!$E$2:$T$2</c:f>
              <c:strCache>
                <c:ptCount val="16"/>
                <c:pt idx="0">
                  <c:v>2019/12</c:v>
                </c:pt>
                <c:pt idx="1">
                  <c:v>2020/3</c:v>
                </c:pt>
                <c:pt idx="2">
                  <c:v>2020/6</c:v>
                </c:pt>
                <c:pt idx="3">
                  <c:v>2020/9</c:v>
                </c:pt>
                <c:pt idx="4">
                  <c:v>2020/12</c:v>
                </c:pt>
                <c:pt idx="5">
                  <c:v>2021/3</c:v>
                </c:pt>
                <c:pt idx="6">
                  <c:v>2021/6</c:v>
                </c:pt>
                <c:pt idx="7">
                  <c:v>2021/9</c:v>
                </c:pt>
                <c:pt idx="8">
                  <c:v>2021/12</c:v>
                </c:pt>
                <c:pt idx="9">
                  <c:v>2022/3</c:v>
                </c:pt>
                <c:pt idx="10">
                  <c:v>2022/6</c:v>
                </c:pt>
                <c:pt idx="11">
                  <c:v>2022/9</c:v>
                </c:pt>
                <c:pt idx="12">
                  <c:v>2022/12</c:v>
                </c:pt>
                <c:pt idx="13">
                  <c:v>2023/3</c:v>
                </c:pt>
                <c:pt idx="14">
                  <c:v>2023/6</c:v>
                </c:pt>
                <c:pt idx="15">
                  <c:v>2023/9</c:v>
                </c:pt>
              </c:strCache>
            </c:strRef>
          </c:cat>
          <c:val>
            <c:numRef>
              <c:f>'Faaliyet Oranları'!$E$29:$T$29</c:f>
              <c:numCache>
                <c:formatCode>0.00</c:formatCode>
                <c:ptCount val="16"/>
                <c:pt idx="0">
                  <c:v>57.166342509906066</c:v>
                </c:pt>
                <c:pt idx="1">
                  <c:v>60.05494486507407</c:v>
                </c:pt>
                <c:pt idx="2">
                  <c:v>59.463754630766623</c:v>
                </c:pt>
                <c:pt idx="3">
                  <c:v>65.38948024438028</c:v>
                </c:pt>
                <c:pt idx="4">
                  <c:v>66.232548523904597</c:v>
                </c:pt>
                <c:pt idx="5">
                  <c:v>62.679839119059707</c:v>
                </c:pt>
                <c:pt idx="6">
                  <c:v>61.785172034512435</c:v>
                </c:pt>
                <c:pt idx="7">
                  <c:v>59.44380634909669</c:v>
                </c:pt>
                <c:pt idx="8">
                  <c:v>58.316433119043374</c:v>
                </c:pt>
                <c:pt idx="9">
                  <c:v>59.77167393789437</c:v>
                </c:pt>
                <c:pt idx="10">
                  <c:v>59.11357676234843</c:v>
                </c:pt>
                <c:pt idx="11">
                  <c:v>58.405377279703373</c:v>
                </c:pt>
                <c:pt idx="12">
                  <c:v>58.139986615874776</c:v>
                </c:pt>
                <c:pt idx="13">
                  <c:v>55.064264917297685</c:v>
                </c:pt>
                <c:pt idx="14">
                  <c:v>57.827572910113041</c:v>
                </c:pt>
                <c:pt idx="15">
                  <c:v>59.543950658455671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1-4016-924A-C012D0F36E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2300256"/>
        <c:axId val="1153285056"/>
      </c:lineChart>
      <c:catAx>
        <c:axId val="118230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85056"/>
        <c:crosses val="autoZero"/>
        <c:auto val="1"/>
        <c:lblAlgn val="ctr"/>
        <c:lblOffset val="100"/>
        <c:noMultiLvlLbl val="0"/>
      </c:catAx>
      <c:valAx>
        <c:axId val="11532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23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Bilanço!$A$158</c:f>
              <c:strCache>
                <c:ptCount val="1"/>
                <c:pt idx="0">
                  <c:v>İşletme Sermayesi / Satışlar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Bilanço!$F$1:$X$1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Bilanço!$F$158:$X$158</c:f>
              <c:numCache>
                <c:formatCode>0.00</c:formatCode>
                <c:ptCount val="19"/>
                <c:pt idx="0">
                  <c:v>-0.10382203645429713</c:v>
                </c:pt>
                <c:pt idx="1">
                  <c:v>-0.10892100432039974</c:v>
                </c:pt>
                <c:pt idx="2">
                  <c:v>-0.10976493458223814</c:v>
                </c:pt>
                <c:pt idx="3">
                  <c:v>-0.11773662421128889</c:v>
                </c:pt>
                <c:pt idx="4">
                  <c:v>-0.11893322653630063</c:v>
                </c:pt>
                <c:pt idx="5">
                  <c:v>-0.12335191989814152</c:v>
                </c:pt>
                <c:pt idx="6">
                  <c:v>-9.2981576699671734E-2</c:v>
                </c:pt>
                <c:pt idx="7">
                  <c:v>-6.7517473854989171E-2</c:v>
                </c:pt>
                <c:pt idx="8">
                  <c:v>-6.4055434280606977E-2</c:v>
                </c:pt>
                <c:pt idx="9">
                  <c:v>-1.8636393105457685E-2</c:v>
                </c:pt>
                <c:pt idx="10">
                  <c:v>-1.2085385687647957E-2</c:v>
                </c:pt>
                <c:pt idx="11">
                  <c:v>-4.5504841106057528E-4</c:v>
                </c:pt>
                <c:pt idx="12">
                  <c:v>7.6884710005729112E-3</c:v>
                </c:pt>
                <c:pt idx="13">
                  <c:v>1.1894573443323949E-2</c:v>
                </c:pt>
                <c:pt idx="14">
                  <c:v>1.4425170606592484E-2</c:v>
                </c:pt>
                <c:pt idx="15">
                  <c:v>1.34453577221993E-2</c:v>
                </c:pt>
                <c:pt idx="16">
                  <c:v>1.3840553397813468E-2</c:v>
                </c:pt>
                <c:pt idx="17">
                  <c:v>1.2751109984923594E-2</c:v>
                </c:pt>
                <c:pt idx="18">
                  <c:v>1.5295386080831523E-2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9-47D2-B47D-987A4ABB93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1177040"/>
        <c:axId val="1437507904"/>
      </c:barChart>
      <c:catAx>
        <c:axId val="15611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7507904"/>
        <c:crosses val="autoZero"/>
        <c:auto val="1"/>
        <c:lblAlgn val="ctr"/>
        <c:lblOffset val="100"/>
        <c:noMultiLvlLbl val="0"/>
      </c:catAx>
      <c:valAx>
        <c:axId val="14375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611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Alacak Devir Süresi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'Faaliyet Oranları'!$A$30</c:f>
              <c:strCache>
                <c:ptCount val="1"/>
                <c:pt idx="0">
                  <c:v>Ticari Alacakların Ortalama Tahsil Süresi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'Faaliyet Oranları'!$E$2:$T$2</c:f>
              <c:strCache>
                <c:ptCount val="16"/>
                <c:pt idx="0">
                  <c:v>2019/12</c:v>
                </c:pt>
                <c:pt idx="1">
                  <c:v>2020/3</c:v>
                </c:pt>
                <c:pt idx="2">
                  <c:v>2020/6</c:v>
                </c:pt>
                <c:pt idx="3">
                  <c:v>2020/9</c:v>
                </c:pt>
                <c:pt idx="4">
                  <c:v>2020/12</c:v>
                </c:pt>
                <c:pt idx="5">
                  <c:v>2021/3</c:v>
                </c:pt>
                <c:pt idx="6">
                  <c:v>2021/6</c:v>
                </c:pt>
                <c:pt idx="7">
                  <c:v>2021/9</c:v>
                </c:pt>
                <c:pt idx="8">
                  <c:v>2021/12</c:v>
                </c:pt>
                <c:pt idx="9">
                  <c:v>2022/3</c:v>
                </c:pt>
                <c:pt idx="10">
                  <c:v>2022/6</c:v>
                </c:pt>
                <c:pt idx="11">
                  <c:v>2022/9</c:v>
                </c:pt>
                <c:pt idx="12">
                  <c:v>2022/12</c:v>
                </c:pt>
                <c:pt idx="13">
                  <c:v>2023/3</c:v>
                </c:pt>
                <c:pt idx="14">
                  <c:v>2023/6</c:v>
                </c:pt>
                <c:pt idx="15">
                  <c:v>2023/9</c:v>
                </c:pt>
              </c:strCache>
            </c:strRef>
          </c:cat>
          <c:val>
            <c:numRef>
              <c:f>'Faaliyet Oranları'!$E$30:$T$30</c:f>
              <c:numCache>
                <c:formatCode>0.00</c:formatCode>
                <c:ptCount val="16"/>
                <c:pt idx="0">
                  <c:v>6.384875854822285</c:v>
                </c:pt>
                <c:pt idx="1">
                  <c:v>6.0777676312924518</c:v>
                </c:pt>
                <c:pt idx="2">
                  <c:v>6.1381929591635398</c:v>
                </c:pt>
                <c:pt idx="3">
                  <c:v>5.5819376241542908</c:v>
                </c:pt>
                <c:pt idx="4">
                  <c:v>5.5108856315300097</c:v>
                </c:pt>
                <c:pt idx="5">
                  <c:v>5.8232440467290649</c:v>
                </c:pt>
                <c:pt idx="6">
                  <c:v>5.9075662975594776</c:v>
                </c:pt>
                <c:pt idx="7">
                  <c:v>6.1402528272913424</c:v>
                </c:pt>
                <c:pt idx="8">
                  <c:v>6.2589561891570549</c:v>
                </c:pt>
                <c:pt idx="9">
                  <c:v>6.1065714903559911</c:v>
                </c:pt>
                <c:pt idx="10">
                  <c:v>6.1745544761636157</c:v>
                </c:pt>
                <c:pt idx="11">
                  <c:v>6.2494245735630622</c:v>
                </c:pt>
                <c:pt idx="12">
                  <c:v>6.2779512216182543</c:v>
                </c:pt>
                <c:pt idx="13">
                  <c:v>6.6286184070231773</c:v>
                </c:pt>
                <c:pt idx="14">
                  <c:v>6.3118678794863934</c:v>
                </c:pt>
                <c:pt idx="15">
                  <c:v>6.1299258104931837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8-4042-9EE2-F627DEC774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2300256"/>
        <c:axId val="1153285056"/>
      </c:lineChart>
      <c:catAx>
        <c:axId val="118230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85056"/>
        <c:crosses val="autoZero"/>
        <c:auto val="1"/>
        <c:lblAlgn val="ctr"/>
        <c:lblOffset val="100"/>
        <c:noMultiLvlLbl val="0"/>
      </c:catAx>
      <c:valAx>
        <c:axId val="11532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23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Borç Devir Hızları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'Faaliyet Oranları'!$A$51</c:f>
              <c:strCache>
                <c:ptCount val="1"/>
                <c:pt idx="0">
                  <c:v>Ticari Borçların Devir Hızları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'Faaliyet Oranları'!$E$2:$T$2</c:f>
              <c:strCache>
                <c:ptCount val="16"/>
                <c:pt idx="0">
                  <c:v>2019/12</c:v>
                </c:pt>
                <c:pt idx="1">
                  <c:v>2020/3</c:v>
                </c:pt>
                <c:pt idx="2">
                  <c:v>2020/6</c:v>
                </c:pt>
                <c:pt idx="3">
                  <c:v>2020/9</c:v>
                </c:pt>
                <c:pt idx="4">
                  <c:v>2020/12</c:v>
                </c:pt>
                <c:pt idx="5">
                  <c:v>2021/3</c:v>
                </c:pt>
                <c:pt idx="6">
                  <c:v>2021/6</c:v>
                </c:pt>
                <c:pt idx="7">
                  <c:v>2021/9</c:v>
                </c:pt>
                <c:pt idx="8">
                  <c:v>2021/12</c:v>
                </c:pt>
                <c:pt idx="9">
                  <c:v>2022/3</c:v>
                </c:pt>
                <c:pt idx="10">
                  <c:v>2022/6</c:v>
                </c:pt>
                <c:pt idx="11">
                  <c:v>2022/9</c:v>
                </c:pt>
                <c:pt idx="12">
                  <c:v>2022/12</c:v>
                </c:pt>
                <c:pt idx="13">
                  <c:v>2023/3</c:v>
                </c:pt>
                <c:pt idx="14">
                  <c:v>2023/6</c:v>
                </c:pt>
                <c:pt idx="15">
                  <c:v>2023/9</c:v>
                </c:pt>
              </c:strCache>
            </c:strRef>
          </c:cat>
          <c:val>
            <c:numRef>
              <c:f>'Faaliyet Oranları'!$E$51:$T$51</c:f>
              <c:numCache>
                <c:formatCode>0.00</c:formatCode>
                <c:ptCount val="16"/>
                <c:pt idx="0">
                  <c:v>3.3524428796414001</c:v>
                </c:pt>
                <c:pt idx="1">
                  <c:v>3.4717066149562519</c:v>
                </c:pt>
                <c:pt idx="2">
                  <c:v>3.3678838433357985</c:v>
                </c:pt>
                <c:pt idx="3">
                  <c:v>3.5930095837054168</c:v>
                </c:pt>
                <c:pt idx="4">
                  <c:v>3.9370579100823075</c:v>
                </c:pt>
                <c:pt idx="5">
                  <c:v>3.9945951763144363</c:v>
                </c:pt>
                <c:pt idx="6">
                  <c:v>4.1503094509236087</c:v>
                </c:pt>
                <c:pt idx="7">
                  <c:v>4.0169464910374417</c:v>
                </c:pt>
                <c:pt idx="8">
                  <c:v>3.7068060530588878</c:v>
                </c:pt>
                <c:pt idx="9">
                  <c:v>3.7125159650902555</c:v>
                </c:pt>
                <c:pt idx="10">
                  <c:v>3.7962523067268705</c:v>
                </c:pt>
                <c:pt idx="11">
                  <c:v>3.6903930419759825</c:v>
                </c:pt>
                <c:pt idx="12">
                  <c:v>4.1298849067675638</c:v>
                </c:pt>
                <c:pt idx="13">
                  <c:v>4.364852526354384</c:v>
                </c:pt>
                <c:pt idx="14">
                  <c:v>4.5125958980411713</c:v>
                </c:pt>
                <c:pt idx="15">
                  <c:v>4.5570046399430639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C-43A3-8B71-D4A32E0B6F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2300256"/>
        <c:axId val="1153285056"/>
      </c:lineChart>
      <c:catAx>
        <c:axId val="118230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85056"/>
        <c:crosses val="autoZero"/>
        <c:auto val="1"/>
        <c:lblAlgn val="ctr"/>
        <c:lblOffset val="100"/>
        <c:noMultiLvlLbl val="0"/>
      </c:catAx>
      <c:valAx>
        <c:axId val="11532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23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Nakite Dönüşüm Süresi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'Faaliyet Oranları'!$A$53</c:f>
              <c:strCache>
                <c:ptCount val="1"/>
                <c:pt idx="0">
                  <c:v>Nakde Dönüşüm Süresi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'Faaliyet Oranları'!$E$2:$T$2</c:f>
              <c:strCache>
                <c:ptCount val="16"/>
                <c:pt idx="0">
                  <c:v>2019/12</c:v>
                </c:pt>
                <c:pt idx="1">
                  <c:v>2020/3</c:v>
                </c:pt>
                <c:pt idx="2">
                  <c:v>2020/6</c:v>
                </c:pt>
                <c:pt idx="3">
                  <c:v>2020/9</c:v>
                </c:pt>
                <c:pt idx="4">
                  <c:v>2020/12</c:v>
                </c:pt>
                <c:pt idx="5">
                  <c:v>2021/3</c:v>
                </c:pt>
                <c:pt idx="6">
                  <c:v>2021/6</c:v>
                </c:pt>
                <c:pt idx="7">
                  <c:v>2021/9</c:v>
                </c:pt>
                <c:pt idx="8">
                  <c:v>2021/12</c:v>
                </c:pt>
                <c:pt idx="9">
                  <c:v>2022/3</c:v>
                </c:pt>
                <c:pt idx="10">
                  <c:v>2022/6</c:v>
                </c:pt>
                <c:pt idx="11">
                  <c:v>2022/9</c:v>
                </c:pt>
                <c:pt idx="12">
                  <c:v>2022/12</c:v>
                </c:pt>
                <c:pt idx="13">
                  <c:v>2023/3</c:v>
                </c:pt>
                <c:pt idx="14">
                  <c:v>2023/6</c:v>
                </c:pt>
                <c:pt idx="15">
                  <c:v>2023/9</c:v>
                </c:pt>
              </c:strCache>
            </c:strRef>
          </c:cat>
          <c:val>
            <c:numRef>
              <c:f>'Faaliyet Oranları'!$E$53:$T$53</c:f>
              <c:numCache>
                <c:formatCode>0.00</c:formatCode>
                <c:ptCount val="16"/>
                <c:pt idx="0">
                  <c:v>-29.799580826417127</c:v>
                </c:pt>
                <c:pt idx="1">
                  <c:v>-22.904798894402489</c:v>
                </c:pt>
                <c:pt idx="2">
                  <c:v>-24.023999909975885</c:v>
                </c:pt>
                <c:pt idx="3">
                  <c:v>-19.793444870284617</c:v>
                </c:pt>
                <c:pt idx="4">
                  <c:v>-16.064817355058906</c:v>
                </c:pt>
                <c:pt idx="5">
                  <c:v>-12.338273157559144</c:v>
                </c:pt>
                <c:pt idx="6">
                  <c:v>-3.8698314887968195</c:v>
                </c:pt>
                <c:pt idx="7">
                  <c:v>-1.6581911096218107</c:v>
                </c:pt>
                <c:pt idx="8">
                  <c:v>-6.4215518600135084</c:v>
                </c:pt>
                <c:pt idx="9">
                  <c:v>-8.2374148741286177</c:v>
                </c:pt>
                <c:pt idx="10">
                  <c:v>-8.9302061274564153</c:v>
                </c:pt>
                <c:pt idx="11">
                  <c:v>-10.419080933340808</c:v>
                </c:pt>
                <c:pt idx="12">
                  <c:v>-10.04008543754054</c:v>
                </c:pt>
                <c:pt idx="13">
                  <c:v>-8.0673340596431444</c:v>
                </c:pt>
                <c:pt idx="14">
                  <c:v>-6.2231265656566137</c:v>
                </c:pt>
                <c:pt idx="15">
                  <c:v>-7.2162273980066374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3-4926-A182-5ADD81AB4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2300256"/>
        <c:axId val="1153285056"/>
      </c:lineChart>
      <c:catAx>
        <c:axId val="118230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85056"/>
        <c:crosses val="autoZero"/>
        <c:auto val="1"/>
        <c:lblAlgn val="ctr"/>
        <c:lblOffset val="100"/>
        <c:noMultiLvlLbl val="0"/>
      </c:catAx>
      <c:valAx>
        <c:axId val="11532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23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Aktif - Özkaynak Devir Hızları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'Faaliyet Oranları'!$A$74</c:f>
              <c:strCache>
                <c:ptCount val="1"/>
                <c:pt idx="0">
                  <c:v>Varlıkların Devir Hızı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'Faaliyet Oranları'!$E$2:$T$2</c:f>
              <c:strCache>
                <c:ptCount val="16"/>
                <c:pt idx="0">
                  <c:v>2019/12</c:v>
                </c:pt>
                <c:pt idx="1">
                  <c:v>2020/3</c:v>
                </c:pt>
                <c:pt idx="2">
                  <c:v>2020/6</c:v>
                </c:pt>
                <c:pt idx="3">
                  <c:v>2020/9</c:v>
                </c:pt>
                <c:pt idx="4">
                  <c:v>2020/12</c:v>
                </c:pt>
                <c:pt idx="5">
                  <c:v>2021/3</c:v>
                </c:pt>
                <c:pt idx="6">
                  <c:v>2021/6</c:v>
                </c:pt>
                <c:pt idx="7">
                  <c:v>2021/9</c:v>
                </c:pt>
                <c:pt idx="8">
                  <c:v>2021/12</c:v>
                </c:pt>
                <c:pt idx="9">
                  <c:v>2022/3</c:v>
                </c:pt>
                <c:pt idx="10">
                  <c:v>2022/6</c:v>
                </c:pt>
                <c:pt idx="11">
                  <c:v>2022/9</c:v>
                </c:pt>
                <c:pt idx="12">
                  <c:v>2022/12</c:v>
                </c:pt>
                <c:pt idx="13">
                  <c:v>2023/3</c:v>
                </c:pt>
                <c:pt idx="14">
                  <c:v>2023/6</c:v>
                </c:pt>
                <c:pt idx="15">
                  <c:v>2023/9</c:v>
                </c:pt>
              </c:strCache>
            </c:strRef>
          </c:cat>
          <c:val>
            <c:numRef>
              <c:f>'Faaliyet Oranları'!$E$74:$T$74</c:f>
              <c:numCache>
                <c:formatCode>0.00</c:formatCode>
                <c:ptCount val="16"/>
                <c:pt idx="0">
                  <c:v>3.0515623230835676</c:v>
                </c:pt>
                <c:pt idx="1">
                  <c:v>3.097993790022322</c:v>
                </c:pt>
                <c:pt idx="2">
                  <c:v>2.9290412235143699</c:v>
                </c:pt>
                <c:pt idx="3">
                  <c:v>3.0757827276767267</c:v>
                </c:pt>
                <c:pt idx="4">
                  <c:v>3.2685241000731065</c:v>
                </c:pt>
                <c:pt idx="5">
                  <c:v>3.3498976492510164</c:v>
                </c:pt>
                <c:pt idx="6">
                  <c:v>3.4763070222293537</c:v>
                </c:pt>
                <c:pt idx="7">
                  <c:v>3.4744524442128149</c:v>
                </c:pt>
                <c:pt idx="8">
                  <c:v>3.3553128556546858</c:v>
                </c:pt>
                <c:pt idx="9">
                  <c:v>3.3893152179468959</c:v>
                </c:pt>
                <c:pt idx="10">
                  <c:v>3.4543071388647828</c:v>
                </c:pt>
                <c:pt idx="11">
                  <c:v>3.3581135111520228</c:v>
                </c:pt>
                <c:pt idx="12">
                  <c:v>3.6321809900717716</c:v>
                </c:pt>
                <c:pt idx="13">
                  <c:v>3.7503733679182489</c:v>
                </c:pt>
                <c:pt idx="14">
                  <c:v>3.8538711361319438</c:v>
                </c:pt>
                <c:pt idx="15">
                  <c:v>3.9095833769869857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6-4D0A-8FBC-1F29AC9DD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300256"/>
        <c:axId val="1153285056"/>
      </c:lineChart>
      <c:lineChart>
        <c:grouping val="standard"/>
        <c:varyColors val="0"/>
        <c:ser>
          <c:idx val="1"/>
          <c:order val="1"/>
          <c:tx>
            <c:strRef>
              <c:f>'Faaliyet Oranları'!$A$77</c:f>
              <c:strCache>
                <c:ptCount val="1"/>
                <c:pt idx="0">
                  <c:v>Özkaynak Devir Hızı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'Faaliyet Oranları'!$E$77:$T$77</c:f>
              <c:numCache>
                <c:formatCode>0.00</c:formatCode>
                <c:ptCount val="16"/>
                <c:pt idx="0">
                  <c:v>-19.775834067303798</c:v>
                </c:pt>
                <c:pt idx="1">
                  <c:v>-18.013539104503604</c:v>
                </c:pt>
                <c:pt idx="2">
                  <c:v>-16.137579885700553</c:v>
                </c:pt>
                <c:pt idx="3">
                  <c:v>-18.46157647455216</c:v>
                </c:pt>
                <c:pt idx="4">
                  <c:v>-22.833563779203669</c:v>
                </c:pt>
                <c:pt idx="5">
                  <c:v>-27.897787180990473</c:v>
                </c:pt>
                <c:pt idx="6">
                  <c:v>-57.629443611983071</c:v>
                </c:pt>
                <c:pt idx="7">
                  <c:v>-322.36386413927949</c:v>
                </c:pt>
                <c:pt idx="8">
                  <c:v>93.094191887149236</c:v>
                </c:pt>
                <c:pt idx="9">
                  <c:v>45.256745438115075</c:v>
                </c:pt>
                <c:pt idx="10">
                  <c:v>38.655623579332918</c:v>
                </c:pt>
                <c:pt idx="11">
                  <c:v>34.56959735399618</c:v>
                </c:pt>
                <c:pt idx="12">
                  <c:v>33.803380441929576</c:v>
                </c:pt>
                <c:pt idx="13">
                  <c:v>31.888191598553121</c:v>
                </c:pt>
                <c:pt idx="14">
                  <c:v>31.205312341617542</c:v>
                </c:pt>
                <c:pt idx="15">
                  <c:v>31.026688156078503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6-4D0A-8FBC-1F29AC9DD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800944"/>
        <c:axId val="921689184"/>
      </c:lineChart>
      <c:catAx>
        <c:axId val="118230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85056"/>
        <c:crosses val="autoZero"/>
        <c:auto val="1"/>
        <c:lblAlgn val="ctr"/>
        <c:lblOffset val="100"/>
        <c:noMultiLvlLbl val="0"/>
      </c:catAx>
      <c:valAx>
        <c:axId val="11532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2300256"/>
        <c:crosses val="autoZero"/>
        <c:crossBetween val="between"/>
      </c:valAx>
      <c:valAx>
        <c:axId val="9216891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29800944"/>
        <c:crosses val="max"/>
        <c:crossBetween val="between"/>
      </c:valAx>
      <c:catAx>
        <c:axId val="729800944"/>
        <c:scaling>
          <c:orientation val="minMax"/>
        </c:scaling>
        <c:delete val="1"/>
        <c:axPos val="b"/>
        <c:majorTickMark val="out"/>
        <c:minorTickMark val="none"/>
        <c:tickLblPos val="nextTo"/>
        <c:crossAx val="92168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ÇeyREKLİK</a:t>
            </a:r>
            <a:r>
              <a:rPr lang="tr-TR" baseline="0"/>
              <a:t> KAR MARJLARI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'Karlılık Oranları'!$A$9</c:f>
              <c:strCache>
                <c:ptCount val="1"/>
                <c:pt idx="0">
                  <c:v>Brüt Kar Marjı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'Karlılık Oranları'!$B$2:$W$2</c:f>
              <c:strCache>
                <c:ptCount val="22"/>
                <c:pt idx="0">
                  <c:v>2018/6</c:v>
                </c:pt>
                <c:pt idx="1">
                  <c:v>2018/9</c:v>
                </c:pt>
                <c:pt idx="2">
                  <c:v>2018/12</c:v>
                </c:pt>
                <c:pt idx="3">
                  <c:v>2019/3</c:v>
                </c:pt>
                <c:pt idx="4">
                  <c:v>2019/6</c:v>
                </c:pt>
                <c:pt idx="5">
                  <c:v>2019/9</c:v>
                </c:pt>
                <c:pt idx="6">
                  <c:v>2019/12</c:v>
                </c:pt>
                <c:pt idx="7">
                  <c:v>2020/3</c:v>
                </c:pt>
                <c:pt idx="8">
                  <c:v>2020/6</c:v>
                </c:pt>
                <c:pt idx="9">
                  <c:v>2020/9</c:v>
                </c:pt>
                <c:pt idx="10">
                  <c:v>2020/12</c:v>
                </c:pt>
                <c:pt idx="11">
                  <c:v>2021/3</c:v>
                </c:pt>
                <c:pt idx="12">
                  <c:v>2021/6</c:v>
                </c:pt>
                <c:pt idx="13">
                  <c:v>2021/9</c:v>
                </c:pt>
                <c:pt idx="14">
                  <c:v>2021/12</c:v>
                </c:pt>
                <c:pt idx="15">
                  <c:v>2022/3</c:v>
                </c:pt>
                <c:pt idx="16">
                  <c:v>2022/6</c:v>
                </c:pt>
                <c:pt idx="17">
                  <c:v>2022/9</c:v>
                </c:pt>
                <c:pt idx="18">
                  <c:v>2022/12</c:v>
                </c:pt>
                <c:pt idx="19">
                  <c:v>2023/3</c:v>
                </c:pt>
                <c:pt idx="20">
                  <c:v>2023/6</c:v>
                </c:pt>
                <c:pt idx="21">
                  <c:v>2023/9</c:v>
                </c:pt>
              </c:strCache>
            </c:strRef>
          </c:cat>
          <c:val>
            <c:numRef>
              <c:f>'Karlılık Oranları'!$B$9:$W$9</c:f>
              <c:numCache>
                <c:formatCode>0.00%</c:formatCode>
                <c:ptCount val="22"/>
                <c:pt idx="0">
                  <c:v>0.17061801284065908</c:v>
                </c:pt>
                <c:pt idx="1">
                  <c:v>0.19482168836619615</c:v>
                </c:pt>
                <c:pt idx="2">
                  <c:v>0.19713643452140756</c:v>
                </c:pt>
                <c:pt idx="3">
                  <c:v>0.16859882809433294</c:v>
                </c:pt>
                <c:pt idx="4">
                  <c:v>0.17771852319028739</c:v>
                </c:pt>
                <c:pt idx="5">
                  <c:v>0.17775675847665989</c:v>
                </c:pt>
                <c:pt idx="6">
                  <c:v>0.16738314872385582</c:v>
                </c:pt>
                <c:pt idx="7">
                  <c:v>0.16569041807476337</c:v>
                </c:pt>
                <c:pt idx="8">
                  <c:v>0.12925641570613863</c:v>
                </c:pt>
                <c:pt idx="9">
                  <c:v>0.17635017937751155</c:v>
                </c:pt>
                <c:pt idx="10">
                  <c:v>0.17538141301495738</c:v>
                </c:pt>
                <c:pt idx="11">
                  <c:v>0.17207523359945034</c:v>
                </c:pt>
                <c:pt idx="12">
                  <c:v>0.15316066465614098</c:v>
                </c:pt>
                <c:pt idx="13">
                  <c:v>0.16758593003638433</c:v>
                </c:pt>
                <c:pt idx="14">
                  <c:v>0.17613481321335162</c:v>
                </c:pt>
                <c:pt idx="15">
                  <c:v>0.17475676932400497</c:v>
                </c:pt>
                <c:pt idx="16">
                  <c:v>0.17853727766733871</c:v>
                </c:pt>
                <c:pt idx="17">
                  <c:v>0.17132261550872657</c:v>
                </c:pt>
                <c:pt idx="18">
                  <c:v>0.15356563154554445</c:v>
                </c:pt>
                <c:pt idx="19">
                  <c:v>0.1603834677374292</c:v>
                </c:pt>
                <c:pt idx="20">
                  <c:v>0.17035233685724677</c:v>
                </c:pt>
                <c:pt idx="21">
                  <c:v>0.17560935400391184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E-4EBF-9379-1879AC52A9F6}"/>
            </c:ext>
          </c:extLst>
        </c:ser>
        <c:ser>
          <c:idx val="1"/>
          <c:order val="1"/>
          <c:tx>
            <c:strRef>
              <c:f>'Karlılık Oranları'!$A$10</c:f>
              <c:strCache>
                <c:ptCount val="1"/>
                <c:pt idx="0">
                  <c:v>Esas Faliyet Kar Marjı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'Karlılık Oranları'!$B$2:$W$2</c:f>
              <c:strCache>
                <c:ptCount val="22"/>
                <c:pt idx="0">
                  <c:v>2018/6</c:v>
                </c:pt>
                <c:pt idx="1">
                  <c:v>2018/9</c:v>
                </c:pt>
                <c:pt idx="2">
                  <c:v>2018/12</c:v>
                </c:pt>
                <c:pt idx="3">
                  <c:v>2019/3</c:v>
                </c:pt>
                <c:pt idx="4">
                  <c:v>2019/6</c:v>
                </c:pt>
                <c:pt idx="5">
                  <c:v>2019/9</c:v>
                </c:pt>
                <c:pt idx="6">
                  <c:v>2019/12</c:v>
                </c:pt>
                <c:pt idx="7">
                  <c:v>2020/3</c:v>
                </c:pt>
                <c:pt idx="8">
                  <c:v>2020/6</c:v>
                </c:pt>
                <c:pt idx="9">
                  <c:v>2020/9</c:v>
                </c:pt>
                <c:pt idx="10">
                  <c:v>2020/12</c:v>
                </c:pt>
                <c:pt idx="11">
                  <c:v>2021/3</c:v>
                </c:pt>
                <c:pt idx="12">
                  <c:v>2021/6</c:v>
                </c:pt>
                <c:pt idx="13">
                  <c:v>2021/9</c:v>
                </c:pt>
                <c:pt idx="14">
                  <c:v>2021/12</c:v>
                </c:pt>
                <c:pt idx="15">
                  <c:v>2022/3</c:v>
                </c:pt>
                <c:pt idx="16">
                  <c:v>2022/6</c:v>
                </c:pt>
                <c:pt idx="17">
                  <c:v>2022/9</c:v>
                </c:pt>
                <c:pt idx="18">
                  <c:v>2022/12</c:v>
                </c:pt>
                <c:pt idx="19">
                  <c:v>2023/3</c:v>
                </c:pt>
                <c:pt idx="20">
                  <c:v>2023/6</c:v>
                </c:pt>
                <c:pt idx="21">
                  <c:v>2023/9</c:v>
                </c:pt>
              </c:strCache>
            </c:strRef>
          </c:cat>
          <c:val>
            <c:numRef>
              <c:f>'Karlılık Oranları'!$B$10:$W$10</c:f>
              <c:numCache>
                <c:formatCode>0.00%</c:formatCode>
                <c:ptCount val="22"/>
                <c:pt idx="0">
                  <c:v>2.3865217976922731E-2</c:v>
                </c:pt>
                <c:pt idx="1">
                  <c:v>5.2608401599683371E-2</c:v>
                </c:pt>
                <c:pt idx="2">
                  <c:v>3.5064256948716545E-2</c:v>
                </c:pt>
                <c:pt idx="3">
                  <c:v>1.3687696417908317E-2</c:v>
                </c:pt>
                <c:pt idx="4">
                  <c:v>4.228309344872011E-2</c:v>
                </c:pt>
                <c:pt idx="5">
                  <c:v>4.5975382348800838E-2</c:v>
                </c:pt>
                <c:pt idx="6">
                  <c:v>5.8596670983590386E-2</c:v>
                </c:pt>
                <c:pt idx="7">
                  <c:v>2.8723742155911718E-2</c:v>
                </c:pt>
                <c:pt idx="8">
                  <c:v>1.1793319561896606E-2</c:v>
                </c:pt>
                <c:pt idx="9">
                  <c:v>8.4576167509986366E-2</c:v>
                </c:pt>
                <c:pt idx="10">
                  <c:v>8.7442805514684377E-2</c:v>
                </c:pt>
                <c:pt idx="11">
                  <c:v>6.6453517575903565E-2</c:v>
                </c:pt>
                <c:pt idx="12">
                  <c:v>5.1311769459720498E-2</c:v>
                </c:pt>
                <c:pt idx="13">
                  <c:v>7.2664491737301051E-2</c:v>
                </c:pt>
                <c:pt idx="14">
                  <c:v>8.5849571828457344E-2</c:v>
                </c:pt>
                <c:pt idx="15">
                  <c:v>6.486374122739294E-2</c:v>
                </c:pt>
                <c:pt idx="16">
                  <c:v>8.0206077271343393E-2</c:v>
                </c:pt>
                <c:pt idx="17">
                  <c:v>7.3874608589680382E-2</c:v>
                </c:pt>
                <c:pt idx="18">
                  <c:v>6.5806669626990208E-2</c:v>
                </c:pt>
                <c:pt idx="19">
                  <c:v>6.3407733569087951E-2</c:v>
                </c:pt>
                <c:pt idx="20">
                  <c:v>7.3000354502695042E-2</c:v>
                </c:pt>
                <c:pt idx="21">
                  <c:v>8.1124933746811512E-2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E-4EBF-9379-1879AC52A9F6}"/>
            </c:ext>
          </c:extLst>
        </c:ser>
        <c:ser>
          <c:idx val="2"/>
          <c:order val="2"/>
          <c:tx>
            <c:strRef>
              <c:f>'Karlılık Oranları'!$A$11</c:f>
              <c:strCache>
                <c:ptCount val="1"/>
                <c:pt idx="0">
                  <c:v>Sürdürülen Faaliyetler Dönem Kar Marjı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'Karlılık Oranları'!$B$2:$W$2</c:f>
              <c:strCache>
                <c:ptCount val="22"/>
                <c:pt idx="0">
                  <c:v>2018/6</c:v>
                </c:pt>
                <c:pt idx="1">
                  <c:v>2018/9</c:v>
                </c:pt>
                <c:pt idx="2">
                  <c:v>2018/12</c:v>
                </c:pt>
                <c:pt idx="3">
                  <c:v>2019/3</c:v>
                </c:pt>
                <c:pt idx="4">
                  <c:v>2019/6</c:v>
                </c:pt>
                <c:pt idx="5">
                  <c:v>2019/9</c:v>
                </c:pt>
                <c:pt idx="6">
                  <c:v>2019/12</c:v>
                </c:pt>
                <c:pt idx="7">
                  <c:v>2020/3</c:v>
                </c:pt>
                <c:pt idx="8">
                  <c:v>2020/6</c:v>
                </c:pt>
                <c:pt idx="9">
                  <c:v>2020/9</c:v>
                </c:pt>
                <c:pt idx="10">
                  <c:v>2020/12</c:v>
                </c:pt>
                <c:pt idx="11">
                  <c:v>2021/3</c:v>
                </c:pt>
                <c:pt idx="12">
                  <c:v>2021/6</c:v>
                </c:pt>
                <c:pt idx="13">
                  <c:v>2021/9</c:v>
                </c:pt>
                <c:pt idx="14">
                  <c:v>2021/12</c:v>
                </c:pt>
                <c:pt idx="15">
                  <c:v>2022/3</c:v>
                </c:pt>
                <c:pt idx="16">
                  <c:v>2022/6</c:v>
                </c:pt>
                <c:pt idx="17">
                  <c:v>2022/9</c:v>
                </c:pt>
                <c:pt idx="18">
                  <c:v>2022/12</c:v>
                </c:pt>
                <c:pt idx="19">
                  <c:v>2023/3</c:v>
                </c:pt>
                <c:pt idx="20">
                  <c:v>2023/6</c:v>
                </c:pt>
                <c:pt idx="21">
                  <c:v>2023/9</c:v>
                </c:pt>
              </c:strCache>
            </c:strRef>
          </c:cat>
          <c:val>
            <c:numRef>
              <c:f>'Karlılık Oranları'!$B$11:$W$11</c:f>
              <c:numCache>
                <c:formatCode>0.00%</c:formatCode>
                <c:ptCount val="22"/>
                <c:pt idx="0">
                  <c:v>-5.2473847259013155E-3</c:v>
                </c:pt>
                <c:pt idx="1">
                  <c:v>3.0336572858879481E-4</c:v>
                </c:pt>
                <c:pt idx="2">
                  <c:v>-5.1870725555205388E-2</c:v>
                </c:pt>
                <c:pt idx="3">
                  <c:v>-7.7866541688771732E-2</c:v>
                </c:pt>
                <c:pt idx="4">
                  <c:v>-5.2533782266667599E-2</c:v>
                </c:pt>
                <c:pt idx="5">
                  <c:v>-4.1844800422700071E-2</c:v>
                </c:pt>
                <c:pt idx="6">
                  <c:v>-1.303350335860908E-2</c:v>
                </c:pt>
                <c:pt idx="7">
                  <c:v>-3.6607176070988103E-2</c:v>
                </c:pt>
                <c:pt idx="8">
                  <c:v>-2.0402735999882737E-2</c:v>
                </c:pt>
                <c:pt idx="9">
                  <c:v>4.671117287874272E-2</c:v>
                </c:pt>
                <c:pt idx="10">
                  <c:v>4.711153940306062E-2</c:v>
                </c:pt>
                <c:pt idx="11">
                  <c:v>2.4143514304758489E-3</c:v>
                </c:pt>
                <c:pt idx="12">
                  <c:v>-6.9757357144265078E-3</c:v>
                </c:pt>
                <c:pt idx="13">
                  <c:v>2.002967660629713E-2</c:v>
                </c:pt>
                <c:pt idx="14">
                  <c:v>4.1682058835779794E-2</c:v>
                </c:pt>
                <c:pt idx="15">
                  <c:v>2.582654111751222E-2</c:v>
                </c:pt>
                <c:pt idx="16">
                  <c:v>3.9421614332634296E-2</c:v>
                </c:pt>
                <c:pt idx="17">
                  <c:v>3.7422505493072362E-2</c:v>
                </c:pt>
                <c:pt idx="18">
                  <c:v>3.3628634125355168E-2</c:v>
                </c:pt>
                <c:pt idx="19">
                  <c:v>2.4280027679219471E-2</c:v>
                </c:pt>
                <c:pt idx="20">
                  <c:v>2.4045141371996943E-2</c:v>
                </c:pt>
                <c:pt idx="21">
                  <c:v>3.4820475835515514E-2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E-4EBF-9379-1879AC52A9F6}"/>
            </c:ext>
          </c:extLst>
        </c:ser>
        <c:ser>
          <c:idx val="3"/>
          <c:order val="3"/>
          <c:tx>
            <c:strRef>
              <c:f>'Karlılık Oranları'!$A$12</c:f>
              <c:strCache>
                <c:ptCount val="1"/>
                <c:pt idx="0">
                  <c:v>Dönem Kar Marjı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'Karlılık Oranları'!$B$2:$W$2</c:f>
              <c:strCache>
                <c:ptCount val="22"/>
                <c:pt idx="0">
                  <c:v>2018/6</c:v>
                </c:pt>
                <c:pt idx="1">
                  <c:v>2018/9</c:v>
                </c:pt>
                <c:pt idx="2">
                  <c:v>2018/12</c:v>
                </c:pt>
                <c:pt idx="3">
                  <c:v>2019/3</c:v>
                </c:pt>
                <c:pt idx="4">
                  <c:v>2019/6</c:v>
                </c:pt>
                <c:pt idx="5">
                  <c:v>2019/9</c:v>
                </c:pt>
                <c:pt idx="6">
                  <c:v>2019/12</c:v>
                </c:pt>
                <c:pt idx="7">
                  <c:v>2020/3</c:v>
                </c:pt>
                <c:pt idx="8">
                  <c:v>2020/6</c:v>
                </c:pt>
                <c:pt idx="9">
                  <c:v>2020/9</c:v>
                </c:pt>
                <c:pt idx="10">
                  <c:v>2020/12</c:v>
                </c:pt>
                <c:pt idx="11">
                  <c:v>2021/3</c:v>
                </c:pt>
                <c:pt idx="12">
                  <c:v>2021/6</c:v>
                </c:pt>
                <c:pt idx="13">
                  <c:v>2021/9</c:v>
                </c:pt>
                <c:pt idx="14">
                  <c:v>2021/12</c:v>
                </c:pt>
                <c:pt idx="15">
                  <c:v>2022/3</c:v>
                </c:pt>
                <c:pt idx="16">
                  <c:v>2022/6</c:v>
                </c:pt>
                <c:pt idx="17">
                  <c:v>2022/9</c:v>
                </c:pt>
                <c:pt idx="18">
                  <c:v>2022/12</c:v>
                </c:pt>
                <c:pt idx="19">
                  <c:v>2023/3</c:v>
                </c:pt>
                <c:pt idx="20">
                  <c:v>2023/6</c:v>
                </c:pt>
                <c:pt idx="21">
                  <c:v>2023/9</c:v>
                </c:pt>
              </c:strCache>
            </c:strRef>
          </c:cat>
          <c:val>
            <c:numRef>
              <c:f>'Karlılık Oranları'!$B$12:$W$12</c:f>
              <c:numCache>
                <c:formatCode>0.00%</c:formatCode>
                <c:ptCount val="22"/>
                <c:pt idx="0">
                  <c:v>-6.5045121896466574E-3</c:v>
                </c:pt>
                <c:pt idx="1">
                  <c:v>5.1104620945065796E-5</c:v>
                </c:pt>
                <c:pt idx="2">
                  <c:v>-6.3403368038636734E-2</c:v>
                </c:pt>
                <c:pt idx="3">
                  <c:v>-6.2128129304540834E-2</c:v>
                </c:pt>
                <c:pt idx="4">
                  <c:v>-4.1875939920904437E-2</c:v>
                </c:pt>
                <c:pt idx="5">
                  <c:v>-3.3964490879744527E-2</c:v>
                </c:pt>
                <c:pt idx="6">
                  <c:v>-1.5285569277079681E-2</c:v>
                </c:pt>
                <c:pt idx="7">
                  <c:v>-2.9473455290485225E-2</c:v>
                </c:pt>
                <c:pt idx="8">
                  <c:v>-1.6573885712431041E-2</c:v>
                </c:pt>
                <c:pt idx="9">
                  <c:v>3.7459195656155395E-2</c:v>
                </c:pt>
                <c:pt idx="10">
                  <c:v>3.5937880876068654E-2</c:v>
                </c:pt>
                <c:pt idx="11">
                  <c:v>1.6150423401142301E-3</c:v>
                </c:pt>
                <c:pt idx="12">
                  <c:v>-3.4027818842436545E-3</c:v>
                </c:pt>
                <c:pt idx="13">
                  <c:v>1.4967884220582556E-2</c:v>
                </c:pt>
                <c:pt idx="14">
                  <c:v>4.0805824331914986E-2</c:v>
                </c:pt>
                <c:pt idx="15">
                  <c:v>2.0412348144602181E-2</c:v>
                </c:pt>
                <c:pt idx="16">
                  <c:v>3.9271002239804398E-2</c:v>
                </c:pt>
                <c:pt idx="17">
                  <c:v>3.0965639604225624E-2</c:v>
                </c:pt>
                <c:pt idx="18">
                  <c:v>2.8947033758812198E-2</c:v>
                </c:pt>
                <c:pt idx="19">
                  <c:v>2.1443692995049213E-2</c:v>
                </c:pt>
                <c:pt idx="20">
                  <c:v>2.002148470223817E-2</c:v>
                </c:pt>
                <c:pt idx="21">
                  <c:v>2.8117963676007905E-2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E-4EBF-9379-1879AC52A9F6}"/>
            </c:ext>
          </c:extLst>
        </c:ser>
        <c:ser>
          <c:idx val="4"/>
          <c:order val="4"/>
          <c:tx>
            <c:strRef>
              <c:f>'Karlılık Oranları'!$A$13</c:f>
              <c:strCache>
                <c:ptCount val="1"/>
                <c:pt idx="0">
                  <c:v>FAVÖK marjı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'Karlılık Oranları'!$B$13:$W$13</c:f>
              <c:numCache>
                <c:formatCode>0.00%</c:formatCode>
                <c:ptCount val="22"/>
                <c:pt idx="0">
                  <c:v>3.2851434472230955E-2</c:v>
                </c:pt>
                <c:pt idx="1">
                  <c:v>6.1292925163262957E-2</c:v>
                </c:pt>
                <c:pt idx="2">
                  <c:v>4.4330375261510839E-2</c:v>
                </c:pt>
                <c:pt idx="3">
                  <c:v>5.3872926980713276E-2</c:v>
                </c:pt>
                <c:pt idx="4">
                  <c:v>7.6310350780726871E-2</c:v>
                </c:pt>
                <c:pt idx="5">
                  <c:v>7.815901776227363E-2</c:v>
                </c:pt>
                <c:pt idx="6">
                  <c:v>8.4082961303604903E-2</c:v>
                </c:pt>
                <c:pt idx="7">
                  <c:v>5.7326347456746037E-2</c:v>
                </c:pt>
                <c:pt idx="8">
                  <c:v>4.4066852542672785E-2</c:v>
                </c:pt>
                <c:pt idx="9">
                  <c:v>0.10135876819062736</c:v>
                </c:pt>
                <c:pt idx="10">
                  <c:v>0.10294929726020237</c:v>
                </c:pt>
                <c:pt idx="11">
                  <c:v>8.8734258469733693E-2</c:v>
                </c:pt>
                <c:pt idx="12">
                  <c:v>7.3601009205053913E-2</c:v>
                </c:pt>
                <c:pt idx="13">
                  <c:v>9.106043051405574E-2</c:v>
                </c:pt>
                <c:pt idx="14">
                  <c:v>0.10110173545814687</c:v>
                </c:pt>
                <c:pt idx="15">
                  <c:v>7.990058679257693E-2</c:v>
                </c:pt>
                <c:pt idx="16">
                  <c:v>9.3805497840492691E-2</c:v>
                </c:pt>
                <c:pt idx="17">
                  <c:v>8.5059460002458495E-2</c:v>
                </c:pt>
                <c:pt idx="18">
                  <c:v>7.461232939682455E-2</c:v>
                </c:pt>
                <c:pt idx="19">
                  <c:v>7.4375971634538851E-2</c:v>
                </c:pt>
                <c:pt idx="20">
                  <c:v>8.3966057643977132E-2</c:v>
                </c:pt>
                <c:pt idx="21">
                  <c:v>9.0556351933478677E-2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8E-4EBF-9379-1879AC52A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183936"/>
        <c:axId val="1157958368"/>
      </c:lineChart>
      <c:catAx>
        <c:axId val="13431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7958368"/>
        <c:crosses val="autoZero"/>
        <c:auto val="1"/>
        <c:lblAlgn val="ctr"/>
        <c:lblOffset val="100"/>
        <c:noMultiLvlLbl val="0"/>
      </c:catAx>
      <c:valAx>
        <c:axId val="115795836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31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Yıllık</a:t>
            </a:r>
            <a:r>
              <a:rPr lang="tr-TR" baseline="0"/>
              <a:t> KAR MARJLARI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'Karlılık Oranları'!$A$22</c:f>
              <c:strCache>
                <c:ptCount val="1"/>
                <c:pt idx="0">
                  <c:v>Brüt Kar Marjı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'Karlılık Oranları'!$B$15:$T$15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'Karlılık Oranları'!$B$22:$T$22</c:f>
              <c:numCache>
                <c:formatCode>0.00%</c:formatCode>
                <c:ptCount val="19"/>
                <c:pt idx="0">
                  <c:v>0.18296868498466759</c:v>
                </c:pt>
                <c:pt idx="1">
                  <c:v>0.18455394978398001</c:v>
                </c:pt>
                <c:pt idx="2">
                  <c:v>0.18014391105430491</c:v>
                </c:pt>
                <c:pt idx="3">
                  <c:v>0.17273435080884059</c:v>
                </c:pt>
                <c:pt idx="4">
                  <c:v>0.17183481445166399</c:v>
                </c:pt>
                <c:pt idx="5">
                  <c:v>0.16100041696449846</c:v>
                </c:pt>
                <c:pt idx="6">
                  <c:v>0.16267689831859908</c:v>
                </c:pt>
                <c:pt idx="7">
                  <c:v>0.16600015089576972</c:v>
                </c:pt>
                <c:pt idx="8">
                  <c:v>0.16752888171207</c:v>
                </c:pt>
                <c:pt idx="9">
                  <c:v>0.16975873839040195</c:v>
                </c:pt>
                <c:pt idx="10">
                  <c:v>0.1675376324481303</c:v>
                </c:pt>
                <c:pt idx="11">
                  <c:v>0.16845913453834727</c:v>
                </c:pt>
                <c:pt idx="12">
                  <c:v>0.16987688021658298</c:v>
                </c:pt>
                <c:pt idx="13">
                  <c:v>0.17497052432080776</c:v>
                </c:pt>
                <c:pt idx="14">
                  <c:v>0.17481876266377991</c:v>
                </c:pt>
                <c:pt idx="15">
                  <c:v>0.16651843327008758</c:v>
                </c:pt>
                <c:pt idx="16">
                  <c:v>0.16350019357236084</c:v>
                </c:pt>
                <c:pt idx="17">
                  <c:v>0.16359530997492516</c:v>
                </c:pt>
                <c:pt idx="18">
                  <c:v>0.16645046914792813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E-48BF-B0B9-019FBDA694C0}"/>
            </c:ext>
          </c:extLst>
        </c:ser>
        <c:ser>
          <c:idx val="1"/>
          <c:order val="1"/>
          <c:tx>
            <c:strRef>
              <c:f>'Karlılık Oranları'!$A$23</c:f>
              <c:strCache>
                <c:ptCount val="1"/>
                <c:pt idx="0">
                  <c:v>Esas Faliyet Kar Marjı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'Karlılık Oranları'!$B$15:$T$15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'Karlılık Oranları'!$B$23:$T$23</c:f>
              <c:numCache>
                <c:formatCode>0.00%</c:formatCode>
                <c:ptCount val="19"/>
                <c:pt idx="0">
                  <c:v>3.1699785058688063E-2</c:v>
                </c:pt>
                <c:pt idx="1">
                  <c:v>3.6554446698966139E-2</c:v>
                </c:pt>
                <c:pt idx="2">
                  <c:v>3.5219168888259031E-2</c:v>
                </c:pt>
                <c:pt idx="3">
                  <c:v>4.2354901690149632E-2</c:v>
                </c:pt>
                <c:pt idx="4">
                  <c:v>4.4612619082143951E-2</c:v>
                </c:pt>
                <c:pt idx="5">
                  <c:v>3.786209829938051E-2</c:v>
                </c:pt>
                <c:pt idx="6">
                  <c:v>5.1982777990024667E-2</c:v>
                </c:pt>
                <c:pt idx="7">
                  <c:v>6.2720736342818065E-2</c:v>
                </c:pt>
                <c:pt idx="8">
                  <c:v>6.9548192671005982E-2</c:v>
                </c:pt>
                <c:pt idx="9">
                  <c:v>7.3709436913522761E-2</c:v>
                </c:pt>
                <c:pt idx="10">
                  <c:v>7.0773045992833433E-2</c:v>
                </c:pt>
                <c:pt idx="11">
                  <c:v>7.1640204843592736E-2</c:v>
                </c:pt>
                <c:pt idx="12">
                  <c:v>7.0327345847515696E-2</c:v>
                </c:pt>
                <c:pt idx="13">
                  <c:v>7.6130183809380497E-2</c:v>
                </c:pt>
                <c:pt idx="14">
                  <c:v>7.5874238301596439E-2</c:v>
                </c:pt>
                <c:pt idx="15">
                  <c:v>7.05649068480389E-2</c:v>
                </c:pt>
                <c:pt idx="16">
                  <c:v>6.9095365550151971E-2</c:v>
                </c:pt>
                <c:pt idx="17">
                  <c:v>6.8812046088522233E-2</c:v>
                </c:pt>
                <c:pt idx="18">
                  <c:v>7.2149753911173842E-2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E-48BF-B0B9-019FBDA694C0}"/>
            </c:ext>
          </c:extLst>
        </c:ser>
        <c:ser>
          <c:idx val="2"/>
          <c:order val="2"/>
          <c:tx>
            <c:strRef>
              <c:f>'Karlılık Oranları'!$A$24</c:f>
              <c:strCache>
                <c:ptCount val="1"/>
                <c:pt idx="0">
                  <c:v>Sürdürülen Faaliyetler Dönem Kar Marjı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'Karlılık Oranları'!$B$15:$T$15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'Karlılık Oranları'!$B$24:$T$24</c:f>
              <c:numCache>
                <c:formatCode>0.00%</c:formatCode>
                <c:ptCount val="19"/>
                <c:pt idx="0">
                  <c:v>-3.2598910170366695E-2</c:v>
                </c:pt>
                <c:pt idx="1">
                  <c:v>-4.4840780156528218E-2</c:v>
                </c:pt>
                <c:pt idx="2">
                  <c:v>-5.5111623317762135E-2</c:v>
                </c:pt>
                <c:pt idx="3">
                  <c:v>-4.2999334537273767E-2</c:v>
                </c:pt>
                <c:pt idx="4">
                  <c:v>-3.4710186457491791E-2</c:v>
                </c:pt>
                <c:pt idx="5">
                  <c:v>-2.7374696583869429E-2</c:v>
                </c:pt>
                <c:pt idx="6">
                  <c:v>7.6936117471758316E-4</c:v>
                </c:pt>
                <c:pt idx="7">
                  <c:v>1.9835480803685853E-2</c:v>
                </c:pt>
                <c:pt idx="8">
                  <c:v>2.5437005140064257E-2</c:v>
                </c:pt>
                <c:pt idx="9">
                  <c:v>2.4594408990969523E-2</c:v>
                </c:pt>
                <c:pt idx="10">
                  <c:v>1.7921057391344773E-2</c:v>
                </c:pt>
                <c:pt idx="11">
                  <c:v>1.8537837168997824E-2</c:v>
                </c:pt>
                <c:pt idx="12">
                  <c:v>2.3512396230018311E-2</c:v>
                </c:pt>
                <c:pt idx="13">
                  <c:v>3.283846085452722E-2</c:v>
                </c:pt>
                <c:pt idx="14">
                  <c:v>3.6283327288033636E-2</c:v>
                </c:pt>
                <c:pt idx="15">
                  <c:v>3.4475559951846702E-2</c:v>
                </c:pt>
                <c:pt idx="16">
                  <c:v>3.245285988730625E-2</c:v>
                </c:pt>
                <c:pt idx="17">
                  <c:v>2.8959865219375325E-2</c:v>
                </c:pt>
                <c:pt idx="18">
                  <c:v>2.96766277667679E-2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E-48BF-B0B9-019FBDA694C0}"/>
            </c:ext>
          </c:extLst>
        </c:ser>
        <c:ser>
          <c:idx val="3"/>
          <c:order val="3"/>
          <c:tx>
            <c:strRef>
              <c:f>'Karlılık Oranları'!$A$25</c:f>
              <c:strCache>
                <c:ptCount val="1"/>
                <c:pt idx="0">
                  <c:v>Dönem Kar Marjı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'Karlılık Oranları'!$B$15:$T$15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'Karlılık Oranları'!$B$25:$T$25</c:f>
              <c:numCache>
                <c:formatCode>0.00%</c:formatCode>
                <c:ptCount val="19"/>
                <c:pt idx="0">
                  <c:v>-3.2040125416133727E-2</c:v>
                </c:pt>
                <c:pt idx="1">
                  <c:v>-4.1041589023700087E-2</c:v>
                </c:pt>
                <c:pt idx="2">
                  <c:v>-4.918431685032127E-2</c:v>
                </c:pt>
                <c:pt idx="3">
                  <c:v>-3.5928218979538414E-2</c:v>
                </c:pt>
                <c:pt idx="4">
                  <c:v>-2.9301054850863928E-2</c:v>
                </c:pt>
                <c:pt idx="5">
                  <c:v>-2.3540577719204193E-2</c:v>
                </c:pt>
                <c:pt idx="6">
                  <c:v>-6.8115028620884606E-4</c:v>
                </c:pt>
                <c:pt idx="7">
                  <c:v>1.5213718173433461E-2</c:v>
                </c:pt>
                <c:pt idx="8">
                  <c:v>1.9695716170103898E-2</c:v>
                </c:pt>
                <c:pt idx="9">
                  <c:v>1.961767943017069E-2</c:v>
                </c:pt>
                <c:pt idx="10">
                  <c:v>1.395772846235593E-2</c:v>
                </c:pt>
                <c:pt idx="11">
                  <c:v>1.7481731242451042E-2</c:v>
                </c:pt>
                <c:pt idx="12">
                  <c:v>2.102225367618149E-2</c:v>
                </c:pt>
                <c:pt idx="13">
                  <c:v>3.0231565682623539E-2</c:v>
                </c:pt>
                <c:pt idx="14">
                  <c:v>3.2729739168713273E-2</c:v>
                </c:pt>
                <c:pt idx="15">
                  <c:v>3.0097361590792803E-2</c:v>
                </c:pt>
                <c:pt idx="16">
                  <c:v>2.8694610676852916E-2</c:v>
                </c:pt>
                <c:pt idx="17">
                  <c:v>2.4641396235429658E-2</c:v>
                </c:pt>
                <c:pt idx="18">
                  <c:v>2.4878734182910939E-2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3E-48BF-B0B9-019FBDA694C0}"/>
            </c:ext>
          </c:extLst>
        </c:ser>
        <c:ser>
          <c:idx val="4"/>
          <c:order val="4"/>
          <c:tx>
            <c:strRef>
              <c:f>'Karlılık Oranları'!$A$26</c:f>
              <c:strCache>
                <c:ptCount val="1"/>
                <c:pt idx="0">
                  <c:v>FAVÖK marjı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'Karlılık Oranları'!$B$26:$T$26</c:f>
              <c:numCache>
                <c:formatCode>0.00%</c:formatCode>
                <c:ptCount val="19"/>
                <c:pt idx="0">
                  <c:v>4.8145486816296809E-2</c:v>
                </c:pt>
                <c:pt idx="1">
                  <c:v>5.9698538241749144E-2</c:v>
                </c:pt>
                <c:pt idx="2">
                  <c:v>6.4426000251349674E-2</c:v>
                </c:pt>
                <c:pt idx="3">
                  <c:v>7.4576060600859903E-2</c:v>
                </c:pt>
                <c:pt idx="4">
                  <c:v>7.4419578842218892E-2</c:v>
                </c:pt>
                <c:pt idx="5">
                  <c:v>6.72331985644508E-2</c:v>
                </c:pt>
                <c:pt idx="6">
                  <c:v>7.6497293649383818E-2</c:v>
                </c:pt>
                <c:pt idx="7">
                  <c:v>8.3912852163704435E-2</c:v>
                </c:pt>
                <c:pt idx="8">
                  <c:v>8.971389079938466E-2</c:v>
                </c:pt>
                <c:pt idx="9">
                  <c:v>9.2610016651349408E-2</c:v>
                </c:pt>
                <c:pt idx="10">
                  <c:v>9.0043445383828094E-2</c:v>
                </c:pt>
                <c:pt idx="11">
                  <c:v>9.0505033258294232E-2</c:v>
                </c:pt>
                <c:pt idx="12">
                  <c:v>8.7408867769801946E-2</c:v>
                </c:pt>
                <c:pt idx="13">
                  <c:v>9.1377247807368264E-2</c:v>
                </c:pt>
                <c:pt idx="14">
                  <c:v>8.9276911035273479E-2</c:v>
                </c:pt>
                <c:pt idx="15">
                  <c:v>8.1941743587109067E-2</c:v>
                </c:pt>
                <c:pt idx="16">
                  <c:v>7.9854312940648098E-2</c:v>
                </c:pt>
                <c:pt idx="17">
                  <c:v>7.9256850382634692E-2</c:v>
                </c:pt>
                <c:pt idx="18">
                  <c:v>8.2153237801520812E-2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3E-48BF-B0B9-019FBDA6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183936"/>
        <c:axId val="1157958368"/>
      </c:lineChart>
      <c:catAx>
        <c:axId val="13431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7958368"/>
        <c:crosses val="autoZero"/>
        <c:auto val="1"/>
        <c:lblAlgn val="ctr"/>
        <c:lblOffset val="100"/>
        <c:noMultiLvlLbl val="0"/>
      </c:catAx>
      <c:valAx>
        <c:axId val="115795836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31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varlıkların karlılık oranı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'Karlılık Oranları'!$A$49</c:f>
              <c:strCache>
                <c:ptCount val="1"/>
                <c:pt idx="0">
                  <c:v>Varlıkların Karlılık Oranları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'Karlılık Oranları'!$E$45:$T$45</c:f>
              <c:strCache>
                <c:ptCount val="16"/>
                <c:pt idx="0">
                  <c:v>2019/12</c:v>
                </c:pt>
                <c:pt idx="1">
                  <c:v>2020/3</c:v>
                </c:pt>
                <c:pt idx="2">
                  <c:v>2020/6</c:v>
                </c:pt>
                <c:pt idx="3">
                  <c:v>2020/9</c:v>
                </c:pt>
                <c:pt idx="4">
                  <c:v>2020/12</c:v>
                </c:pt>
                <c:pt idx="5">
                  <c:v>2021/3</c:v>
                </c:pt>
                <c:pt idx="6">
                  <c:v>2021/6</c:v>
                </c:pt>
                <c:pt idx="7">
                  <c:v>2021/9</c:v>
                </c:pt>
                <c:pt idx="8">
                  <c:v>2021/12</c:v>
                </c:pt>
                <c:pt idx="9">
                  <c:v>2022/3</c:v>
                </c:pt>
                <c:pt idx="10">
                  <c:v>2022/6</c:v>
                </c:pt>
                <c:pt idx="11">
                  <c:v>2022/9</c:v>
                </c:pt>
                <c:pt idx="12">
                  <c:v>2022/12</c:v>
                </c:pt>
                <c:pt idx="13">
                  <c:v>2023/3</c:v>
                </c:pt>
                <c:pt idx="14">
                  <c:v>2023/6</c:v>
                </c:pt>
                <c:pt idx="15">
                  <c:v>2023/9</c:v>
                </c:pt>
              </c:strCache>
            </c:strRef>
          </c:cat>
          <c:val>
            <c:numRef>
              <c:f>'Karlılık Oranları'!$E$49:$T$49</c:f>
              <c:numCache>
                <c:formatCode>0.00%</c:formatCode>
                <c:ptCount val="16"/>
                <c:pt idx="0">
                  <c:v>-0.10963719937345535</c:v>
                </c:pt>
                <c:pt idx="1">
                  <c:v>-9.0774485969079888E-2</c:v>
                </c:pt>
                <c:pt idx="2">
                  <c:v>-6.8951322564892961E-2</c:v>
                </c:pt>
                <c:pt idx="3">
                  <c:v>-2.0950702852732279E-3</c:v>
                </c:pt>
                <c:pt idx="4">
                  <c:v>4.9726404501587475E-2</c:v>
                </c:pt>
                <c:pt idx="5">
                  <c:v>6.597863329854628E-2</c:v>
                </c:pt>
                <c:pt idx="6">
                  <c:v>6.8197076762946715E-2</c:v>
                </c:pt>
                <c:pt idx="7">
                  <c:v>4.8495463771691338E-2</c:v>
                </c:pt>
                <c:pt idx="8">
                  <c:v>5.8656677576896146E-2</c:v>
                </c:pt>
                <c:pt idx="9">
                  <c:v>7.1251044300222E-2</c:v>
                </c:pt>
                <c:pt idx="10">
                  <c:v>0.10442911315654607</c:v>
                </c:pt>
                <c:pt idx="11">
                  <c:v>0.10991017931893761</c:v>
                </c:pt>
                <c:pt idx="12">
                  <c:v>0.10931906462139392</c:v>
                </c:pt>
                <c:pt idx="13">
                  <c:v>0.10761550368525181</c:v>
                </c:pt>
                <c:pt idx="14">
                  <c:v>9.4964765705712703E-2</c:v>
                </c:pt>
                <c:pt idx="15">
                  <c:v>9.7265485601986501E-2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B0-419E-A517-BB51D77DD1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3183936"/>
        <c:axId val="1157958368"/>
      </c:lineChart>
      <c:catAx>
        <c:axId val="13431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7958368"/>
        <c:crosses val="autoZero"/>
        <c:auto val="1"/>
        <c:lblAlgn val="ctr"/>
        <c:lblOffset val="100"/>
        <c:noMultiLvlLbl val="0"/>
      </c:catAx>
      <c:valAx>
        <c:axId val="115795836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31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özsermaye karlılığı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'Karlılık Oranları'!$A$72</c:f>
              <c:strCache>
                <c:ptCount val="1"/>
                <c:pt idx="0">
                  <c:v>Öz Kaynakların Karlılık Oranları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'Karlılık Oranları'!$F$67:$T$67</c:f>
              <c:strCache>
                <c:ptCount val="15"/>
                <c:pt idx="0">
                  <c:v>2020/3</c:v>
                </c:pt>
                <c:pt idx="1">
                  <c:v>2020/6</c:v>
                </c:pt>
                <c:pt idx="2">
                  <c:v>2020/9</c:v>
                </c:pt>
                <c:pt idx="3">
                  <c:v>2020/12</c:v>
                </c:pt>
                <c:pt idx="4">
                  <c:v>2021/3</c:v>
                </c:pt>
                <c:pt idx="5">
                  <c:v>2021/6</c:v>
                </c:pt>
                <c:pt idx="6">
                  <c:v>2021/9</c:v>
                </c:pt>
                <c:pt idx="7">
                  <c:v>2021/12</c:v>
                </c:pt>
                <c:pt idx="8">
                  <c:v>2022/3</c:v>
                </c:pt>
                <c:pt idx="9">
                  <c:v>2022/6</c:v>
                </c:pt>
                <c:pt idx="10">
                  <c:v>2022/9</c:v>
                </c:pt>
                <c:pt idx="11">
                  <c:v>2022/12</c:v>
                </c:pt>
                <c:pt idx="12">
                  <c:v>2023/3</c:v>
                </c:pt>
                <c:pt idx="13">
                  <c:v>2023/6</c:v>
                </c:pt>
                <c:pt idx="14">
                  <c:v>2023/9</c:v>
                </c:pt>
              </c:strCache>
            </c:strRef>
          </c:cat>
          <c:val>
            <c:numRef>
              <c:f>'Karlılık Oranları'!$F$72:$T$72</c:f>
              <c:numCache>
                <c:formatCode>0.00%</c:formatCode>
                <c:ptCount val="15"/>
                <c:pt idx="0">
                  <c:v>0.58320353301203931</c:v>
                </c:pt>
                <c:pt idx="1">
                  <c:v>0.40730787734586205</c:v>
                </c:pt>
                <c:pt idx="2">
                  <c:v>1.4349120641118198E-2</c:v>
                </c:pt>
                <c:pt idx="3">
                  <c:v>-0.40870344371559042</c:v>
                </c:pt>
                <c:pt idx="4">
                  <c:v>-0.5322809475064203</c:v>
                </c:pt>
                <c:pt idx="5">
                  <c:v>-1.350315875280212</c:v>
                </c:pt>
                <c:pt idx="6">
                  <c:v>-1.9285398851820628</c:v>
                </c:pt>
                <c:pt idx="7">
                  <c:v>3.3954233173201094</c:v>
                </c:pt>
                <c:pt idx="8">
                  <c:v>2.7259326156938717</c:v>
                </c:pt>
                <c:pt idx="9">
                  <c:v>1.1991115458587225</c:v>
                </c:pt>
                <c:pt idx="10">
                  <c:v>1.2463264063994435</c:v>
                </c:pt>
                <c:pt idx="11">
                  <c:v>1.0454620140788546</c:v>
                </c:pt>
                <c:pt idx="12">
                  <c:v>1.0157419957544238</c:v>
                </c:pt>
                <c:pt idx="13">
                  <c:v>0.84333048177158054</c:v>
                </c:pt>
                <c:pt idx="14">
                  <c:v>0.82239956531362135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A-491B-8F30-1AE3674AD54D}"/>
            </c:ext>
          </c:extLst>
        </c:ser>
        <c:ser>
          <c:idx val="1"/>
          <c:order val="1"/>
          <c:tx>
            <c:strRef>
              <c:f>'Karlılık Oranları'!$A$73</c:f>
              <c:strCache>
                <c:ptCount val="1"/>
                <c:pt idx="0">
                  <c:v>EFK/Özsermaye (%)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'Karlılık Oranları'!$F$67:$T$67</c:f>
              <c:strCache>
                <c:ptCount val="15"/>
                <c:pt idx="0">
                  <c:v>2020/3</c:v>
                </c:pt>
                <c:pt idx="1">
                  <c:v>2020/6</c:v>
                </c:pt>
                <c:pt idx="2">
                  <c:v>2020/9</c:v>
                </c:pt>
                <c:pt idx="3">
                  <c:v>2020/12</c:v>
                </c:pt>
                <c:pt idx="4">
                  <c:v>2021/3</c:v>
                </c:pt>
                <c:pt idx="5">
                  <c:v>2021/6</c:v>
                </c:pt>
                <c:pt idx="6">
                  <c:v>2021/9</c:v>
                </c:pt>
                <c:pt idx="7">
                  <c:v>2021/12</c:v>
                </c:pt>
                <c:pt idx="8">
                  <c:v>2022/3</c:v>
                </c:pt>
                <c:pt idx="9">
                  <c:v>2022/6</c:v>
                </c:pt>
                <c:pt idx="10">
                  <c:v>2022/9</c:v>
                </c:pt>
                <c:pt idx="11">
                  <c:v>2022/12</c:v>
                </c:pt>
                <c:pt idx="12">
                  <c:v>2023/3</c:v>
                </c:pt>
                <c:pt idx="13">
                  <c:v>2023/6</c:v>
                </c:pt>
                <c:pt idx="14">
                  <c:v>2023/9</c:v>
                </c:pt>
              </c:strCache>
            </c:strRef>
          </c:cat>
          <c:val>
            <c:numRef>
              <c:f>'Karlılık Oranları'!$F$73:$T$73</c:f>
              <c:numCache>
                <c:formatCode>0.00%</c:formatCode>
                <c:ptCount val="15"/>
                <c:pt idx="0">
                  <c:v>-0.88796247090945746</c:v>
                </c:pt>
                <c:pt idx="1">
                  <c:v>-0.65510418113487079</c:v>
                </c:pt>
                <c:pt idx="2">
                  <c:v>-1.0950698659922851</c:v>
                </c:pt>
                <c:pt idx="3">
                  <c:v>-1.6849385957766927</c:v>
                </c:pt>
                <c:pt idx="4">
                  <c:v>-1.8795548012858503</c:v>
                </c:pt>
                <c:pt idx="5">
                  <c:v>-5.0735370193287457</c:v>
                </c:pt>
                <c:pt idx="6">
                  <c:v>-9.7787145208559156</c:v>
                </c:pt>
                <c:pt idx="7">
                  <c:v>13.914458391445839</c:v>
                </c:pt>
                <c:pt idx="8">
                  <c:v>9.1192699305181275</c:v>
                </c:pt>
                <c:pt idx="9">
                  <c:v>3.0196445447959608</c:v>
                </c:pt>
                <c:pt idx="10">
                  <c:v>2.88923985227229</c:v>
                </c:pt>
                <c:pt idx="11">
                  <c:v>2.4511427493101481</c:v>
                </c:pt>
                <c:pt idx="12">
                  <c:v>2.4458622314714802</c:v>
                </c:pt>
                <c:pt idx="13">
                  <c:v>2.3550327840629284</c:v>
                </c:pt>
                <c:pt idx="14">
                  <c:v>2.385005837426875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A-491B-8F30-1AE3674AD54D}"/>
            </c:ext>
          </c:extLst>
        </c:ser>
        <c:ser>
          <c:idx val="2"/>
          <c:order val="2"/>
          <c:tx>
            <c:strRef>
              <c:f>'Karlılık Oranları'!$A$76</c:f>
              <c:strCache>
                <c:ptCount val="1"/>
                <c:pt idx="0">
                  <c:v>Kullanılan Sermayenin Getirisi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'Karlılık Oranları'!$F$76:$T$76</c:f>
              <c:numCache>
                <c:formatCode>0.00%</c:formatCode>
                <c:ptCount val="15"/>
                <c:pt idx="0">
                  <c:v>2.4215030389345928</c:v>
                </c:pt>
                <c:pt idx="1">
                  <c:v>4.1177467925196751</c:v>
                </c:pt>
                <c:pt idx="2">
                  <c:v>5.6907605558762153</c:v>
                </c:pt>
                <c:pt idx="3">
                  <c:v>14.741552779408066</c:v>
                </c:pt>
                <c:pt idx="4">
                  <c:v>-25.703751458218211</c:v>
                </c:pt>
                <c:pt idx="5">
                  <c:v>5.3277692725566697</c:v>
                </c:pt>
                <c:pt idx="6">
                  <c:v>3.9751935960309752</c:v>
                </c:pt>
                <c:pt idx="7">
                  <c:v>2.7570360097336053</c:v>
                </c:pt>
                <c:pt idx="8">
                  <c:v>2.7978191162504888</c:v>
                </c:pt>
                <c:pt idx="9">
                  <c:v>1.712474622293175</c:v>
                </c:pt>
                <c:pt idx="10">
                  <c:v>1.7801511432347814</c:v>
                </c:pt>
                <c:pt idx="11">
                  <c:v>1.6771575319597771</c:v>
                </c:pt>
                <c:pt idx="12">
                  <c:v>1.6852937981658125</c:v>
                </c:pt>
                <c:pt idx="13">
                  <c:v>1.5937909118045925</c:v>
                </c:pt>
                <c:pt idx="14">
                  <c:v>1.7136461614989222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A-491B-8F30-1AE3674A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183936"/>
        <c:axId val="1157958368"/>
      </c:lineChart>
      <c:catAx>
        <c:axId val="13431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7958368"/>
        <c:crosses val="autoZero"/>
        <c:auto val="1"/>
        <c:lblAlgn val="ctr"/>
        <c:lblOffset val="100"/>
        <c:noMultiLvlLbl val="0"/>
      </c:catAx>
      <c:valAx>
        <c:axId val="115795836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31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'Karlılık Oranları'!$A$83</c:f>
              <c:strCache>
                <c:ptCount val="1"/>
                <c:pt idx="0">
                  <c:v>Hisse Başına Kar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'Karlılık Oranları'!$B$67:$T$67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'Karlılık Oranları'!$B$83:$T$83</c:f>
              <c:numCache>
                <c:formatCode>0.00</c:formatCode>
                <c:ptCount val="19"/>
                <c:pt idx="0">
                  <c:v>-1.0227181818181819</c:v>
                </c:pt>
                <c:pt idx="1">
                  <c:v>-1.3515181818181818</c:v>
                </c:pt>
                <c:pt idx="2">
                  <c:v>-1.6721818181818182</c:v>
                </c:pt>
                <c:pt idx="3">
                  <c:v>-1.3512181818181819</c:v>
                </c:pt>
                <c:pt idx="4">
                  <c:v>-1.1573090909090908</c:v>
                </c:pt>
                <c:pt idx="5">
                  <c:v>-0.91973636363636369</c:v>
                </c:pt>
                <c:pt idx="6">
                  <c:v>-3.0536363636363636E-2</c:v>
                </c:pt>
                <c:pt idx="7">
                  <c:v>0.77541818181818178</c:v>
                </c:pt>
                <c:pt idx="8">
                  <c:v>1.0777818181818182</c:v>
                </c:pt>
                <c:pt idx="9">
                  <c:v>0.64282089552238808</c:v>
                </c:pt>
                <c:pt idx="10">
                  <c:v>0.47799004975124376</c:v>
                </c:pt>
                <c:pt idx="11">
                  <c:v>0.65404975124378106</c:v>
                </c:pt>
                <c:pt idx="12">
                  <c:v>0.93103482587064679</c:v>
                </c:pt>
                <c:pt idx="13">
                  <c:v>1.6222786069651742</c:v>
                </c:pt>
                <c:pt idx="14">
                  <c:v>2.1750597014925375</c:v>
                </c:pt>
                <c:pt idx="15">
                  <c:v>2.6115771144278606</c:v>
                </c:pt>
                <c:pt idx="16">
                  <c:v>3.029273631840796</c:v>
                </c:pt>
                <c:pt idx="17">
                  <c:v>3.1438059701492538</c:v>
                </c:pt>
                <c:pt idx="18">
                  <c:v>3.900592039800995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5-4939-A778-D7FB51C776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5917968"/>
        <c:axId val="1357120096"/>
      </c:lineChart>
      <c:catAx>
        <c:axId val="116591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7120096"/>
        <c:crosses val="autoZero"/>
        <c:auto val="1"/>
        <c:lblAlgn val="ctr"/>
        <c:lblOffset val="100"/>
        <c:noMultiLvlLbl val="0"/>
      </c:catAx>
      <c:valAx>
        <c:axId val="1357120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6591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Büyüme Oranları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'Büyüme Oranları'!$A$7</c:f>
              <c:strCache>
                <c:ptCount val="1"/>
                <c:pt idx="0">
                  <c:v>Satış Hasılatındaki Büyüme Oranı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'Büyüme Oranları'!$C$2:$T$2</c:f>
              <c:strCache>
                <c:ptCount val="18"/>
                <c:pt idx="0">
                  <c:v>2019/6</c:v>
                </c:pt>
                <c:pt idx="1">
                  <c:v>2019/9</c:v>
                </c:pt>
                <c:pt idx="2">
                  <c:v>2019/12</c:v>
                </c:pt>
                <c:pt idx="3">
                  <c:v>2020/3</c:v>
                </c:pt>
                <c:pt idx="4">
                  <c:v>2020/6</c:v>
                </c:pt>
                <c:pt idx="5">
                  <c:v>2020/9</c:v>
                </c:pt>
                <c:pt idx="6">
                  <c:v>2020/12</c:v>
                </c:pt>
                <c:pt idx="7">
                  <c:v>2021/3</c:v>
                </c:pt>
                <c:pt idx="8">
                  <c:v>2021/6</c:v>
                </c:pt>
                <c:pt idx="9">
                  <c:v>2021/9</c:v>
                </c:pt>
                <c:pt idx="10">
                  <c:v>2021/12</c:v>
                </c:pt>
                <c:pt idx="11">
                  <c:v>2022/3</c:v>
                </c:pt>
                <c:pt idx="12">
                  <c:v>2022/6</c:v>
                </c:pt>
                <c:pt idx="13">
                  <c:v>2022/9</c:v>
                </c:pt>
                <c:pt idx="14">
                  <c:v>2022/12</c:v>
                </c:pt>
                <c:pt idx="15">
                  <c:v>2023/3</c:v>
                </c:pt>
                <c:pt idx="16">
                  <c:v>2023/6</c:v>
                </c:pt>
                <c:pt idx="17">
                  <c:v>2023/9</c:v>
                </c:pt>
              </c:strCache>
            </c:strRef>
          </c:cat>
          <c:val>
            <c:numRef>
              <c:f>'Büyüme Oranları'!$C$7:$T$7</c:f>
              <c:numCache>
                <c:formatCode>0.0%</c:formatCode>
                <c:ptCount val="18"/>
                <c:pt idx="0">
                  <c:v>3.1658488529960449E-2</c:v>
                </c:pt>
                <c:pt idx="1">
                  <c:v>3.2426463483650192E-2</c:v>
                </c:pt>
                <c:pt idx="2">
                  <c:v>0.10619817584315783</c:v>
                </c:pt>
                <c:pt idx="3">
                  <c:v>5.021040756630879E-2</c:v>
                </c:pt>
                <c:pt idx="4">
                  <c:v>-1.0809056572505749E-2</c:v>
                </c:pt>
                <c:pt idx="5">
                  <c:v>0.14743510989992847</c:v>
                </c:pt>
                <c:pt idx="6">
                  <c:v>0.1369103963933711</c:v>
                </c:pt>
                <c:pt idx="7">
                  <c:v>7.3639454356615897E-2</c:v>
                </c:pt>
                <c:pt idx="8">
                  <c:v>9.4174649216364426E-2</c:v>
                </c:pt>
                <c:pt idx="9">
                  <c:v>4.5109411982807268E-2</c:v>
                </c:pt>
                <c:pt idx="10">
                  <c:v>9.2501984860580366E-2</c:v>
                </c:pt>
                <c:pt idx="11">
                  <c:v>0.18375086219174031</c:v>
                </c:pt>
                <c:pt idx="12">
                  <c:v>0.21165268088834965</c:v>
                </c:pt>
                <c:pt idx="13">
                  <c:v>0.23840824935186888</c:v>
                </c:pt>
                <c:pt idx="14">
                  <c:v>0.30570717466648856</c:v>
                </c:pt>
                <c:pt idx="15">
                  <c:v>0.21664461895569542</c:v>
                </c:pt>
                <c:pt idx="16">
                  <c:v>0.20851558157360772</c:v>
                </c:pt>
                <c:pt idx="17">
                  <c:v>0.22888665523165197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4D-4BCC-A265-EE53B2DFB873}"/>
            </c:ext>
          </c:extLst>
        </c:ser>
        <c:ser>
          <c:idx val="2"/>
          <c:order val="2"/>
          <c:tx>
            <c:strRef>
              <c:f>'Büyüme Oranları'!$A$9</c:f>
              <c:strCache>
                <c:ptCount val="1"/>
                <c:pt idx="0">
                  <c:v>Varlıklardaki Büyüme Oranı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'Büyüme Oranları'!$C$2:$T$2</c:f>
              <c:strCache>
                <c:ptCount val="18"/>
                <c:pt idx="0">
                  <c:v>2019/6</c:v>
                </c:pt>
                <c:pt idx="1">
                  <c:v>2019/9</c:v>
                </c:pt>
                <c:pt idx="2">
                  <c:v>2019/12</c:v>
                </c:pt>
                <c:pt idx="3">
                  <c:v>2020/3</c:v>
                </c:pt>
                <c:pt idx="4">
                  <c:v>2020/6</c:v>
                </c:pt>
                <c:pt idx="5">
                  <c:v>2020/9</c:v>
                </c:pt>
                <c:pt idx="6">
                  <c:v>2020/12</c:v>
                </c:pt>
                <c:pt idx="7">
                  <c:v>2021/3</c:v>
                </c:pt>
                <c:pt idx="8">
                  <c:v>2021/6</c:v>
                </c:pt>
                <c:pt idx="9">
                  <c:v>2021/9</c:v>
                </c:pt>
                <c:pt idx="10">
                  <c:v>2021/12</c:v>
                </c:pt>
                <c:pt idx="11">
                  <c:v>2022/3</c:v>
                </c:pt>
                <c:pt idx="12">
                  <c:v>2022/6</c:v>
                </c:pt>
                <c:pt idx="13">
                  <c:v>2022/9</c:v>
                </c:pt>
                <c:pt idx="14">
                  <c:v>2022/12</c:v>
                </c:pt>
                <c:pt idx="15">
                  <c:v>2023/3</c:v>
                </c:pt>
                <c:pt idx="16">
                  <c:v>2023/6</c:v>
                </c:pt>
                <c:pt idx="17">
                  <c:v>2023/9</c:v>
                </c:pt>
              </c:strCache>
            </c:strRef>
          </c:cat>
          <c:val>
            <c:numRef>
              <c:f>'Büyüme Oranları'!$C$9:$T$9</c:f>
              <c:numCache>
                <c:formatCode>0.0%</c:formatCode>
                <c:ptCount val="18"/>
                <c:pt idx="0">
                  <c:v>6.3822481318136726E-2</c:v>
                </c:pt>
                <c:pt idx="1">
                  <c:v>-8.453340382834662E-2</c:v>
                </c:pt>
                <c:pt idx="2">
                  <c:v>0.20657909536242225</c:v>
                </c:pt>
                <c:pt idx="3">
                  <c:v>-2.5414260176017556E-2</c:v>
                </c:pt>
                <c:pt idx="4">
                  <c:v>0.1049245828909835</c:v>
                </c:pt>
                <c:pt idx="5">
                  <c:v>0.10364818935073994</c:v>
                </c:pt>
                <c:pt idx="6">
                  <c:v>9.068546325691984E-2</c:v>
                </c:pt>
                <c:pt idx="7">
                  <c:v>-8.1707596970392427E-2</c:v>
                </c:pt>
                <c:pt idx="8">
                  <c:v>0.12178455386153453</c:v>
                </c:pt>
                <c:pt idx="9">
                  <c:v>6.1395235075012877E-2</c:v>
                </c:pt>
                <c:pt idx="10">
                  <c:v>0.39994906046410961</c:v>
                </c:pt>
                <c:pt idx="11">
                  <c:v>0.11336258486899453</c:v>
                </c:pt>
                <c:pt idx="12">
                  <c:v>0.19827474749409513</c:v>
                </c:pt>
                <c:pt idx="13">
                  <c:v>0.38980095184455776</c:v>
                </c:pt>
                <c:pt idx="14">
                  <c:v>0.13173817124725851</c:v>
                </c:pt>
                <c:pt idx="15">
                  <c:v>7.4384347685797714E-2</c:v>
                </c:pt>
                <c:pt idx="16">
                  <c:v>0.18066602847448565</c:v>
                </c:pt>
                <c:pt idx="17">
                  <c:v>0.4008523139448581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4D-4BCC-A265-EE53B2DFB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389679"/>
        <c:axId val="1251390639"/>
      </c:barChart>
      <c:barChart>
        <c:barDir val="col"/>
        <c:grouping val="clustered"/>
        <c:varyColors val="0"/>
        <c:ser>
          <c:idx val="1"/>
          <c:order val="1"/>
          <c:tx>
            <c:strRef>
              <c:f>'Büyüme Oranları'!$A$8</c:f>
              <c:strCache>
                <c:ptCount val="1"/>
                <c:pt idx="0">
                  <c:v>Dönem Karındaki Büyüme Oranı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'Büyüme Oranları'!$C$2:$T$2</c:f>
              <c:strCache>
                <c:ptCount val="18"/>
                <c:pt idx="0">
                  <c:v>2019/6</c:v>
                </c:pt>
                <c:pt idx="1">
                  <c:v>2019/9</c:v>
                </c:pt>
                <c:pt idx="2">
                  <c:v>2019/12</c:v>
                </c:pt>
                <c:pt idx="3">
                  <c:v>2020/3</c:v>
                </c:pt>
                <c:pt idx="4">
                  <c:v>2020/6</c:v>
                </c:pt>
                <c:pt idx="5">
                  <c:v>2020/9</c:v>
                </c:pt>
                <c:pt idx="6">
                  <c:v>2020/12</c:v>
                </c:pt>
                <c:pt idx="7">
                  <c:v>2021/3</c:v>
                </c:pt>
                <c:pt idx="8">
                  <c:v>2021/6</c:v>
                </c:pt>
                <c:pt idx="9">
                  <c:v>2021/9</c:v>
                </c:pt>
                <c:pt idx="10">
                  <c:v>2021/12</c:v>
                </c:pt>
                <c:pt idx="11">
                  <c:v>2022/3</c:v>
                </c:pt>
                <c:pt idx="12">
                  <c:v>2022/6</c:v>
                </c:pt>
                <c:pt idx="13">
                  <c:v>2022/9</c:v>
                </c:pt>
                <c:pt idx="14">
                  <c:v>2022/12</c:v>
                </c:pt>
                <c:pt idx="15">
                  <c:v>2023/3</c:v>
                </c:pt>
                <c:pt idx="16">
                  <c:v>2023/6</c:v>
                </c:pt>
                <c:pt idx="17">
                  <c:v>2023/9</c:v>
                </c:pt>
              </c:strCache>
            </c:strRef>
          </c:cat>
          <c:val>
            <c:numRef>
              <c:f>'Büyüme Oranları'!$C$8:$T$8</c:f>
              <c:numCache>
                <c:formatCode>0.0%</c:formatCode>
                <c:ptCount val="18"/>
                <c:pt idx="0">
                  <c:v>0.32149619107725402</c:v>
                </c:pt>
                <c:pt idx="1">
                  <c:v>0.23726179986143525</c:v>
                </c:pt>
                <c:pt idx="2">
                  <c:v>-0.19194302489942372</c:v>
                </c:pt>
                <c:pt idx="3">
                  <c:v>-0.1435068692223852</c:v>
                </c:pt>
                <c:pt idx="4">
                  <c:v>-0.20528027398981963</c:v>
                </c:pt>
                <c:pt idx="5">
                  <c:v>-0.96679878621344062</c:v>
                </c:pt>
                <c:pt idx="6">
                  <c:v>-26.393271807085441</c:v>
                </c:pt>
                <c:pt idx="7">
                  <c:v>0.38993622209716761</c:v>
                </c:pt>
                <c:pt idx="8">
                  <c:v>8.9839400789500257E-2</c:v>
                </c:pt>
                <c:pt idx="9">
                  <c:v>-0.25641799592901315</c:v>
                </c:pt>
                <c:pt idx="10">
                  <c:v>0.36833340272284443</c:v>
                </c:pt>
                <c:pt idx="11">
                  <c:v>0.4234923629282541</c:v>
                </c:pt>
                <c:pt idx="12">
                  <c:v>0.74244675052634945</c:v>
                </c:pt>
                <c:pt idx="13">
                  <c:v>0.34074362575825412</c:v>
                </c:pt>
                <c:pt idx="14">
                  <c:v>0.20069215232840865</c:v>
                </c:pt>
                <c:pt idx="15">
                  <c:v>0.1599403345608057</c:v>
                </c:pt>
                <c:pt idx="16">
                  <c:v>3.780851525085227E-2</c:v>
                </c:pt>
                <c:pt idx="17">
                  <c:v>0.24072289347291131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4D-4BCC-A265-EE53B2DFB873}"/>
            </c:ext>
          </c:extLst>
        </c:ser>
        <c:ser>
          <c:idx val="3"/>
          <c:order val="3"/>
          <c:tx>
            <c:strRef>
              <c:f>'Büyüme Oranları'!$A$10</c:f>
              <c:strCache>
                <c:ptCount val="1"/>
                <c:pt idx="0">
                  <c:v>Öz Kaynaklardaki Büyüme Oranı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'Büyüme Oranları'!$C$2:$T$2</c:f>
              <c:strCache>
                <c:ptCount val="18"/>
                <c:pt idx="0">
                  <c:v>2019/6</c:v>
                </c:pt>
                <c:pt idx="1">
                  <c:v>2019/9</c:v>
                </c:pt>
                <c:pt idx="2">
                  <c:v>2019/12</c:v>
                </c:pt>
                <c:pt idx="3">
                  <c:v>2020/3</c:v>
                </c:pt>
                <c:pt idx="4">
                  <c:v>2020/6</c:v>
                </c:pt>
                <c:pt idx="5">
                  <c:v>2020/9</c:v>
                </c:pt>
                <c:pt idx="6">
                  <c:v>2020/12</c:v>
                </c:pt>
                <c:pt idx="7">
                  <c:v>2021/3</c:v>
                </c:pt>
                <c:pt idx="8">
                  <c:v>2021/6</c:v>
                </c:pt>
                <c:pt idx="9">
                  <c:v>2021/9</c:v>
                </c:pt>
                <c:pt idx="10">
                  <c:v>2021/12</c:v>
                </c:pt>
                <c:pt idx="11">
                  <c:v>2022/3</c:v>
                </c:pt>
                <c:pt idx="12">
                  <c:v>2022/6</c:v>
                </c:pt>
                <c:pt idx="13">
                  <c:v>2022/9</c:v>
                </c:pt>
                <c:pt idx="14">
                  <c:v>2022/12</c:v>
                </c:pt>
                <c:pt idx="15">
                  <c:v>2023/3</c:v>
                </c:pt>
                <c:pt idx="16">
                  <c:v>2023/6</c:v>
                </c:pt>
                <c:pt idx="17">
                  <c:v>2023/9</c:v>
                </c:pt>
              </c:strCache>
            </c:strRef>
          </c:cat>
          <c:val>
            <c:numRef>
              <c:f>'Büyüme Oranları'!$C$10:$T$10</c:f>
              <c:numCache>
                <c:formatCode>0.0%</c:formatCode>
                <c:ptCount val="18"/>
                <c:pt idx="0">
                  <c:v>0.28416618056905829</c:v>
                </c:pt>
                <c:pt idx="1">
                  <c:v>0.17343313111328706</c:v>
                </c:pt>
                <c:pt idx="2">
                  <c:v>8.3248386000679631E-2</c:v>
                </c:pt>
                <c:pt idx="3">
                  <c:v>0.12080904658291369</c:v>
                </c:pt>
                <c:pt idx="4">
                  <c:v>5.7981847682072374E-2</c:v>
                </c:pt>
                <c:pt idx="5">
                  <c:v>-0.21081886520785553</c:v>
                </c:pt>
                <c:pt idx="6">
                  <c:v>-0.29759636803360423</c:v>
                </c:pt>
                <c:pt idx="7">
                  <c:v>-1.4255856378287635E-2</c:v>
                </c:pt>
                <c:pt idx="8">
                  <c:v>-1.657360312771929</c:v>
                </c:pt>
                <c:pt idx="9">
                  <c:v>0.26826198821686931</c:v>
                </c:pt>
                <c:pt idx="10">
                  <c:v>0.78598887165653553</c:v>
                </c:pt>
                <c:pt idx="11">
                  <c:v>0.23666773670477648</c:v>
                </c:pt>
                <c:pt idx="12">
                  <c:v>0.45294986821437133</c:v>
                </c:pt>
                <c:pt idx="13">
                  <c:v>0.29528119946678144</c:v>
                </c:pt>
                <c:pt idx="14">
                  <c:v>0.34607046357990634</c:v>
                </c:pt>
                <c:pt idx="15">
                  <c:v>0.18022146057836186</c:v>
                </c:pt>
                <c:pt idx="16">
                  <c:v>0.18209230337697724</c:v>
                </c:pt>
                <c:pt idx="17">
                  <c:v>0.26285310734463274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4D-4BCC-A265-EE53B2DFB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309168"/>
        <c:axId val="1172928288"/>
      </c:barChart>
      <c:catAx>
        <c:axId val="12513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1390639"/>
        <c:crosses val="autoZero"/>
        <c:auto val="1"/>
        <c:lblAlgn val="ctr"/>
        <c:lblOffset val="100"/>
        <c:noMultiLvlLbl val="0"/>
      </c:catAx>
      <c:valAx>
        <c:axId val="12513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1389679"/>
        <c:crosses val="autoZero"/>
        <c:crossBetween val="between"/>
      </c:valAx>
      <c:valAx>
        <c:axId val="117292828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64309168"/>
        <c:crosses val="max"/>
        <c:crossBetween val="between"/>
      </c:valAx>
      <c:catAx>
        <c:axId val="116430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292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Bilanço!$A$159</c:f>
              <c:strCache>
                <c:ptCount val="1"/>
                <c:pt idx="0">
                  <c:v>ONİS / Satışlar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Bilanço!$F$1:$X$1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Bilanço!$F$159:$X$159</c:f>
              <c:numCache>
                <c:formatCode>0.00</c:formatCode>
                <c:ptCount val="19"/>
                <c:pt idx="0">
                  <c:v>-8.0422284062587307E-2</c:v>
                </c:pt>
                <c:pt idx="1">
                  <c:v>-6.6801937968445899E-2</c:v>
                </c:pt>
                <c:pt idx="2">
                  <c:v>-6.3409103671042105E-2</c:v>
                </c:pt>
                <c:pt idx="3">
                  <c:v>-7.4003419409998286E-2</c:v>
                </c:pt>
                <c:pt idx="4">
                  <c:v>-1.5691798494253905E-2</c:v>
                </c:pt>
                <c:pt idx="5">
                  <c:v>-6.7782791279485347E-2</c:v>
                </c:pt>
                <c:pt idx="6">
                  <c:v>-3.6695729619634646E-2</c:v>
                </c:pt>
                <c:pt idx="7">
                  <c:v>-4.0406355530053499E-2</c:v>
                </c:pt>
                <c:pt idx="8">
                  <c:v>1.4222893387691091E-2</c:v>
                </c:pt>
                <c:pt idx="9">
                  <c:v>2.4652864079166104E-2</c:v>
                </c:pt>
                <c:pt idx="10">
                  <c:v>-6.969130605642161E-3</c:v>
                </c:pt>
                <c:pt idx="11">
                  <c:v>-7.3560397437314157E-2</c:v>
                </c:pt>
                <c:pt idx="12">
                  <c:v>-1.4278637144879184E-2</c:v>
                </c:pt>
                <c:pt idx="13">
                  <c:v>-1.383365917205165E-3</c:v>
                </c:pt>
                <c:pt idx="14">
                  <c:v>-3.0201493769223771E-2</c:v>
                </c:pt>
                <c:pt idx="15">
                  <c:v>-4.8976478593729111E-2</c:v>
                </c:pt>
                <c:pt idx="16">
                  <c:v>-2.107028667795662E-3</c:v>
                </c:pt>
                <c:pt idx="17">
                  <c:v>5.0590308657270178E-3</c:v>
                </c:pt>
                <c:pt idx="18">
                  <c:v>-3.0329393121786924E-2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9-4E72-8A53-2FDEC5B95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1177040"/>
        <c:axId val="1437507904"/>
      </c:barChart>
      <c:catAx>
        <c:axId val="15611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7507904"/>
        <c:crosses val="autoZero"/>
        <c:auto val="1"/>
        <c:lblAlgn val="ctr"/>
        <c:lblOffset val="100"/>
        <c:noMultiLvlLbl val="0"/>
      </c:catAx>
      <c:valAx>
        <c:axId val="14375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611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Finansal Performans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'Finansal Performansın Ölçümü'!$A$3</c:f>
              <c:strCache>
                <c:ptCount val="1"/>
                <c:pt idx="0">
                  <c:v>Özkaynak Karlılık Oranı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'Finansal Performansın Ölçümü'!$B$2:$P$2</c:f>
              <c:strCache>
                <c:ptCount val="15"/>
                <c:pt idx="0">
                  <c:v>2020/3</c:v>
                </c:pt>
                <c:pt idx="1">
                  <c:v>2020/6</c:v>
                </c:pt>
                <c:pt idx="2">
                  <c:v>2020/9</c:v>
                </c:pt>
                <c:pt idx="3">
                  <c:v>2020/12</c:v>
                </c:pt>
                <c:pt idx="4">
                  <c:v>2021/3</c:v>
                </c:pt>
                <c:pt idx="5">
                  <c:v>2021/6</c:v>
                </c:pt>
                <c:pt idx="6">
                  <c:v>2021/9</c:v>
                </c:pt>
                <c:pt idx="7">
                  <c:v>2021/12</c:v>
                </c:pt>
                <c:pt idx="8">
                  <c:v>2022/3</c:v>
                </c:pt>
                <c:pt idx="9">
                  <c:v>2022/6</c:v>
                </c:pt>
                <c:pt idx="10">
                  <c:v>2022/9</c:v>
                </c:pt>
                <c:pt idx="11">
                  <c:v>2022/12</c:v>
                </c:pt>
                <c:pt idx="12">
                  <c:v>2023/3</c:v>
                </c:pt>
                <c:pt idx="13">
                  <c:v>2023/6</c:v>
                </c:pt>
                <c:pt idx="14">
                  <c:v>2023/9</c:v>
                </c:pt>
              </c:strCache>
            </c:strRef>
          </c:cat>
          <c:val>
            <c:numRef>
              <c:f>'Finansal Performansın Ölçümü'!$B$3:$P$3</c:f>
              <c:numCache>
                <c:formatCode>0.00%</c:formatCode>
                <c:ptCount val="15"/>
                <c:pt idx="0">
                  <c:v>0.58320353301203931</c:v>
                </c:pt>
                <c:pt idx="1">
                  <c:v>0.40730787734586205</c:v>
                </c:pt>
                <c:pt idx="2">
                  <c:v>1.4349120641118198E-2</c:v>
                </c:pt>
                <c:pt idx="3">
                  <c:v>-0.40870344371559042</c:v>
                </c:pt>
                <c:pt idx="4">
                  <c:v>-0.5322809475064203</c:v>
                </c:pt>
                <c:pt idx="5">
                  <c:v>-1.350315875280212</c:v>
                </c:pt>
                <c:pt idx="6">
                  <c:v>-1.9285398851820628</c:v>
                </c:pt>
                <c:pt idx="7">
                  <c:v>3.3954233173201094</c:v>
                </c:pt>
                <c:pt idx="8">
                  <c:v>2.7259326156938717</c:v>
                </c:pt>
                <c:pt idx="9">
                  <c:v>1.1991115458587225</c:v>
                </c:pt>
                <c:pt idx="10">
                  <c:v>1.2463264063994435</c:v>
                </c:pt>
                <c:pt idx="11">
                  <c:v>1.0454620140788546</c:v>
                </c:pt>
                <c:pt idx="12">
                  <c:v>1.0157419957544238</c:v>
                </c:pt>
                <c:pt idx="13">
                  <c:v>0.84333048177158054</c:v>
                </c:pt>
                <c:pt idx="14">
                  <c:v>0.82239956531362135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F-44F9-A9DB-A48D0245F7D1}"/>
            </c:ext>
          </c:extLst>
        </c:ser>
        <c:ser>
          <c:idx val="1"/>
          <c:order val="1"/>
          <c:tx>
            <c:strRef>
              <c:f>'Finansal Performansın Ölçümü'!$A$4</c:f>
              <c:strCache>
                <c:ptCount val="1"/>
                <c:pt idx="0">
                  <c:v>Finansal Kaldıraç Oranı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'Finansal Performansın Ölçümü'!$B$2:$P$2</c:f>
              <c:strCache>
                <c:ptCount val="15"/>
                <c:pt idx="0">
                  <c:v>2020/3</c:v>
                </c:pt>
                <c:pt idx="1">
                  <c:v>2020/6</c:v>
                </c:pt>
                <c:pt idx="2">
                  <c:v>2020/9</c:v>
                </c:pt>
                <c:pt idx="3">
                  <c:v>2020/12</c:v>
                </c:pt>
                <c:pt idx="4">
                  <c:v>2021/3</c:v>
                </c:pt>
                <c:pt idx="5">
                  <c:v>2021/6</c:v>
                </c:pt>
                <c:pt idx="6">
                  <c:v>2021/9</c:v>
                </c:pt>
                <c:pt idx="7">
                  <c:v>2021/12</c:v>
                </c:pt>
                <c:pt idx="8">
                  <c:v>2022/3</c:v>
                </c:pt>
                <c:pt idx="9">
                  <c:v>2022/6</c:v>
                </c:pt>
                <c:pt idx="10">
                  <c:v>2022/9</c:v>
                </c:pt>
                <c:pt idx="11">
                  <c:v>2022/12</c:v>
                </c:pt>
                <c:pt idx="12">
                  <c:v>2023/3</c:v>
                </c:pt>
                <c:pt idx="13">
                  <c:v>2023/6</c:v>
                </c:pt>
                <c:pt idx="14">
                  <c:v>2023/9</c:v>
                </c:pt>
              </c:strCache>
            </c:strRef>
          </c:cat>
          <c:val>
            <c:numRef>
              <c:f>'Finansal Performansın Ölçümü'!$B$4:$P$4</c:f>
              <c:numCache>
                <c:formatCode>0.00%</c:formatCode>
                <c:ptCount val="15"/>
                <c:pt idx="0">
                  <c:v>1.1914872111441626</c:v>
                </c:pt>
                <c:pt idx="1">
                  <c:v>1.1833518744996341</c:v>
                </c:pt>
                <c:pt idx="2">
                  <c:v>1.1311086646814614</c:v>
                </c:pt>
                <c:pt idx="3">
                  <c:v>1.0844342437456966</c:v>
                </c:pt>
                <c:pt idx="4">
                  <c:v>1.0906362298314309</c:v>
                </c:pt>
                <c:pt idx="5">
                  <c:v>0.94688760851148945</c:v>
                </c:pt>
                <c:pt idx="6">
                  <c:v>0.93653596228608427</c:v>
                </c:pt>
                <c:pt idx="7">
                  <c:v>0.91903557900180466</c:v>
                </c:pt>
                <c:pt idx="8">
                  <c:v>0.91006875151886624</c:v>
                </c:pt>
                <c:pt idx="9">
                  <c:v>0.89095522883856726</c:v>
                </c:pt>
                <c:pt idx="10">
                  <c:v>0.89837131583619856</c:v>
                </c:pt>
                <c:pt idx="11">
                  <c:v>0.87912454180579491</c:v>
                </c:pt>
                <c:pt idx="12">
                  <c:v>0.86721715545714173</c:v>
                </c:pt>
                <c:pt idx="13">
                  <c:v>0.86705675036875474</c:v>
                </c:pt>
                <c:pt idx="14">
                  <c:v>0.88015310805709968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F-44F9-A9DB-A48D0245F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122624"/>
        <c:axId val="1357427504"/>
      </c:lineChart>
      <c:catAx>
        <c:axId val="11711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7427504"/>
        <c:crosses val="autoZero"/>
        <c:auto val="1"/>
        <c:lblAlgn val="ctr"/>
        <c:lblOffset val="100"/>
        <c:noMultiLvlLbl val="0"/>
      </c:catAx>
      <c:valAx>
        <c:axId val="13574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11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Finansal Sağlamlık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'Finansal Performansın Ölçümü'!$A$9</c:f>
              <c:strCache>
                <c:ptCount val="1"/>
                <c:pt idx="0">
                  <c:v>Net Borç / FAVÖK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'Finansal Performansın Ölçümü'!$B$2:$P$2</c:f>
              <c:strCache>
                <c:ptCount val="15"/>
                <c:pt idx="0">
                  <c:v>2020/3</c:v>
                </c:pt>
                <c:pt idx="1">
                  <c:v>2020/6</c:v>
                </c:pt>
                <c:pt idx="2">
                  <c:v>2020/9</c:v>
                </c:pt>
                <c:pt idx="3">
                  <c:v>2020/12</c:v>
                </c:pt>
                <c:pt idx="4">
                  <c:v>2021/3</c:v>
                </c:pt>
                <c:pt idx="5">
                  <c:v>2021/6</c:v>
                </c:pt>
                <c:pt idx="6">
                  <c:v>2021/9</c:v>
                </c:pt>
                <c:pt idx="7">
                  <c:v>2021/12</c:v>
                </c:pt>
                <c:pt idx="8">
                  <c:v>2022/3</c:v>
                </c:pt>
                <c:pt idx="9">
                  <c:v>2022/6</c:v>
                </c:pt>
                <c:pt idx="10">
                  <c:v>2022/9</c:v>
                </c:pt>
                <c:pt idx="11">
                  <c:v>2022/12</c:v>
                </c:pt>
                <c:pt idx="12">
                  <c:v>2023/3</c:v>
                </c:pt>
                <c:pt idx="13">
                  <c:v>2023/6</c:v>
                </c:pt>
                <c:pt idx="14">
                  <c:v>2023/9</c:v>
                </c:pt>
              </c:strCache>
            </c:strRef>
          </c:cat>
          <c:val>
            <c:numRef>
              <c:f>'Finansal Performansın Ölçümü'!$B$9:$P$9</c:f>
              <c:numCache>
                <c:formatCode>0.00</c:formatCode>
                <c:ptCount val="15"/>
                <c:pt idx="0">
                  <c:v>1.9480190517428015</c:v>
                </c:pt>
                <c:pt idx="1">
                  <c:v>1.2440318394185845</c:v>
                </c:pt>
                <c:pt idx="2">
                  <c:v>1.0882736536279676</c:v>
                </c:pt>
                <c:pt idx="3">
                  <c:v>0.51920146070114503</c:v>
                </c:pt>
                <c:pt idx="4">
                  <c:v>1.0688342326794094</c:v>
                </c:pt>
                <c:pt idx="5">
                  <c:v>0.63811146104699867</c:v>
                </c:pt>
                <c:pt idx="6">
                  <c:v>0.18020622748269202</c:v>
                </c:pt>
                <c:pt idx="7">
                  <c:v>-0.73504455594654761</c:v>
                </c:pt>
                <c:pt idx="8">
                  <c:v>-0.1868565296457419</c:v>
                </c:pt>
                <c:pt idx="9">
                  <c:v>3.8259083843684427E-2</c:v>
                </c:pt>
                <c:pt idx="10">
                  <c:v>-0.28799973165955983</c:v>
                </c:pt>
                <c:pt idx="11">
                  <c:v>-0.6886784597482547</c:v>
                </c:pt>
                <c:pt idx="12">
                  <c:v>-0.12341771591623314</c:v>
                </c:pt>
                <c:pt idx="13">
                  <c:v>1.8233515345398153E-2</c:v>
                </c:pt>
                <c:pt idx="14">
                  <c:v>-0.48751731399573417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2-4CD4-87C8-8B49BD2B200E}"/>
            </c:ext>
          </c:extLst>
        </c:ser>
        <c:ser>
          <c:idx val="1"/>
          <c:order val="1"/>
          <c:tx>
            <c:strRef>
              <c:f>'Finansal Performansın Ölçümü'!$A$10</c:f>
              <c:strCache>
                <c:ptCount val="1"/>
                <c:pt idx="0">
                  <c:v>Faiz Karşılama Oranı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'Finansal Performansın Ölçümü'!$B$2:$P$2</c:f>
              <c:strCache>
                <c:ptCount val="15"/>
                <c:pt idx="0">
                  <c:v>2020/3</c:v>
                </c:pt>
                <c:pt idx="1">
                  <c:v>2020/6</c:v>
                </c:pt>
                <c:pt idx="2">
                  <c:v>2020/9</c:v>
                </c:pt>
                <c:pt idx="3">
                  <c:v>2020/12</c:v>
                </c:pt>
                <c:pt idx="4">
                  <c:v>2021/3</c:v>
                </c:pt>
                <c:pt idx="5">
                  <c:v>2021/6</c:v>
                </c:pt>
                <c:pt idx="6">
                  <c:v>2021/9</c:v>
                </c:pt>
                <c:pt idx="7">
                  <c:v>2021/12</c:v>
                </c:pt>
                <c:pt idx="8">
                  <c:v>2022/3</c:v>
                </c:pt>
                <c:pt idx="9">
                  <c:v>2022/6</c:v>
                </c:pt>
                <c:pt idx="10">
                  <c:v>2022/9</c:v>
                </c:pt>
                <c:pt idx="11">
                  <c:v>2022/12</c:v>
                </c:pt>
                <c:pt idx="12">
                  <c:v>2023/3</c:v>
                </c:pt>
                <c:pt idx="13">
                  <c:v>2023/6</c:v>
                </c:pt>
                <c:pt idx="14">
                  <c:v>2023/9</c:v>
                </c:pt>
              </c:strCache>
            </c:strRef>
          </c:cat>
          <c:val>
            <c:numRef>
              <c:f>'Finansal Performansın Ölçümü'!$B$10:$P$10</c:f>
              <c:numCache>
                <c:formatCode>0.00</c:formatCode>
                <c:ptCount val="15"/>
                <c:pt idx="0">
                  <c:v>0.87196397482556487</c:v>
                </c:pt>
                <c:pt idx="1">
                  <c:v>0.74664923027508201</c:v>
                </c:pt>
                <c:pt idx="2">
                  <c:v>1.2142999251560826</c:v>
                </c:pt>
                <c:pt idx="3">
                  <c:v>1.6375612959108119</c:v>
                </c:pt>
                <c:pt idx="4">
                  <c:v>1.8650850931123586</c:v>
                </c:pt>
                <c:pt idx="5">
                  <c:v>2.0018597247937189</c:v>
                </c:pt>
                <c:pt idx="6">
                  <c:v>1.9013785458916834</c:v>
                </c:pt>
                <c:pt idx="7">
                  <c:v>2.0264353635050552</c:v>
                </c:pt>
                <c:pt idx="8">
                  <c:v>2.1625784566705009</c:v>
                </c:pt>
                <c:pt idx="9">
                  <c:v>2.4483241847526305</c:v>
                </c:pt>
                <c:pt idx="10">
                  <c:v>2.5212486224404755</c:v>
                </c:pt>
                <c:pt idx="11">
                  <c:v>2.3114717151228308</c:v>
                </c:pt>
                <c:pt idx="12">
                  <c:v>2.2465914210150499</c:v>
                </c:pt>
                <c:pt idx="13">
                  <c:v>2.2853022689598013</c:v>
                </c:pt>
                <c:pt idx="14">
                  <c:v>2.1906587006350282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2-4CD4-87C8-8B49BD2B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920368"/>
        <c:axId val="1153294976"/>
      </c:lineChart>
      <c:catAx>
        <c:axId val="11659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94976"/>
        <c:crosses val="autoZero"/>
        <c:auto val="1"/>
        <c:lblAlgn val="ctr"/>
        <c:lblOffset val="100"/>
        <c:noMultiLvlLbl val="0"/>
      </c:catAx>
      <c:valAx>
        <c:axId val="11532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659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Gider Kalemleri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'Maliyet Etkinliği'!$A$12</c:f>
              <c:strCache>
                <c:ptCount val="1"/>
                <c:pt idx="0">
                  <c:v>Satışların Maliyeti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'Maliyet Etkinliği'!$B$2:$T$2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'Maliyet Etkinliği'!$B$12:$T$12</c:f>
              <c:numCache>
                <c:formatCode>0.00</c:formatCode>
                <c:ptCount val="19"/>
                <c:pt idx="0">
                  <c:v>81.70313150153325</c:v>
                </c:pt>
                <c:pt idx="1">
                  <c:v>81.544605021601996</c:v>
                </c:pt>
                <c:pt idx="2">
                  <c:v>81.985608894569509</c:v>
                </c:pt>
                <c:pt idx="3">
                  <c:v>82.726564919115944</c:v>
                </c:pt>
                <c:pt idx="4">
                  <c:v>82.816518554833607</c:v>
                </c:pt>
                <c:pt idx="5">
                  <c:v>83.899958303550164</c:v>
                </c:pt>
                <c:pt idx="6">
                  <c:v>83.732310168140089</c:v>
                </c:pt>
                <c:pt idx="7">
                  <c:v>83.399984910423029</c:v>
                </c:pt>
                <c:pt idx="8">
                  <c:v>83.247111828792995</c:v>
                </c:pt>
                <c:pt idx="9">
                  <c:v>83.02412616095981</c:v>
                </c:pt>
                <c:pt idx="10">
                  <c:v>83.24623675518697</c:v>
                </c:pt>
                <c:pt idx="11">
                  <c:v>83.154086546165274</c:v>
                </c:pt>
                <c:pt idx="12">
                  <c:v>83.0123119783417</c:v>
                </c:pt>
                <c:pt idx="13">
                  <c:v>82.502947567919222</c:v>
                </c:pt>
                <c:pt idx="14">
                  <c:v>82.518123733622005</c:v>
                </c:pt>
                <c:pt idx="15">
                  <c:v>83.348156672991237</c:v>
                </c:pt>
                <c:pt idx="16">
                  <c:v>83.649980642763921</c:v>
                </c:pt>
                <c:pt idx="17">
                  <c:v>83.640469002507473</c:v>
                </c:pt>
                <c:pt idx="18">
                  <c:v>83.354953085207185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7-4D8B-B5E2-3F8BA642CE91}"/>
            </c:ext>
          </c:extLst>
        </c:ser>
        <c:ser>
          <c:idx val="1"/>
          <c:order val="1"/>
          <c:tx>
            <c:strRef>
              <c:f>'Maliyet Etkinliği'!$A$16</c:f>
              <c:strCache>
                <c:ptCount val="1"/>
                <c:pt idx="0">
                  <c:v>Net Finansman Gideri/Net Satışlar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'Maliyet Etkinliği'!$B$2:$T$2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'Maliyet Etkinliği'!$B$16:$T$16</c:f>
              <c:numCache>
                <c:formatCode>0.00</c:formatCode>
                <c:ptCount val="19"/>
                <c:pt idx="0">
                  <c:v>5.1009775396642247</c:v>
                </c:pt>
                <c:pt idx="1">
                  <c:v>5.1700139084775509</c:v>
                </c:pt>
                <c:pt idx="2">
                  <c:v>5.3874036729709296</c:v>
                </c:pt>
                <c:pt idx="3">
                  <c:v>5.1919145674456022</c:v>
                </c:pt>
                <c:pt idx="4">
                  <c:v>4.730251115746742</c:v>
                </c:pt>
                <c:pt idx="5">
                  <c:v>4.811286946261526</c:v>
                </c:pt>
                <c:pt idx="6">
                  <c:v>3.9776055059254891</c:v>
                </c:pt>
                <c:pt idx="7">
                  <c:v>3.7073984766661807</c:v>
                </c:pt>
                <c:pt idx="8">
                  <c:v>4.0382901902601995</c:v>
                </c:pt>
                <c:pt idx="9">
                  <c:v>4.135185361478011</c:v>
                </c:pt>
                <c:pt idx="10">
                  <c:v>3.8503921931388621</c:v>
                </c:pt>
                <c:pt idx="11">
                  <c:v>3.2942473077742931</c:v>
                </c:pt>
                <c:pt idx="12">
                  <c:v>2.4445997531552894</c:v>
                </c:pt>
                <c:pt idx="13">
                  <c:v>2.6180378110166065</c:v>
                </c:pt>
                <c:pt idx="14">
                  <c:v>2.473653056605075</c:v>
                </c:pt>
                <c:pt idx="15">
                  <c:v>2.6594401547987827</c:v>
                </c:pt>
                <c:pt idx="16">
                  <c:v>3.0215474447616231</c:v>
                </c:pt>
                <c:pt idx="17">
                  <c:v>2.5033105544308567</c:v>
                </c:pt>
                <c:pt idx="18">
                  <c:v>2.971365616174122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7-4D8B-B5E2-3F8BA642CE91}"/>
            </c:ext>
          </c:extLst>
        </c:ser>
        <c:ser>
          <c:idx val="2"/>
          <c:order val="2"/>
          <c:tx>
            <c:strRef>
              <c:f>'Maliyet Etkinliği'!$A$17</c:f>
              <c:strCache>
                <c:ptCount val="1"/>
                <c:pt idx="0">
                  <c:v>Esas Faaliyet Giderleri/Net Satışlar (Yıllık)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'Maliyet Etkinliği'!$B$2:$T$2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'Maliyet Etkinliği'!$B$17:$T$17</c:f>
              <c:numCache>
                <c:formatCode>0.00</c:formatCode>
                <c:ptCount val="19"/>
                <c:pt idx="0">
                  <c:v>15.126889992597953</c:v>
                </c:pt>
                <c:pt idx="1">
                  <c:v>14.799950308501387</c:v>
                </c:pt>
                <c:pt idx="2">
                  <c:v>14.492474216604586</c:v>
                </c:pt>
                <c:pt idx="3">
                  <c:v>13.037944911869095</c:v>
                </c:pt>
                <c:pt idx="4">
                  <c:v>12.722219536952004</c:v>
                </c:pt>
                <c:pt idx="5">
                  <c:v>12.313831866511794</c:v>
                </c:pt>
                <c:pt idx="6">
                  <c:v>11.069412032857441</c:v>
                </c:pt>
                <c:pt idx="7">
                  <c:v>10.327941455295166</c:v>
                </c:pt>
                <c:pt idx="8">
                  <c:v>9.7980689041064029</c:v>
                </c:pt>
                <c:pt idx="9">
                  <c:v>9.6049301476879201</c:v>
                </c:pt>
                <c:pt idx="10">
                  <c:v>9.6764586455296868</c:v>
                </c:pt>
                <c:pt idx="11">
                  <c:v>9.6818929694754523</c:v>
                </c:pt>
                <c:pt idx="12">
                  <c:v>9.9549534369067274</c:v>
                </c:pt>
                <c:pt idx="13">
                  <c:v>9.8840340511427254</c:v>
                </c:pt>
                <c:pt idx="14">
                  <c:v>9.8944524362183461</c:v>
                </c:pt>
                <c:pt idx="15">
                  <c:v>9.5953526422048689</c:v>
                </c:pt>
                <c:pt idx="16">
                  <c:v>9.4404828022208864</c:v>
                </c:pt>
                <c:pt idx="17">
                  <c:v>9.4783263886402924</c:v>
                </c:pt>
                <c:pt idx="18">
                  <c:v>9.4300715236754282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7-4D8B-B5E2-3F8BA642C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876496"/>
        <c:axId val="1357118112"/>
      </c:lineChart>
      <c:catAx>
        <c:axId val="7298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7118112"/>
        <c:crosses val="autoZero"/>
        <c:auto val="1"/>
        <c:lblAlgn val="ctr"/>
        <c:lblOffset val="100"/>
        <c:noMultiLvlLbl val="0"/>
      </c:catAx>
      <c:valAx>
        <c:axId val="13571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298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'Maliyet Etkinliği'!$A$18</c:f>
              <c:strCache>
                <c:ptCount val="1"/>
                <c:pt idx="0">
                  <c:v>100 TL'lik Satıştan Elde Edilen Kar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'Maliyet Etkinliği'!$B$2:$T$2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'Maliyet Etkinliği'!$B$18:$T$18</c:f>
              <c:numCache>
                <c:formatCode>0.00</c:formatCode>
                <c:ptCount val="19"/>
                <c:pt idx="0">
                  <c:v>-1.9309990337954304</c:v>
                </c:pt>
                <c:pt idx="1">
                  <c:v>-1.5145692385809468</c:v>
                </c:pt>
                <c:pt idx="2">
                  <c:v>-1.865486784145034</c:v>
                </c:pt>
                <c:pt idx="3">
                  <c:v>-0.95642439843064153</c:v>
                </c:pt>
                <c:pt idx="4">
                  <c:v>-0.26898920753234279</c:v>
                </c:pt>
                <c:pt idx="5">
                  <c:v>-1.0250771163234873</c:v>
                </c:pt>
                <c:pt idx="6">
                  <c:v>1.2206722930769729</c:v>
                </c:pt>
                <c:pt idx="7">
                  <c:v>2.5646751576156248</c:v>
                </c:pt>
                <c:pt idx="8">
                  <c:v>2.9165290768404049</c:v>
                </c:pt>
                <c:pt idx="9">
                  <c:v>3.2357583298742583</c:v>
                </c:pt>
                <c:pt idx="10">
                  <c:v>3.2269124061444785</c:v>
                </c:pt>
                <c:pt idx="11">
                  <c:v>3.869773176584971</c:v>
                </c:pt>
                <c:pt idx="12">
                  <c:v>4.5881348315962782</c:v>
                </c:pt>
                <c:pt idx="13">
                  <c:v>4.9949805699214522</c:v>
                </c:pt>
                <c:pt idx="14">
                  <c:v>5.1137707735545774</c:v>
                </c:pt>
                <c:pt idx="15">
                  <c:v>4.397050530005103</c:v>
                </c:pt>
                <c:pt idx="16">
                  <c:v>3.8879891102535709</c:v>
                </c:pt>
                <c:pt idx="17">
                  <c:v>4.3778940544213754</c:v>
                </c:pt>
                <c:pt idx="18">
                  <c:v>4.2436097749432662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2-4BE8-990B-E6EEF63F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95472"/>
        <c:axId val="1357114640"/>
      </c:lineChart>
      <c:catAx>
        <c:axId val="6780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7114640"/>
        <c:crosses val="autoZero"/>
        <c:auto val="1"/>
        <c:lblAlgn val="ctr"/>
        <c:lblOffset val="100"/>
        <c:noMultiLvlLbl val="0"/>
      </c:catAx>
      <c:valAx>
        <c:axId val="13571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780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Dupond Analizi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'Dupond Analizi'!$A$13</c:f>
              <c:strCache>
                <c:ptCount val="1"/>
                <c:pt idx="0">
                  <c:v>Varlıkların Devir Hızları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'Dupond Analizi'!$J$1:$T$1</c:f>
              <c:strCache>
                <c:ptCount val="11"/>
                <c:pt idx="0">
                  <c:v>2021/3</c:v>
                </c:pt>
                <c:pt idx="1">
                  <c:v>2021/6</c:v>
                </c:pt>
                <c:pt idx="2">
                  <c:v>2021/9</c:v>
                </c:pt>
                <c:pt idx="3">
                  <c:v>2021/12</c:v>
                </c:pt>
                <c:pt idx="4">
                  <c:v>2022/3</c:v>
                </c:pt>
                <c:pt idx="5">
                  <c:v>2022/6</c:v>
                </c:pt>
                <c:pt idx="6">
                  <c:v>2022/9</c:v>
                </c:pt>
                <c:pt idx="7">
                  <c:v>2022/12</c:v>
                </c:pt>
                <c:pt idx="8">
                  <c:v>2023/3</c:v>
                </c:pt>
                <c:pt idx="9">
                  <c:v>2023/6</c:v>
                </c:pt>
                <c:pt idx="10">
                  <c:v>2023/9</c:v>
                </c:pt>
              </c:strCache>
            </c:strRef>
          </c:cat>
          <c:val>
            <c:numRef>
              <c:f>'Dupond Analizi'!$J$13:$T$13</c:f>
              <c:numCache>
                <c:formatCode>0.00</c:formatCode>
                <c:ptCount val="11"/>
                <c:pt idx="0">
                  <c:v>0.16830847249070668</c:v>
                </c:pt>
                <c:pt idx="1">
                  <c:v>0.2593275403382389</c:v>
                </c:pt>
                <c:pt idx="2">
                  <c:v>8.0598349057581453E-2</c:v>
                </c:pt>
                <c:pt idx="3">
                  <c:v>-6.1082097586136475E-2</c:v>
                </c:pt>
                <c:pt idx="4">
                  <c:v>-5.8163350597098651E-2</c:v>
                </c:pt>
                <c:pt idx="5">
                  <c:v>-8.0511574421563425E-3</c:v>
                </c:pt>
                <c:pt idx="6">
                  <c:v>-7.7619400064147248E-3</c:v>
                </c:pt>
                <c:pt idx="7">
                  <c:v>0.23755067089817405</c:v>
                </c:pt>
                <c:pt idx="8">
                  <c:v>0.21262971119994933</c:v>
                </c:pt>
                <c:pt idx="9">
                  <c:v>0.19420291741505391</c:v>
                </c:pt>
                <c:pt idx="10">
                  <c:v>8.5380962549612915E-2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1-498C-8CE6-E97B31BAF004}"/>
            </c:ext>
          </c:extLst>
        </c:ser>
        <c:ser>
          <c:idx val="2"/>
          <c:order val="2"/>
          <c:tx>
            <c:strRef>
              <c:f>'Dupond Analizi'!$A$14</c:f>
              <c:strCache>
                <c:ptCount val="1"/>
                <c:pt idx="0">
                  <c:v>Öz Kaynaklar Çarpanı 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'Dupond Analizi'!$J$1:$T$1</c:f>
              <c:strCache>
                <c:ptCount val="11"/>
                <c:pt idx="0">
                  <c:v>2021/3</c:v>
                </c:pt>
                <c:pt idx="1">
                  <c:v>2021/6</c:v>
                </c:pt>
                <c:pt idx="2">
                  <c:v>2021/9</c:v>
                </c:pt>
                <c:pt idx="3">
                  <c:v>2021/12</c:v>
                </c:pt>
                <c:pt idx="4">
                  <c:v>2022/3</c:v>
                </c:pt>
                <c:pt idx="5">
                  <c:v>2022/6</c:v>
                </c:pt>
                <c:pt idx="6">
                  <c:v>2022/9</c:v>
                </c:pt>
                <c:pt idx="7">
                  <c:v>2022/12</c:v>
                </c:pt>
                <c:pt idx="8">
                  <c:v>2023/3</c:v>
                </c:pt>
                <c:pt idx="9">
                  <c:v>2023/6</c:v>
                </c:pt>
                <c:pt idx="10">
                  <c:v>2023/9</c:v>
                </c:pt>
              </c:strCache>
            </c:strRef>
          </c:cat>
          <c:val>
            <c:numRef>
              <c:f>'Dupond Analizi'!$J$14:$T$14</c:f>
              <c:numCache>
                <c:formatCode>0.00</c:formatCode>
                <c:ptCount val="11"/>
                <c:pt idx="0">
                  <c:v>1.1127005337743885</c:v>
                </c:pt>
                <c:pt idx="1">
                  <c:v>-4.4521487238867312</c:v>
                </c:pt>
                <c:pt idx="2">
                  <c:v>-3.0658733576403567</c:v>
                </c:pt>
                <c:pt idx="3">
                  <c:v>-2.0428561422995735</c:v>
                </c:pt>
                <c:pt idx="4">
                  <c:v>-2.0078391144591436</c:v>
                </c:pt>
                <c:pt idx="5">
                  <c:v>-0.51293041451862398</c:v>
                </c:pt>
                <c:pt idx="6">
                  <c:v>-0.37553026258190381</c:v>
                </c:pt>
                <c:pt idx="7">
                  <c:v>-0.33018313057301119</c:v>
                </c:pt>
                <c:pt idx="8">
                  <c:v>-0.32271937093419734</c:v>
                </c:pt>
                <c:pt idx="9">
                  <c:v>-0.17976451257285775</c:v>
                </c:pt>
                <c:pt idx="10">
                  <c:v>-0.15201235078986164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1-498C-8CE6-E97B31BA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64308688"/>
        <c:axId val="1480228064"/>
      </c:barChart>
      <c:barChart>
        <c:barDir val="col"/>
        <c:grouping val="clustered"/>
        <c:varyColors val="0"/>
        <c:ser>
          <c:idx val="0"/>
          <c:order val="0"/>
          <c:tx>
            <c:strRef>
              <c:f>'Dupond Analizi'!$A$12</c:f>
              <c:strCache>
                <c:ptCount val="1"/>
                <c:pt idx="0">
                  <c:v>Dönem Kar Marjları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'Dupond Analizi'!$J$1:$T$1</c:f>
              <c:strCache>
                <c:ptCount val="11"/>
                <c:pt idx="0">
                  <c:v>2021/3</c:v>
                </c:pt>
                <c:pt idx="1">
                  <c:v>2021/6</c:v>
                </c:pt>
                <c:pt idx="2">
                  <c:v>2021/9</c:v>
                </c:pt>
                <c:pt idx="3">
                  <c:v>2021/12</c:v>
                </c:pt>
                <c:pt idx="4">
                  <c:v>2022/3</c:v>
                </c:pt>
                <c:pt idx="5">
                  <c:v>2022/6</c:v>
                </c:pt>
                <c:pt idx="6">
                  <c:v>2022/9</c:v>
                </c:pt>
                <c:pt idx="7">
                  <c:v>2022/12</c:v>
                </c:pt>
                <c:pt idx="8">
                  <c:v>2023/3</c:v>
                </c:pt>
                <c:pt idx="9">
                  <c:v>2023/6</c:v>
                </c:pt>
                <c:pt idx="10">
                  <c:v>2023/9</c:v>
                </c:pt>
              </c:strCache>
            </c:strRef>
          </c:cat>
          <c:val>
            <c:numRef>
              <c:f>'Dupond Analizi'!$J$12:$T$12</c:f>
              <c:numCache>
                <c:formatCode>0.00</c:formatCode>
                <c:ptCount val="11"/>
                <c:pt idx="0">
                  <c:v>-1.6721845431965114</c:v>
                </c:pt>
                <c:pt idx="1">
                  <c:v>-1.8333559041827066</c:v>
                </c:pt>
                <c:pt idx="2">
                  <c:v>-21.491408056277876</c:v>
                </c:pt>
                <c:pt idx="3">
                  <c:v>0.14907684256817877</c:v>
                </c:pt>
                <c:pt idx="4">
                  <c:v>6.7351575064385827E-2</c:v>
                </c:pt>
                <c:pt idx="5">
                  <c:v>0.54103678726289095</c:v>
                </c:pt>
                <c:pt idx="6">
                  <c:v>1.3449187492782624</c:v>
                </c:pt>
                <c:pt idx="7">
                  <c:v>0.72164651048444872</c:v>
                </c:pt>
                <c:pt idx="8">
                  <c:v>0.36496358187154376</c:v>
                </c:pt>
                <c:pt idx="9">
                  <c:v>-0.18491167496518357</c:v>
                </c:pt>
                <c:pt idx="10">
                  <c:v>-0.2398737412886931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1-498C-8CE6-E97B31BAF004}"/>
            </c:ext>
          </c:extLst>
        </c:ser>
        <c:ser>
          <c:idx val="3"/>
          <c:order val="3"/>
          <c:tx>
            <c:strRef>
              <c:f>'Dupond Analizi'!$A$16</c:f>
              <c:strCache>
                <c:ptCount val="1"/>
                <c:pt idx="0">
                  <c:v>Öz Kaynakların Karlılık Oranları (%)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'Dupond Analizi'!$J$1:$T$1</c:f>
              <c:strCache>
                <c:ptCount val="11"/>
                <c:pt idx="0">
                  <c:v>2021/3</c:v>
                </c:pt>
                <c:pt idx="1">
                  <c:v>2021/6</c:v>
                </c:pt>
                <c:pt idx="2">
                  <c:v>2021/9</c:v>
                </c:pt>
                <c:pt idx="3">
                  <c:v>2021/12</c:v>
                </c:pt>
                <c:pt idx="4">
                  <c:v>2022/3</c:v>
                </c:pt>
                <c:pt idx="5">
                  <c:v>2022/6</c:v>
                </c:pt>
                <c:pt idx="6">
                  <c:v>2022/9</c:v>
                </c:pt>
                <c:pt idx="7">
                  <c:v>2022/12</c:v>
                </c:pt>
                <c:pt idx="8">
                  <c:v>2023/3</c:v>
                </c:pt>
                <c:pt idx="9">
                  <c:v>2023/6</c:v>
                </c:pt>
                <c:pt idx="10">
                  <c:v>2023/9</c:v>
                </c:pt>
              </c:strCache>
            </c:strRef>
          </c:cat>
          <c:val>
            <c:numRef>
              <c:f>'Dupond Analizi'!$J$16:$T$16</c:f>
              <c:numCache>
                <c:formatCode>0.00</c:formatCode>
                <c:ptCount val="11"/>
                <c:pt idx="0">
                  <c:v>-2.6591436526506023</c:v>
                </c:pt>
                <c:pt idx="1">
                  <c:v>2.6229197586387571</c:v>
                </c:pt>
                <c:pt idx="2">
                  <c:v>44.744595984725834</c:v>
                </c:pt>
                <c:pt idx="3">
                  <c:v>-2.1251258314776482</c:v>
                </c:pt>
                <c:pt idx="4">
                  <c:v>-2.0131512643017153</c:v>
                </c:pt>
                <c:pt idx="5">
                  <c:v>-0.25545098638423669</c:v>
                </c:pt>
                <c:pt idx="6">
                  <c:v>0.4529647478433525</c:v>
                </c:pt>
                <c:pt idx="7">
                  <c:v>0.4271284295072697</c:v>
                </c:pt>
                <c:pt idx="8">
                  <c:v>0.1210317777315828</c:v>
                </c:pt>
                <c:pt idx="9">
                  <c:v>-0.20159847936648723</c:v>
                </c:pt>
                <c:pt idx="10">
                  <c:v>-0.30038765808206191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1-498C-8CE6-E97B31BA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39464911"/>
        <c:axId val="1441162463"/>
      </c:barChart>
      <c:catAx>
        <c:axId val="11643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0228064"/>
        <c:crosses val="autoZero"/>
        <c:auto val="1"/>
        <c:lblAlgn val="ctr"/>
        <c:lblOffset val="100"/>
        <c:noMultiLvlLbl val="0"/>
      </c:catAx>
      <c:valAx>
        <c:axId val="14802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64308688"/>
        <c:crosses val="autoZero"/>
        <c:crossBetween val="between"/>
      </c:valAx>
      <c:valAx>
        <c:axId val="144116246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9464911"/>
        <c:crosses val="max"/>
        <c:crossBetween val="between"/>
      </c:valAx>
      <c:catAx>
        <c:axId val="1439464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11624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'Nakit Akışı Analizi'!$A$21</c:f>
              <c:strCache>
                <c:ptCount val="1"/>
                <c:pt idx="0">
                  <c:v>İşletme Faaliyetlerinden Nakit Akışları/KVYK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'Nakit Akışı Analizi'!$B$2:$T$2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'Nakit Akışı Analizi'!$B$21:$T$21</c:f>
              <c:numCache>
                <c:formatCode>0.0%</c:formatCode>
                <c:ptCount val="19"/>
                <c:pt idx="0">
                  <c:v>4.2219194504508478E-2</c:v>
                </c:pt>
                <c:pt idx="1">
                  <c:v>3.5000016509441748E-2</c:v>
                </c:pt>
                <c:pt idx="2">
                  <c:v>0.10110461580139757</c:v>
                </c:pt>
                <c:pt idx="3">
                  <c:v>0.16167377301576266</c:v>
                </c:pt>
                <c:pt idx="4">
                  <c:v>-0.11327103742313493</c:v>
                </c:pt>
                <c:pt idx="5">
                  <c:v>7.1770382559099608E-2</c:v>
                </c:pt>
                <c:pt idx="6">
                  <c:v>7.2287104317342143E-2</c:v>
                </c:pt>
                <c:pt idx="7">
                  <c:v>0.18902981976657154</c:v>
                </c:pt>
                <c:pt idx="8">
                  <c:v>-0.1384661273506799</c:v>
                </c:pt>
                <c:pt idx="9">
                  <c:v>-0.14684795749283225</c:v>
                </c:pt>
                <c:pt idx="10">
                  <c:v>6.0074395137286699E-2</c:v>
                </c:pt>
                <c:pt idx="11">
                  <c:v>0.31202920795019023</c:v>
                </c:pt>
                <c:pt idx="12">
                  <c:v>-8.2480435964521856E-2</c:v>
                </c:pt>
                <c:pt idx="13">
                  <c:v>-3.6369416598077943E-2</c:v>
                </c:pt>
                <c:pt idx="14">
                  <c:v>0.10763696787849818</c:v>
                </c:pt>
                <c:pt idx="15">
                  <c:v>0.29248825244587784</c:v>
                </c:pt>
                <c:pt idx="16">
                  <c:v>-7.1148631752860347E-2</c:v>
                </c:pt>
                <c:pt idx="17">
                  <c:v>-2.6905507401876923E-2</c:v>
                </c:pt>
                <c:pt idx="18">
                  <c:v>0.1770323578137859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4-4D02-87D8-8B7B9A2C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800128"/>
        <c:axId val="1480193344"/>
      </c:lineChart>
      <c:catAx>
        <c:axId val="10768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0193344"/>
        <c:crosses val="autoZero"/>
        <c:auto val="1"/>
        <c:lblAlgn val="ctr"/>
        <c:lblOffset val="100"/>
        <c:noMultiLvlLbl val="0"/>
      </c:catAx>
      <c:valAx>
        <c:axId val="1480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8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İşletme Faaliyetlerinden Nakit Akışları/Ödenen Temettüler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'Nakit Akışı Analizi'!$A$22</c:f>
              <c:strCache>
                <c:ptCount val="1"/>
                <c:pt idx="0">
                  <c:v>İşletme Faaliyetlerinden Nakit Akışları/Toplam Borçlar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'Nakit Akışı Analizi'!$B$2:$T$2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'Nakit Akışı Analizi'!$B$22:$T$22</c:f>
              <c:numCache>
                <c:formatCode>0.0%</c:formatCode>
                <c:ptCount val="19"/>
                <c:pt idx="0">
                  <c:v>3.1857764926975424E-2</c:v>
                </c:pt>
                <c:pt idx="1">
                  <c:v>2.7049476299172311E-2</c:v>
                </c:pt>
                <c:pt idx="2">
                  <c:v>7.6845900421504826E-2</c:v>
                </c:pt>
                <c:pt idx="3">
                  <c:v>0.13575277653721207</c:v>
                </c:pt>
                <c:pt idx="4">
                  <c:v>-9.7607453372299105E-2</c:v>
                </c:pt>
                <c:pt idx="5">
                  <c:v>6.3588061550657785E-2</c:v>
                </c:pt>
                <c:pt idx="6">
                  <c:v>6.5116292794627106E-2</c:v>
                </c:pt>
                <c:pt idx="7">
                  <c:v>0.17282978615329914</c:v>
                </c:pt>
                <c:pt idx="8">
                  <c:v>-0.1264781252737269</c:v>
                </c:pt>
                <c:pt idx="9">
                  <c:v>-0.1350329029070117</c:v>
                </c:pt>
                <c:pt idx="10">
                  <c:v>5.57945557758774E-2</c:v>
                </c:pt>
                <c:pt idx="11">
                  <c:v>0.29719112407971532</c:v>
                </c:pt>
                <c:pt idx="12">
                  <c:v>-7.8677133141718356E-2</c:v>
                </c:pt>
                <c:pt idx="13">
                  <c:v>-3.3705603621428618E-2</c:v>
                </c:pt>
                <c:pt idx="14">
                  <c:v>0.10130526627431996</c:v>
                </c:pt>
                <c:pt idx="15">
                  <c:v>0.27493434729041571</c:v>
                </c:pt>
                <c:pt idx="16">
                  <c:v>-6.6288146049989949E-2</c:v>
                </c:pt>
                <c:pt idx="17">
                  <c:v>-2.5140004773062257E-2</c:v>
                </c:pt>
                <c:pt idx="18">
                  <c:v>0.16889168026651022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B-4879-9A7A-2A02DE555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800128"/>
        <c:axId val="1480193344"/>
      </c:lineChart>
      <c:catAx>
        <c:axId val="10768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0193344"/>
        <c:crosses val="autoZero"/>
        <c:auto val="1"/>
        <c:lblAlgn val="ctr"/>
        <c:lblOffset val="100"/>
        <c:noMultiLvlLbl val="0"/>
      </c:catAx>
      <c:valAx>
        <c:axId val="1480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8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İşletme Faaliyetlerinden Nakit Akışları/Toplam Varlıklar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'Nakit Akışı Analizi'!$A$23</c:f>
              <c:strCache>
                <c:ptCount val="1"/>
                <c:pt idx="0">
                  <c:v>İşletme Faaliyetlerinden Nakit Akışları/Toplam Varlıklar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'Nakit Akışı Analizi'!$B$2:$T$2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'Nakit Akışı Analizi'!$B$23:$U$23</c:f>
              <c:numCache>
                <c:formatCode>0.0%</c:formatCode>
                <c:ptCount val="20"/>
                <c:pt idx="0">
                  <c:v>3.5676357644550891E-2</c:v>
                </c:pt>
                <c:pt idx="1">
                  <c:v>3.0963279303384637E-2</c:v>
                </c:pt>
                <c:pt idx="2">
                  <c:v>9.1097927819484101E-2</c:v>
                </c:pt>
                <c:pt idx="3">
                  <c:v>0.15835634044173649</c:v>
                </c:pt>
                <c:pt idx="4">
                  <c:v>-0.11629803240544455</c:v>
                </c:pt>
                <c:pt idx="5">
                  <c:v>7.5247051831768996E-2</c:v>
                </c:pt>
                <c:pt idx="6">
                  <c:v>7.3653602991937725E-2</c:v>
                </c:pt>
                <c:pt idx="7">
                  <c:v>0.1874225384438834</c:v>
                </c:pt>
                <c:pt idx="8">
                  <c:v>-0.13794162570468493</c:v>
                </c:pt>
                <c:pt idx="9">
                  <c:v>-0.12786098250398448</c:v>
                </c:pt>
                <c:pt idx="10">
                  <c:v>5.2253607983885939E-2</c:v>
                </c:pt>
                <c:pt idx="11">
                  <c:v>0.27312921679279839</c:v>
                </c:pt>
                <c:pt idx="12">
                  <c:v>-7.1601600331367241E-2</c:v>
                </c:pt>
                <c:pt idx="13">
                  <c:v>-3.0030183787671978E-2</c:v>
                </c:pt>
                <c:pt idx="14">
                  <c:v>9.1009745363997294E-2</c:v>
                </c:pt>
                <c:pt idx="15">
                  <c:v>0.24170153208836201</c:v>
                </c:pt>
                <c:pt idx="16">
                  <c:v>-5.7486217457999846E-2</c:v>
                </c:pt>
                <c:pt idx="17">
                  <c:v>-2.1797810842786345E-2</c:v>
                </c:pt>
                <c:pt idx="18">
                  <c:v>0.14865053731155492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3-4DD3-A13C-E6E4652CF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800128"/>
        <c:axId val="1480193344"/>
      </c:lineChart>
      <c:catAx>
        <c:axId val="10768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0193344"/>
        <c:crosses val="autoZero"/>
        <c:auto val="1"/>
        <c:lblAlgn val="ctr"/>
        <c:lblOffset val="100"/>
        <c:noMultiLvlLbl val="0"/>
      </c:catAx>
      <c:valAx>
        <c:axId val="1480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8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İşletme Faaliyetlerinden Nakit Akışları/Toplam Hisse senedi Sayısı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'Nakit Akışı Analizi'!$A$24</c:f>
              <c:strCache>
                <c:ptCount val="1"/>
                <c:pt idx="0">
                  <c:v>İşletme Faaliyetlerinden Nakit Akışları/Toplam Hisse senedi Sayısı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'Nakit Akışı Analizi'!$B$2:$T$2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'Nakit Akışı Analizi'!$B$24:$T$24</c:f>
              <c:numCache>
                <c:formatCode>0.0%</c:formatCode>
                <c:ptCount val="19"/>
                <c:pt idx="0">
                  <c:v>0.41748181818181818</c:v>
                </c:pt>
                <c:pt idx="1">
                  <c:v>0.38545454545454544</c:v>
                </c:pt>
                <c:pt idx="2">
                  <c:v>1.0381909090909092</c:v>
                </c:pt>
                <c:pt idx="3">
                  <c:v>2.1775090909090911</c:v>
                </c:pt>
                <c:pt idx="4">
                  <c:v>-1.5585363636363636</c:v>
                </c:pt>
                <c:pt idx="5">
                  <c:v>1.1142090909090909</c:v>
                </c:pt>
                <c:pt idx="6">
                  <c:v>1.2036545454545455</c:v>
                </c:pt>
                <c:pt idx="7">
                  <c:v>3.3406363636363636</c:v>
                </c:pt>
                <c:pt idx="8">
                  <c:v>-2.2577909090909092</c:v>
                </c:pt>
                <c:pt idx="9">
                  <c:v>-1.2847910447761195</c:v>
                </c:pt>
                <c:pt idx="10">
                  <c:v>0.55729850746268661</c:v>
                </c:pt>
                <c:pt idx="11">
                  <c:v>4.0780447761194027</c:v>
                </c:pt>
                <c:pt idx="12">
                  <c:v>-1.1902636815920398</c:v>
                </c:pt>
                <c:pt idx="13">
                  <c:v>-0.59818407960199005</c:v>
                </c:pt>
                <c:pt idx="14">
                  <c:v>2.5195174129353233</c:v>
                </c:pt>
                <c:pt idx="15">
                  <c:v>7.5727711442786072</c:v>
                </c:pt>
                <c:pt idx="16">
                  <c:v>-1.9350796019900498</c:v>
                </c:pt>
                <c:pt idx="17">
                  <c:v>-0.86631343283582085</c:v>
                </c:pt>
                <c:pt idx="18">
                  <c:v>8.2760099502487563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E-4AA0-B01D-72036A3CA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800128"/>
        <c:axId val="1480193344"/>
      </c:lineChart>
      <c:catAx>
        <c:axId val="10768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0193344"/>
        <c:crosses val="autoZero"/>
        <c:auto val="1"/>
        <c:lblAlgn val="ctr"/>
        <c:lblOffset val="100"/>
        <c:noMultiLvlLbl val="0"/>
      </c:catAx>
      <c:valAx>
        <c:axId val="1480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8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İşletme Faaliyetlerinden Nakit Akışları/Ödenen Temettüler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'Nakit Akışı Analizi'!$A$25</c:f>
              <c:strCache>
                <c:ptCount val="1"/>
                <c:pt idx="0">
                  <c:v>İşletme Faaliyetlerinden Nakit Akışları/Ödenen Temettüler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'Nakit Akışı Analizi'!$B$2:$T$2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'Nakit Akışı Analizi'!$B$25:$T$25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5-457F-9A9F-3125A819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800128"/>
        <c:axId val="1480193344"/>
      </c:lineChart>
      <c:catAx>
        <c:axId val="10768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0193344"/>
        <c:crosses val="autoZero"/>
        <c:auto val="1"/>
        <c:lblAlgn val="ctr"/>
        <c:lblOffset val="100"/>
        <c:noMultiLvlLbl val="0"/>
      </c:catAx>
      <c:valAx>
        <c:axId val="1480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8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Net</a:t>
            </a:r>
            <a:r>
              <a:rPr lang="tr-TR" baseline="0"/>
              <a:t> İşletme Sermayesi Değişimi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'Yatay - Trend Analiz'!$A$84</c:f>
              <c:strCache>
                <c:ptCount val="1"/>
                <c:pt idx="0">
                  <c:v>Dönen Varlıklar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Analiz'!$B$84:$G$84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100.2517986761477</c:v>
                </c:pt>
                <c:pt idx="2">
                  <c:v>171.31698653698314</c:v>
                </c:pt>
                <c:pt idx="3">
                  <c:v>185.86949218799197</c:v>
                </c:pt>
                <c:pt idx="4">
                  <c:v>278.54428768846361</c:v>
                </c:pt>
                <c:pt idx="5">
                  <c:v>347.81473398686956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E-4FAC-92A7-A6066F3997C2}"/>
            </c:ext>
          </c:extLst>
        </c:ser>
        <c:ser>
          <c:idx val="1"/>
          <c:order val="1"/>
          <c:tx>
            <c:strRef>
              <c:f>'Yatay - Trend Analiz'!$A$114</c:f>
              <c:strCache>
                <c:ptCount val="1"/>
                <c:pt idx="0">
                  <c:v>Kısa Vadeli Yükümlülükler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Analiz'!$B$114:$G$114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117.94551071899859</c:v>
                </c:pt>
                <c:pt idx="2">
                  <c:v>171.14934035114871</c:v>
                </c:pt>
                <c:pt idx="3">
                  <c:v>145.7028834887372</c:v>
                </c:pt>
                <c:pt idx="4">
                  <c:v>200.40195922651418</c:v>
                </c:pt>
                <c:pt idx="5">
                  <c:v>247.77733386661032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E-4FAC-92A7-A6066F3997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948336"/>
        <c:axId val="750955536"/>
      </c:lineChart>
      <c:catAx>
        <c:axId val="750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55536"/>
        <c:crosses val="autoZero"/>
        <c:auto val="1"/>
        <c:lblAlgn val="ctr"/>
        <c:lblOffset val="100"/>
        <c:noMultiLvlLbl val="0"/>
      </c:catAx>
      <c:valAx>
        <c:axId val="750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4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Duran</a:t>
            </a:r>
            <a:r>
              <a:rPr lang="tr-TR" baseline="0"/>
              <a:t> Varlıkların Finanse Edilmesi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'Yatay - Trend Analiz'!$A$96</c:f>
              <c:strCache>
                <c:ptCount val="1"/>
                <c:pt idx="0">
                  <c:v>Duran Varlıklar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Analiz'!$B$96:$G$96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279.73926994459384</c:v>
                </c:pt>
                <c:pt idx="2">
                  <c:v>198.80501382794853</c:v>
                </c:pt>
                <c:pt idx="3">
                  <c:v>141.86220397136614</c:v>
                </c:pt>
                <c:pt idx="4">
                  <c:v>142.35343999882991</c:v>
                </c:pt>
                <c:pt idx="5">
                  <c:v>173.38492239296414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6-45B0-973E-E39B35DF7932}"/>
            </c:ext>
          </c:extLst>
        </c:ser>
        <c:ser>
          <c:idx val="1"/>
          <c:order val="1"/>
          <c:tx>
            <c:strRef>
              <c:f>'Yatay - Trend Analiz'!$A$154</c:f>
              <c:strCache>
                <c:ptCount val="1"/>
                <c:pt idx="0">
                  <c:v>Devamlı Sermaye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Analiz'!$B$154:$G$154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-251.41987236061061</c:v>
                </c:pt>
                <c:pt idx="2">
                  <c:v>61.620720809452109</c:v>
                </c:pt>
                <c:pt idx="3">
                  <c:v>-423.19317657868669</c:v>
                </c:pt>
                <c:pt idx="4">
                  <c:v>-710.50984327397293</c:v>
                </c:pt>
                <c:pt idx="5">
                  <c:v>-918.06127270080219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6-45B0-973E-E39B35DF79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948336"/>
        <c:axId val="750955536"/>
      </c:lineChart>
      <c:catAx>
        <c:axId val="750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55536"/>
        <c:crosses val="autoZero"/>
        <c:auto val="1"/>
        <c:lblAlgn val="ctr"/>
        <c:lblOffset val="100"/>
        <c:noMultiLvlLbl val="0"/>
      </c:catAx>
      <c:valAx>
        <c:axId val="750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4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Satış Gelirleri - Ticari Alacak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'Yatay - Trend Analiz'!$A$87</c:f>
              <c:strCache>
                <c:ptCount val="1"/>
                <c:pt idx="0">
                  <c:v>  Ticari Alacaklar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Analiz'!$B$87:$G$87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80.485496155806089</c:v>
                </c:pt>
                <c:pt idx="2">
                  <c:v>84.213383412262871</c:v>
                </c:pt>
                <c:pt idx="3">
                  <c:v>100.27337864162146</c:v>
                </c:pt>
                <c:pt idx="4">
                  <c:v>136.47112423326845</c:v>
                </c:pt>
                <c:pt idx="5">
                  <c:v>178.45736700391396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7-4BC4-9E09-97A2AE5EEA02}"/>
            </c:ext>
          </c:extLst>
        </c:ser>
        <c:ser>
          <c:idx val="1"/>
          <c:order val="1"/>
          <c:tx>
            <c:strRef>
              <c:f>'Yatay - Trend Analiz'!$H$84</c:f>
              <c:strCache>
                <c:ptCount val="1"/>
                <c:pt idx="0">
                  <c:v>Satış Gelirleri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Analiz'!$I$84:$N$84</c:f>
              <c:numCache>
                <c:formatCode>0</c:formatCode>
                <c:ptCount val="6"/>
                <c:pt idx="0">
                  <c:v>100</c:v>
                </c:pt>
                <c:pt idx="1">
                  <c:v>100.71306978269625</c:v>
                </c:pt>
                <c:pt idx="2">
                  <c:v>114.98498531319919</c:v>
                </c:pt>
                <c:pt idx="3">
                  <c:v>129.56974464070808</c:v>
                </c:pt>
                <c:pt idx="4">
                  <c:v>153.899806606602</c:v>
                </c:pt>
                <c:pt idx="5">
                  <c:v>219.55566601786481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7-4BC4-9E09-97A2AE5EEA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948336"/>
        <c:axId val="750955536"/>
      </c:lineChart>
      <c:catAx>
        <c:axId val="750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55536"/>
        <c:crosses val="autoZero"/>
        <c:auto val="1"/>
        <c:lblAlgn val="ctr"/>
        <c:lblOffset val="100"/>
        <c:noMultiLvlLbl val="0"/>
      </c:catAx>
      <c:valAx>
        <c:axId val="750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4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Satış</a:t>
            </a:r>
            <a:r>
              <a:rPr lang="tr-TR" baseline="0"/>
              <a:t> Gelirleri - SMM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'Yatay - Trend Analiz'!$H$85</c:f>
              <c:strCache>
                <c:ptCount val="1"/>
                <c:pt idx="0">
                  <c:v>Satışların Maliyeti (-)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Analiz'!$I$83:$N$83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Analiz'!$I$85:$N$85</c:f>
              <c:numCache>
                <c:formatCode>0</c:formatCode>
                <c:ptCount val="6"/>
                <c:pt idx="0">
                  <c:v>100</c:v>
                </c:pt>
                <c:pt idx="1">
                  <c:v>101.56402613594817</c:v>
                </c:pt>
                <c:pt idx="2">
                  <c:v>117.92491625182873</c:v>
                </c:pt>
                <c:pt idx="3">
                  <c:v>132.34249096819855</c:v>
                </c:pt>
                <c:pt idx="4">
                  <c:v>155.30640414053696</c:v>
                </c:pt>
                <c:pt idx="5">
                  <c:v>222.79889711332305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D-469F-B37D-07878C17F2B0}"/>
            </c:ext>
          </c:extLst>
        </c:ser>
        <c:ser>
          <c:idx val="1"/>
          <c:order val="1"/>
          <c:tx>
            <c:strRef>
              <c:f>'Yatay - Trend Analiz'!$H$84</c:f>
              <c:strCache>
                <c:ptCount val="1"/>
                <c:pt idx="0">
                  <c:v>Satış Gelirleri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Analiz'!$I$83:$N$83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Analiz'!$I$84:$N$84</c:f>
              <c:numCache>
                <c:formatCode>0</c:formatCode>
                <c:ptCount val="6"/>
                <c:pt idx="0">
                  <c:v>100</c:v>
                </c:pt>
                <c:pt idx="1">
                  <c:v>100.71306978269625</c:v>
                </c:pt>
                <c:pt idx="2">
                  <c:v>114.98498531319919</c:v>
                </c:pt>
                <c:pt idx="3">
                  <c:v>129.56974464070808</c:v>
                </c:pt>
                <c:pt idx="4">
                  <c:v>153.899806606602</c:v>
                </c:pt>
                <c:pt idx="5">
                  <c:v>219.55566601786481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D-469F-B37D-07878C17F2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948336"/>
        <c:axId val="750955536"/>
      </c:lineChart>
      <c:catAx>
        <c:axId val="750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55536"/>
        <c:crosses val="autoZero"/>
        <c:auto val="1"/>
        <c:lblAlgn val="ctr"/>
        <c:lblOffset val="100"/>
        <c:noMultiLvlLbl val="0"/>
      </c:catAx>
      <c:valAx>
        <c:axId val="750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4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Dönen</a:t>
            </a:r>
            <a:r>
              <a:rPr lang="tr-TR" baseline="0"/>
              <a:t> Varlıklar - Duran Varlıklar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'Yatay - Trend Analiz'!$A$84</c:f>
              <c:strCache>
                <c:ptCount val="1"/>
                <c:pt idx="0">
                  <c:v>Dönen Varlıklar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Analiz'!$B$84:$G$84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100.2517986761477</c:v>
                </c:pt>
                <c:pt idx="2">
                  <c:v>171.31698653698314</c:v>
                </c:pt>
                <c:pt idx="3">
                  <c:v>185.86949218799197</c:v>
                </c:pt>
                <c:pt idx="4">
                  <c:v>278.54428768846361</c:v>
                </c:pt>
                <c:pt idx="5">
                  <c:v>347.81473398686956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D-4B93-B4C4-4CFCB288A6E6}"/>
            </c:ext>
          </c:extLst>
        </c:ser>
        <c:ser>
          <c:idx val="1"/>
          <c:order val="1"/>
          <c:tx>
            <c:strRef>
              <c:f>'Yatay - Trend Analiz'!$A$96</c:f>
              <c:strCache>
                <c:ptCount val="1"/>
                <c:pt idx="0">
                  <c:v>Duran Varlıklar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Analiz'!$B$96:$G$96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279.73926994459384</c:v>
                </c:pt>
                <c:pt idx="2">
                  <c:v>198.80501382794853</c:v>
                </c:pt>
                <c:pt idx="3">
                  <c:v>141.86220397136614</c:v>
                </c:pt>
                <c:pt idx="4">
                  <c:v>142.35343999882991</c:v>
                </c:pt>
                <c:pt idx="5">
                  <c:v>173.38492239296414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D-4B93-B4C4-4CFCB288A6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948336"/>
        <c:axId val="750955536"/>
      </c:lineChart>
      <c:catAx>
        <c:axId val="750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55536"/>
        <c:crosses val="autoZero"/>
        <c:auto val="1"/>
        <c:lblAlgn val="ctr"/>
        <c:lblOffset val="100"/>
        <c:noMultiLvlLbl val="0"/>
      </c:catAx>
      <c:valAx>
        <c:axId val="750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4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Kaynaklar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'Yatay - Trend Analiz'!$A$155</c:f>
              <c:strCache>
                <c:ptCount val="1"/>
                <c:pt idx="0">
                  <c:v>Yabancıl Kaynaklar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Analiz'!$B$155:$G$155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153.76578841167293</c:v>
                </c:pt>
                <c:pt idx="2">
                  <c:v>188.26709221284469</c:v>
                </c:pt>
                <c:pt idx="3">
                  <c:v>155.45108363276972</c:v>
                </c:pt>
                <c:pt idx="4">
                  <c:v>210.98880894491128</c:v>
                </c:pt>
                <c:pt idx="5">
                  <c:v>257.35582187915043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7-46E4-A08B-B67064513FF2}"/>
            </c:ext>
          </c:extLst>
        </c:ser>
        <c:ser>
          <c:idx val="1"/>
          <c:order val="1"/>
          <c:tx>
            <c:strRef>
              <c:f>'Yatay - Trend Analiz'!$A$141</c:f>
              <c:strCache>
                <c:ptCount val="1"/>
                <c:pt idx="0">
                  <c:v>Özkaynaklar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Analiz'!$B$141:$G$141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399.8352613624337</c:v>
                </c:pt>
                <c:pt idx="2">
                  <c:v>362.70596844043263</c:v>
                </c:pt>
                <c:pt idx="3">
                  <c:v>-175.08551450074052</c:v>
                </c:pt>
                <c:pt idx="4">
                  <c:v>-396.70992727224427</c:v>
                </c:pt>
                <c:pt idx="5">
                  <c:v>-582.44613566816975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7-46E4-A08B-B67064513F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948336"/>
        <c:axId val="750955536"/>
      </c:lineChart>
      <c:catAx>
        <c:axId val="750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55536"/>
        <c:crosses val="autoZero"/>
        <c:auto val="1"/>
        <c:lblAlgn val="ctr"/>
        <c:lblOffset val="100"/>
        <c:noMultiLvlLbl val="0"/>
      </c:catAx>
      <c:valAx>
        <c:axId val="750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4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598713</xdr:colOff>
      <xdr:row>161</xdr:row>
      <xdr:rowOff>122464</xdr:rowOff>
    </xdr:from>
    <xdr:to>
      <xdr:col>6</xdr:col>
      <xdr:colOff>598713</xdr:colOff>
      <xdr:row>180</xdr:row>
      <xdr:rowOff>40821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3746678-84B3-4BA6-9D65-8D079CCF9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367394</xdr:colOff>
      <xdr:row>161</xdr:row>
      <xdr:rowOff>54429</xdr:rowOff>
    </xdr:from>
    <xdr:to>
      <xdr:col>17</xdr:col>
      <xdr:colOff>340180</xdr:colOff>
      <xdr:row>180</xdr:row>
      <xdr:rowOff>68037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10E9940A-5159-4246-BD0F-152BD83C9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162</xdr:row>
      <xdr:rowOff>0</xdr:rowOff>
    </xdr:from>
    <xdr:to>
      <xdr:col>25</xdr:col>
      <xdr:colOff>333375</xdr:colOff>
      <xdr:row>180</xdr:row>
      <xdr:rowOff>95250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3A856C65-7D1B-4F56-8369-DF937162A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47625</xdr:rowOff>
    </xdr:from>
    <xdr:to>
      <xdr:col>6</xdr:col>
      <xdr:colOff>381000</xdr:colOff>
      <xdr:row>25</xdr:row>
      <xdr:rowOff>123825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EE1970F-0B43-A39D-BBEE-E9AEF0E69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11</xdr:row>
      <xdr:rowOff>47625</xdr:rowOff>
    </xdr:from>
    <xdr:to>
      <xdr:col>15</xdr:col>
      <xdr:colOff>180975</xdr:colOff>
      <xdr:row>25</xdr:row>
      <xdr:rowOff>123825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3C31440E-AFF8-AA7D-B781-507A37181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133350</xdr:rowOff>
    </xdr:from>
    <xdr:to>
      <xdr:col>4</xdr:col>
      <xdr:colOff>66675</xdr:colOff>
      <xdr:row>35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2222ADB-A010-48BC-A4D3-E3E208722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200024</xdr:colOff>
      <xdr:row>19</xdr:row>
      <xdr:rowOff>0</xdr:rowOff>
    </xdr:from>
    <xdr:to>
      <xdr:col>9</xdr:col>
      <xdr:colOff>85724</xdr:colOff>
      <xdr:row>34</xdr:row>
      <xdr:rowOff>171450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EA564F49-960A-4586-076A-63D9261FF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612320</xdr:colOff>
      <xdr:row>16</xdr:row>
      <xdr:rowOff>166007</xdr:rowOff>
    </xdr:from>
    <xdr:to>
      <xdr:col>13</xdr:col>
      <xdr:colOff>462642</xdr:colOff>
      <xdr:row>39</xdr:row>
      <xdr:rowOff>136071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D277DF9-B1F2-CA73-859C-85BDE8186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585109</xdr:colOff>
      <xdr:row>27</xdr:row>
      <xdr:rowOff>16327</xdr:rowOff>
    </xdr:from>
    <xdr:to>
      <xdr:col>4</xdr:col>
      <xdr:colOff>721180</xdr:colOff>
      <xdr:row>41</xdr:row>
      <xdr:rowOff>149677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9251110-5AD0-69D7-D110-8422352C0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721178</xdr:colOff>
      <xdr:row>27</xdr:row>
      <xdr:rowOff>27214</xdr:rowOff>
    </xdr:from>
    <xdr:to>
      <xdr:col>12</xdr:col>
      <xdr:colOff>503463</xdr:colOff>
      <xdr:row>41</xdr:row>
      <xdr:rowOff>160564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3A49908-8F52-4F79-9568-F5EC21D9D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625928</xdr:colOff>
      <xdr:row>26</xdr:row>
      <xdr:rowOff>149678</xdr:rowOff>
    </xdr:from>
    <xdr:to>
      <xdr:col>20</xdr:col>
      <xdr:colOff>231320</xdr:colOff>
      <xdr:row>41</xdr:row>
      <xdr:rowOff>92528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37CEC4F0-1B4A-402F-87EF-5082171B2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938893</xdr:colOff>
      <xdr:row>43</xdr:row>
      <xdr:rowOff>40821</xdr:rowOff>
    </xdr:from>
    <xdr:to>
      <xdr:col>5</xdr:col>
      <xdr:colOff>258535</xdr:colOff>
      <xdr:row>57</xdr:row>
      <xdr:rowOff>174171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C5526FD8-DAF4-4A91-B460-2F8B7209C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299356</xdr:colOff>
      <xdr:row>43</xdr:row>
      <xdr:rowOff>40822</xdr:rowOff>
    </xdr:from>
    <xdr:to>
      <xdr:col>13</xdr:col>
      <xdr:colOff>13605</xdr:colOff>
      <xdr:row>57</xdr:row>
      <xdr:rowOff>174172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912C02BD-F635-4807-8E2E-770DB7F65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933450</xdr:colOff>
      <xdr:row>119</xdr:row>
      <xdr:rowOff>95250</xdr:rowOff>
    </xdr:from>
    <xdr:to>
      <xdr:col>12</xdr:col>
      <xdr:colOff>581024</xdr:colOff>
      <xdr:row>133</xdr:row>
      <xdr:rowOff>85724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BF9F066-DEE8-4973-8DD1-9E3EA9E71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904875</xdr:colOff>
      <xdr:row>135</xdr:row>
      <xdr:rowOff>57150</xdr:rowOff>
    </xdr:from>
    <xdr:to>
      <xdr:col>12</xdr:col>
      <xdr:colOff>552449</xdr:colOff>
      <xdr:row>149</xdr:row>
      <xdr:rowOff>47624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46B43D4-D1B1-4270-9FEE-E5739E92A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828675</xdr:colOff>
      <xdr:row>150</xdr:row>
      <xdr:rowOff>152400</xdr:rowOff>
    </xdr:from>
    <xdr:to>
      <xdr:col>12</xdr:col>
      <xdr:colOff>590550</xdr:colOff>
      <xdr:row>164</xdr:row>
      <xdr:rowOff>104774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4D857FFC-14BC-4071-85AC-D0DC3A3CF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885825</xdr:colOff>
      <xdr:row>119</xdr:row>
      <xdr:rowOff>95250</xdr:rowOff>
    </xdr:from>
    <xdr:to>
      <xdr:col>18</xdr:col>
      <xdr:colOff>104774</xdr:colOff>
      <xdr:row>133</xdr:row>
      <xdr:rowOff>85724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279F2F18-192B-4763-A6FF-F14B413C2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971550</xdr:colOff>
      <xdr:row>134</xdr:row>
      <xdr:rowOff>161925</xdr:rowOff>
    </xdr:from>
    <xdr:to>
      <xdr:col>18</xdr:col>
      <xdr:colOff>190499</xdr:colOff>
      <xdr:row>148</xdr:row>
      <xdr:rowOff>152399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985C9F23-5A34-4C95-BBDB-1F849C71C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866775</xdr:colOff>
      <xdr:row>150</xdr:row>
      <xdr:rowOff>152400</xdr:rowOff>
    </xdr:from>
    <xdr:to>
      <xdr:col>18</xdr:col>
      <xdr:colOff>85724</xdr:colOff>
      <xdr:row>164</xdr:row>
      <xdr:rowOff>142874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6098923B-E78E-46B0-AE8A-D0A6F36D5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762000</xdr:colOff>
      <xdr:row>119</xdr:row>
      <xdr:rowOff>133350</xdr:rowOff>
    </xdr:from>
    <xdr:to>
      <xdr:col>23</xdr:col>
      <xdr:colOff>390524</xdr:colOff>
      <xdr:row>133</xdr:row>
      <xdr:rowOff>123824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83F37C3C-D953-4C14-8998-7C2FC6A20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136</xdr:row>
      <xdr:rowOff>0</xdr:rowOff>
    </xdr:from>
    <xdr:to>
      <xdr:col>23</xdr:col>
      <xdr:colOff>428624</xdr:colOff>
      <xdr:row>149</xdr:row>
      <xdr:rowOff>180974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7E1B5D80-CCA7-4A09-B966-27641A653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231322</xdr:colOff>
      <xdr:row>1</xdr:row>
      <xdr:rowOff>68037</xdr:rowOff>
    </xdr:from>
    <xdr:to>
      <xdr:col>12</xdr:col>
      <xdr:colOff>1006929</xdr:colOff>
      <xdr:row>5</xdr:row>
      <xdr:rowOff>68037</xdr:rowOff>
    </xdr:to>
    <xdr:sp macro="" textlink="">
      <xdr:nvSpPr>
        <xdr:cNvPr id="10" name="Metin kutusu 9">
          <a:extLst>
            <a:ext uri="{FF2B5EF4-FFF2-40B4-BE49-F238E27FC236}">
              <a16:creationId xmlns:a16="http://schemas.microsoft.com/office/drawing/2014/main" id="{5C7F4C72-2347-B9E5-E2A4-851AE05CDA52}"/>
            </a:ext>
          </a:extLst>
        </xdr:cNvPr>
        <xdr:cNvSpPr txBox="1"/>
      </xdr:nvSpPr>
      <xdr:spPr>
        <a:xfrm>
          <a:off x="7592786" y="258537"/>
          <a:ext cx="7320643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* TÜFE: https://www.vergidegundem.com/pb_tuketici_fiyat_endeksi</a:t>
          </a:r>
        </a:p>
        <a:p>
          <a:r>
            <a:rPr lang="tr-TR" sz="1100"/>
            <a:t>* Yİ-UFE: https://www.hakedis.org/endeksler/yi-ufe-yurtici-uretici-fiyat-endeksi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1291317</xdr:colOff>
      <xdr:row>80</xdr:row>
      <xdr:rowOff>89807</xdr:rowOff>
    </xdr:from>
    <xdr:to>
      <xdr:col>5</xdr:col>
      <xdr:colOff>643617</xdr:colOff>
      <xdr:row>100</xdr:row>
      <xdr:rowOff>146957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A9E0D1C-AB6F-76D2-CBE2-FFCD19F61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79</xdr:row>
      <xdr:rowOff>85724</xdr:rowOff>
    </xdr:from>
    <xdr:to>
      <xdr:col>4</xdr:col>
      <xdr:colOff>361949</xdr:colOff>
      <xdr:row>95</xdr:row>
      <xdr:rowOff>133349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B011BE9-C2B0-BFF5-8326-28D659581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27215</xdr:colOff>
      <xdr:row>12</xdr:row>
      <xdr:rowOff>108857</xdr:rowOff>
    </xdr:from>
    <xdr:to>
      <xdr:col>8</xdr:col>
      <xdr:colOff>340180</xdr:colOff>
      <xdr:row>17</xdr:row>
      <xdr:rowOff>81643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6FE7A793-D4EE-6CCE-162B-FFA72BD02EED}"/>
            </a:ext>
          </a:extLst>
        </xdr:cNvPr>
        <xdr:cNvSpPr txBox="1"/>
      </xdr:nvSpPr>
      <xdr:spPr>
        <a:xfrm>
          <a:off x="1864179" y="2394857"/>
          <a:ext cx="5742215" cy="925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Şirketin İhtiyaç Duyduğu Nakit:</a:t>
          </a:r>
        </a:p>
        <a:p>
          <a:endParaRPr lang="tr-TR" sz="1100"/>
        </a:p>
        <a:p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Eğer bu sayı negatifse, basitçe, şirket hiç nakite ihtiyaç duymuyordur. Bu durumda 0 olarak hesaplanabilir.</a:t>
          </a:r>
          <a:endParaRPr lang="tr-TR" sz="1100"/>
        </a:p>
      </xdr:txBody>
    </xdr:sp>
    <xdr:clientData/>
  </xdr:twoCellAnchor>
  <xdr:twoCellAnchor>
    <xdr:from>
      <xdr:col>4</xdr:col>
      <xdr:colOff>557893</xdr:colOff>
      <xdr:row>32</xdr:row>
      <xdr:rowOff>176893</xdr:rowOff>
    </xdr:from>
    <xdr:to>
      <xdr:col>13</xdr:col>
      <xdr:colOff>680357</xdr:colOff>
      <xdr:row>49</xdr:row>
      <xdr:rowOff>81643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579F4269-4512-EE6F-27CA-058E730EA0E0}"/>
            </a:ext>
          </a:extLst>
        </xdr:cNvPr>
        <xdr:cNvSpPr txBox="1"/>
      </xdr:nvSpPr>
      <xdr:spPr>
        <a:xfrm>
          <a:off x="4789714" y="6272893"/>
          <a:ext cx="7184572" cy="314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* 5 yıllık tahvil faizi: http://www.worldgovernmentbonds.com/bond-historical-data/turkey/5-years/#:~:text=The%20Turkey%205%20Years%20Government,%3A15%20GMT%2B0).</a:t>
          </a:r>
        </a:p>
        <a:p>
          <a:endParaRPr lang="tr-TR" sz="1100"/>
        </a:p>
        <a:p>
          <a:r>
            <a:rPr lang="tr-TR" sz="1100"/>
            <a:t>* Ülke riski : http://www.worldgovernmentbonds.com/cds-historical-data/turkey/5-year/#:~:text=The%20Turkey%205%20Year%20CDS,a%2040%25%20recovery%20rate%20supposed.</a:t>
          </a:r>
        </a:p>
        <a:p>
          <a:endParaRPr lang="tr-TR" sz="1100"/>
        </a:p>
        <a:p>
          <a:r>
            <a:rPr lang="tr-TR" sz="1100"/>
            <a:t>* Şirket ödememe riski: https://analiz101.com/agirlikli-ortalama-sermaye-maliyeti-nasil-hesaplanir</a:t>
          </a:r>
        </a:p>
        <a:p>
          <a:endParaRPr lang="tr-TR" sz="1100"/>
        </a:p>
        <a:p>
          <a:r>
            <a:rPr lang="tr-TR" sz="1100"/>
            <a:t>* Beta: https://tr.investing.com/</a:t>
          </a:r>
        </a:p>
        <a:p>
          <a:endParaRPr lang="tr-TR" sz="1100"/>
        </a:p>
        <a:p>
          <a:r>
            <a:rPr lang="tr-TR" sz="1100"/>
            <a:t>* Piyasa Riski: Piyasadan ne kadar getiri etmek bizi tatmin eder?</a:t>
          </a:r>
        </a:p>
        <a:p>
          <a:endParaRPr lang="tr-TR" sz="1100"/>
        </a:p>
        <a:p>
          <a:r>
            <a:rPr lang="tr-TR" sz="1100"/>
            <a:t>* Büyüklük riski: batma ihtimali</a:t>
          </a:r>
        </a:p>
        <a:p>
          <a:endParaRPr lang="tr-TR" sz="1100"/>
        </a:p>
        <a:p>
          <a:r>
            <a:rPr lang="tr-TR" sz="1100"/>
            <a:t>* Kurumlar Vergisi: https://www.pkfistanbul.com/kurumlar-vergisi-orani/#:~:text=Buna%20g%C3%B6re%20Kurumlar%20Vergisi%20Kanunu,i%C3%A7in%20ise%20%20%20oran%C4%B1nda%20uygulanacakt%C4%B1r.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17</xdr:row>
      <xdr:rowOff>114300</xdr:rowOff>
    </xdr:from>
    <xdr:to>
      <xdr:col>9</xdr:col>
      <xdr:colOff>504824</xdr:colOff>
      <xdr:row>32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8621D26-FDB7-E131-2F10-EA51D7556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43</xdr:row>
      <xdr:rowOff>171449</xdr:rowOff>
    </xdr:from>
    <xdr:to>
      <xdr:col>9</xdr:col>
      <xdr:colOff>142875</xdr:colOff>
      <xdr:row>59</xdr:row>
      <xdr:rowOff>19050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53AAA999-3EAC-B383-C557-D9FD413D7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67</xdr:row>
      <xdr:rowOff>95250</xdr:rowOff>
    </xdr:from>
    <xdr:to>
      <xdr:col>16</xdr:col>
      <xdr:colOff>381000</xdr:colOff>
      <xdr:row>81</xdr:row>
      <xdr:rowOff>171450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CAE2CDCF-4F78-3016-B476-8F24E4E28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8</xdr:row>
      <xdr:rowOff>19050</xdr:rowOff>
    </xdr:from>
    <xdr:to>
      <xdr:col>10</xdr:col>
      <xdr:colOff>295275</xdr:colOff>
      <xdr:row>22</xdr:row>
      <xdr:rowOff>95250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320043C-8BD1-BE5E-5AC5-4854FD4FB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8</xdr:row>
      <xdr:rowOff>66675</xdr:rowOff>
    </xdr:from>
    <xdr:to>
      <xdr:col>18</xdr:col>
      <xdr:colOff>514350</xdr:colOff>
      <xdr:row>22</xdr:row>
      <xdr:rowOff>142875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F91F330-BCB3-400B-84B0-C5D0002A9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95250</xdr:colOff>
      <xdr:row>31</xdr:row>
      <xdr:rowOff>0</xdr:rowOff>
    </xdr:from>
    <xdr:to>
      <xdr:col>10</xdr:col>
      <xdr:colOff>342900</xdr:colOff>
      <xdr:row>45</xdr:row>
      <xdr:rowOff>76200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2BD9A5A2-5D72-4333-8E63-A4A818293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304800</xdr:colOff>
      <xdr:row>45</xdr:row>
      <xdr:rowOff>76200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7757770-48C6-4705-83CB-41BE39A8E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190500</xdr:colOff>
      <xdr:row>54</xdr:row>
      <xdr:rowOff>38100</xdr:rowOff>
    </xdr:from>
    <xdr:to>
      <xdr:col>10</xdr:col>
      <xdr:colOff>438150</xdr:colOff>
      <xdr:row>68</xdr:row>
      <xdr:rowOff>114300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CBDA8D40-D0DC-48EA-AD78-81FEC4808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533400</xdr:colOff>
      <xdr:row>54</xdr:row>
      <xdr:rowOff>19050</xdr:rowOff>
    </xdr:from>
    <xdr:to>
      <xdr:col>19</xdr:col>
      <xdr:colOff>228600</xdr:colOff>
      <xdr:row>68</xdr:row>
      <xdr:rowOff>95250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E37B27BA-D376-4242-98DF-0C23C6F29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600075</xdr:colOff>
      <xdr:row>78</xdr:row>
      <xdr:rowOff>95249</xdr:rowOff>
    </xdr:from>
    <xdr:to>
      <xdr:col>14</xdr:col>
      <xdr:colOff>340179</xdr:colOff>
      <xdr:row>94</xdr:row>
      <xdr:rowOff>81642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CC8D9947-D746-4248-B8FB-7CF2F4FCD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26</xdr:row>
      <xdr:rowOff>38099</xdr:rowOff>
    </xdr:from>
    <xdr:to>
      <xdr:col>5</xdr:col>
      <xdr:colOff>133350</xdr:colOff>
      <xdr:row>43</xdr:row>
      <xdr:rowOff>47624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F9D3990-15F5-B054-4B4B-FC9B02CE7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26</xdr:row>
      <xdr:rowOff>38100</xdr:rowOff>
    </xdr:from>
    <xdr:to>
      <xdr:col>13</xdr:col>
      <xdr:colOff>419100</xdr:colOff>
      <xdr:row>43</xdr:row>
      <xdr:rowOff>47625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BAE201C-B7AE-45C4-AFBF-F1ADDCEA8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49</xdr:row>
      <xdr:rowOff>152400</xdr:rowOff>
    </xdr:from>
    <xdr:to>
      <xdr:col>2</xdr:col>
      <xdr:colOff>47625</xdr:colOff>
      <xdr:row>54</xdr:row>
      <xdr:rowOff>95250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0DC3D13A-3FB7-4495-8C4A-60D82C9ABB90}"/>
            </a:ext>
          </a:extLst>
        </xdr:cNvPr>
        <xdr:cNvSpPr txBox="1"/>
      </xdr:nvSpPr>
      <xdr:spPr>
        <a:xfrm>
          <a:off x="152400" y="9486900"/>
          <a:ext cx="315277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Varlıkların karlılık oranı</a:t>
          </a:r>
          <a:r>
            <a:rPr lang="tr-TR" sz="1100" baseline="0"/>
            <a:t>, işletmenin varlıklara yapmış olduğu yatırımın sonucunda elde ettiği karlılığı ve varlıkların etkin kullanılıp kullanılmadığını göstermektedir.</a:t>
          </a:r>
          <a:endParaRPr lang="tr-TR" sz="1100"/>
        </a:p>
      </xdr:txBody>
    </xdr:sp>
    <xdr:clientData/>
  </xdr:twoCellAnchor>
  <xdr:twoCellAnchor>
    <xdr:from>
      <xdr:col>4</xdr:col>
      <xdr:colOff>0</xdr:colOff>
      <xdr:row>50</xdr:row>
      <xdr:rowOff>0</xdr:rowOff>
    </xdr:from>
    <xdr:to>
      <xdr:col>12</xdr:col>
      <xdr:colOff>57150</xdr:colOff>
      <xdr:row>64</xdr:row>
      <xdr:rowOff>161925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65370B0F-0216-4AA7-A439-4352C6CC4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83</xdr:row>
      <xdr:rowOff>123825</xdr:rowOff>
    </xdr:from>
    <xdr:to>
      <xdr:col>5</xdr:col>
      <xdr:colOff>299357</xdr:colOff>
      <xdr:row>103</xdr:row>
      <xdr:rowOff>27214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98735737-B552-4FD4-B0E3-50CCB9E34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552450</xdr:colOff>
      <xdr:row>84</xdr:row>
      <xdr:rowOff>57150</xdr:rowOff>
    </xdr:from>
    <xdr:to>
      <xdr:col>15</xdr:col>
      <xdr:colOff>368753</xdr:colOff>
      <xdr:row>91</xdr:row>
      <xdr:rowOff>152400</xdr:rowOff>
    </xdr:to>
    <xdr:sp macro="" textlink="">
      <xdr:nvSpPr>
        <xdr:cNvPr id="7" name="Metin kutusu 6">
          <a:extLst>
            <a:ext uri="{FF2B5EF4-FFF2-40B4-BE49-F238E27FC236}">
              <a16:creationId xmlns:a16="http://schemas.microsoft.com/office/drawing/2014/main" id="{9B38EDA0-BA5D-47AA-B577-9B7AF31BEA04}"/>
            </a:ext>
          </a:extLst>
        </xdr:cNvPr>
        <xdr:cNvSpPr txBox="1"/>
      </xdr:nvSpPr>
      <xdr:spPr>
        <a:xfrm>
          <a:off x="6753225" y="16059150"/>
          <a:ext cx="5302703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Ekonomik rantabilite oranı işletmenin toplam kaynaklarının ne ölçüde karlı kullanıldığını gösterir. Oran, işletmeye yatırılan fonların getirisini ölçmede kullanılır.</a:t>
          </a:r>
        </a:p>
        <a:p>
          <a:endParaRPr lang="tr-TR" sz="1100"/>
        </a:p>
        <a:p>
          <a:r>
            <a:rPr lang="tr-TR" sz="1100"/>
            <a:t>Ekonomik rantabilite oranı temel kazanma gücü oranı olarak da isimlendirilir. Böyle bir isimlendirme firma varlıklarının esas faaliyet karı üretme</a:t>
          </a:r>
          <a:r>
            <a:rPr lang="tr-TR" sz="1100" baseline="0"/>
            <a:t> gücünü ölçme mantığına dayanmaktadır.</a:t>
          </a:r>
          <a:endParaRPr lang="tr-TR" sz="1100"/>
        </a:p>
      </xdr:txBody>
    </xdr:sp>
    <xdr:clientData/>
  </xdr:twoCellAnchor>
  <xdr:twoCellAnchor>
    <xdr:from>
      <xdr:col>6</xdr:col>
      <xdr:colOff>472889</xdr:colOff>
      <xdr:row>93</xdr:row>
      <xdr:rowOff>58831</xdr:rowOff>
    </xdr:from>
    <xdr:to>
      <xdr:col>11</xdr:col>
      <xdr:colOff>537882</xdr:colOff>
      <xdr:row>108</xdr:row>
      <xdr:rowOff>56029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08356DA5-2234-DB89-58E2-BFA8220CB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781051</xdr:colOff>
      <xdr:row>16</xdr:row>
      <xdr:rowOff>133350</xdr:rowOff>
    </xdr:from>
    <xdr:to>
      <xdr:col>15</xdr:col>
      <xdr:colOff>352426</xdr:colOff>
      <xdr:row>36</xdr:row>
      <xdr:rowOff>123825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77A1A0B-443B-4411-B073-E8211410C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8"/>
  <sheetViews>
    <sheetView workbookViewId="0">
      <selection activeCell="B2" sqref="B2:X148"/>
    </sheetView>
  </sheetViews>
  <sheetFormatPr defaultRowHeight="15" x14ac:dyDescent="0.25"/>
  <cols>
    <col min="1" max="1" width="43.85546875" customWidth="1"/>
    <col min="2" max="10" width="12.7109375" bestFit="1" customWidth="1"/>
    <col min="11" max="12" width="12" bestFit="1" customWidth="1"/>
    <col min="13" max="14" width="12.7109375" bestFit="1" customWidth="1"/>
    <col min="15" max="16" width="12" bestFit="1" customWidth="1"/>
    <col min="17" max="18" width="12.7109375" bestFit="1" customWidth="1"/>
    <col min="19" max="20" width="12" bestFit="1" customWidth="1"/>
    <col min="21" max="21" width="12.7109375" bestFit="1" customWidth="1"/>
    <col min="22" max="24" width="12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t="s">
        <v>24</v>
      </c>
      <c r="B2">
        <v>9878476000</v>
      </c>
      <c r="C2">
        <v>6798862000</v>
      </c>
      <c r="D2">
        <v>5760428000</v>
      </c>
      <c r="E2">
        <v>5438562000</v>
      </c>
      <c r="F2">
        <v>4897601000</v>
      </c>
      <c r="G2">
        <v>3434232000</v>
      </c>
      <c r="H2">
        <v>2969045000</v>
      </c>
      <c r="I2">
        <v>2623534000</v>
      </c>
      <c r="J2">
        <v>1781450000</v>
      </c>
      <c r="K2">
        <v>1635830000</v>
      </c>
      <c r="L2">
        <v>1408056000</v>
      </c>
      <c r="M2">
        <v>1565441000</v>
      </c>
      <c r="N2">
        <v>1373087000</v>
      </c>
      <c r="O2">
        <v>1177577000</v>
      </c>
      <c r="P2">
        <v>996801000</v>
      </c>
      <c r="Q2">
        <v>994466000</v>
      </c>
      <c r="R2">
        <v>719033000</v>
      </c>
      <c r="S2">
        <v>816878000</v>
      </c>
      <c r="T2">
        <v>723189000</v>
      </c>
      <c r="U2">
        <v>592569000</v>
      </c>
      <c r="V2">
        <v>656428000</v>
      </c>
      <c r="W2">
        <v>679485000</v>
      </c>
      <c r="X2">
        <v>577857000</v>
      </c>
    </row>
    <row r="3" spans="1:24" x14ac:dyDescent="0.25">
      <c r="A3" t="s">
        <v>25</v>
      </c>
      <c r="B3">
        <v>2183156000</v>
      </c>
      <c r="C3">
        <v>858769000</v>
      </c>
      <c r="D3">
        <v>958021000</v>
      </c>
      <c r="E3">
        <v>1604179000</v>
      </c>
      <c r="F3">
        <v>834314000</v>
      </c>
      <c r="G3">
        <v>520824000</v>
      </c>
      <c r="H3">
        <v>552670000</v>
      </c>
      <c r="I3">
        <v>709408000</v>
      </c>
      <c r="J3">
        <v>118269000</v>
      </c>
      <c r="K3">
        <v>65040000</v>
      </c>
      <c r="L3">
        <v>29987000</v>
      </c>
      <c r="M3">
        <v>392201000</v>
      </c>
      <c r="N3">
        <v>264263000</v>
      </c>
      <c r="O3">
        <v>325051000</v>
      </c>
      <c r="P3">
        <v>48389000</v>
      </c>
      <c r="Q3">
        <v>37267000</v>
      </c>
      <c r="R3">
        <v>22143000</v>
      </c>
      <c r="S3">
        <v>49920000</v>
      </c>
      <c r="T3">
        <v>42418000</v>
      </c>
      <c r="U3">
        <v>26987000</v>
      </c>
      <c r="V3">
        <v>38221000</v>
      </c>
      <c r="W3">
        <v>24772000</v>
      </c>
      <c r="X3">
        <v>20731000</v>
      </c>
    </row>
    <row r="4" spans="1:24" x14ac:dyDescent="0.25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27</v>
      </c>
      <c r="B5">
        <v>651707000</v>
      </c>
      <c r="C5">
        <v>496416000</v>
      </c>
      <c r="D5">
        <v>527834000</v>
      </c>
      <c r="E5">
        <v>441042000</v>
      </c>
      <c r="F5">
        <v>308536000</v>
      </c>
      <c r="G5">
        <v>264020000</v>
      </c>
      <c r="H5">
        <v>186331000</v>
      </c>
      <c r="I5">
        <v>155925000</v>
      </c>
      <c r="J5">
        <v>123574000</v>
      </c>
      <c r="K5">
        <v>129897000</v>
      </c>
      <c r="L5">
        <v>106416000</v>
      </c>
      <c r="M5">
        <v>103297000</v>
      </c>
      <c r="N5">
        <v>86787000</v>
      </c>
      <c r="O5">
        <v>87635000</v>
      </c>
      <c r="P5">
        <v>60877000</v>
      </c>
      <c r="Q5">
        <v>66362000</v>
      </c>
      <c r="R5">
        <v>74225000</v>
      </c>
      <c r="S5">
        <v>87917000</v>
      </c>
      <c r="T5">
        <v>60965000</v>
      </c>
      <c r="U5">
        <v>65775000</v>
      </c>
      <c r="V5">
        <v>84404000</v>
      </c>
      <c r="W5">
        <v>95645000</v>
      </c>
      <c r="X5">
        <v>63997000</v>
      </c>
    </row>
    <row r="6" spans="1:24" x14ac:dyDescent="0.25">
      <c r="A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31</v>
      </c>
      <c r="B9">
        <v>6685287000</v>
      </c>
      <c r="C9">
        <v>5169458000</v>
      </c>
      <c r="D9">
        <v>4095191000</v>
      </c>
      <c r="E9">
        <v>3265498000</v>
      </c>
      <c r="F9">
        <v>3535816000</v>
      </c>
      <c r="G9">
        <v>2511183000</v>
      </c>
      <c r="H9">
        <v>2167475000</v>
      </c>
      <c r="I9">
        <v>1719160000</v>
      </c>
      <c r="J9">
        <v>1505534000</v>
      </c>
      <c r="K9">
        <v>1408119000</v>
      </c>
      <c r="L9">
        <v>1246068000</v>
      </c>
      <c r="M9">
        <v>1056528000</v>
      </c>
      <c r="N9">
        <v>973513000</v>
      </c>
      <c r="O9">
        <v>744298000</v>
      </c>
      <c r="P9">
        <v>870667000</v>
      </c>
      <c r="Q9">
        <v>860128000</v>
      </c>
      <c r="R9">
        <v>615593000</v>
      </c>
      <c r="S9">
        <v>656438000</v>
      </c>
      <c r="T9">
        <v>594165000</v>
      </c>
      <c r="U9">
        <v>492677000</v>
      </c>
      <c r="V9">
        <v>495870000</v>
      </c>
      <c r="W9">
        <v>515819000</v>
      </c>
      <c r="X9">
        <v>478409000</v>
      </c>
    </row>
    <row r="10" spans="1:24" x14ac:dyDescent="0.25">
      <c r="A10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33</v>
      </c>
      <c r="B11">
        <v>358326000</v>
      </c>
      <c r="C11">
        <v>274219000</v>
      </c>
      <c r="D11">
        <v>179382000</v>
      </c>
      <c r="E11">
        <v>127843000</v>
      </c>
      <c r="F11">
        <v>218935000</v>
      </c>
      <c r="G11">
        <v>138205000</v>
      </c>
      <c r="H11">
        <v>62569000</v>
      </c>
      <c r="I11">
        <v>39041000</v>
      </c>
      <c r="J11">
        <v>34073000</v>
      </c>
      <c r="K11">
        <v>32774000</v>
      </c>
      <c r="L11">
        <v>25585000</v>
      </c>
      <c r="M11">
        <v>13415000</v>
      </c>
      <c r="N11">
        <v>48524000</v>
      </c>
      <c r="O11">
        <v>20593000</v>
      </c>
      <c r="P11">
        <v>16868000</v>
      </c>
      <c r="Q11">
        <v>30709000</v>
      </c>
      <c r="R11">
        <v>7072000</v>
      </c>
      <c r="S11">
        <v>22603000</v>
      </c>
      <c r="T11">
        <v>25641000</v>
      </c>
      <c r="U11">
        <v>7130000</v>
      </c>
      <c r="V11">
        <v>37933000</v>
      </c>
      <c r="W11">
        <v>43249000</v>
      </c>
      <c r="X11">
        <v>14720000</v>
      </c>
    </row>
    <row r="12" spans="1:24" x14ac:dyDescent="0.25">
      <c r="A12" t="s">
        <v>34</v>
      </c>
      <c r="B12">
        <v>9878476000</v>
      </c>
      <c r="C12">
        <v>6798862000</v>
      </c>
      <c r="D12">
        <v>5760428000</v>
      </c>
      <c r="E12">
        <v>5438562000</v>
      </c>
      <c r="F12">
        <v>4897601000</v>
      </c>
      <c r="G12">
        <v>3434232000</v>
      </c>
      <c r="H12">
        <v>2969045000</v>
      </c>
      <c r="I12">
        <v>2623534000</v>
      </c>
      <c r="J12">
        <v>1781450000</v>
      </c>
      <c r="K12">
        <v>1635830000</v>
      </c>
      <c r="L12">
        <v>1408056000</v>
      </c>
      <c r="M12">
        <v>1565441000</v>
      </c>
      <c r="N12">
        <v>1373087000</v>
      </c>
      <c r="O12">
        <v>1177577000</v>
      </c>
      <c r="P12">
        <v>996801000</v>
      </c>
      <c r="Q12">
        <v>994466000</v>
      </c>
      <c r="R12">
        <v>719033000</v>
      </c>
      <c r="S12">
        <v>816878000</v>
      </c>
      <c r="T12">
        <v>723189000</v>
      </c>
      <c r="U12">
        <v>592569000</v>
      </c>
      <c r="V12">
        <v>656428000</v>
      </c>
      <c r="W12">
        <v>679485000</v>
      </c>
      <c r="X12">
        <v>577857000</v>
      </c>
    </row>
    <row r="13" spans="1:24" x14ac:dyDescent="0.25">
      <c r="A13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36</v>
      </c>
      <c r="B14">
        <v>1312052000</v>
      </c>
      <c r="C14">
        <v>1189509000</v>
      </c>
      <c r="D14">
        <v>1005559000</v>
      </c>
      <c r="E14">
        <v>858986000</v>
      </c>
      <c r="F14">
        <v>666891000</v>
      </c>
      <c r="G14">
        <v>569573000</v>
      </c>
      <c r="H14">
        <v>372263000</v>
      </c>
      <c r="I14">
        <v>377562000</v>
      </c>
      <c r="J14">
        <v>362268000</v>
      </c>
      <c r="K14">
        <v>383887000</v>
      </c>
      <c r="L14">
        <v>392394000</v>
      </c>
      <c r="M14">
        <v>395209000</v>
      </c>
      <c r="N14">
        <v>424544000</v>
      </c>
      <c r="O14">
        <v>451231000</v>
      </c>
      <c r="P14">
        <v>477334000</v>
      </c>
      <c r="Q14">
        <v>518110000</v>
      </c>
      <c r="R14">
        <v>534574000</v>
      </c>
      <c r="S14">
        <v>552486000</v>
      </c>
      <c r="T14">
        <v>564022000</v>
      </c>
      <c r="U14">
        <v>167856000</v>
      </c>
      <c r="V14">
        <v>174898000</v>
      </c>
      <c r="W14">
        <v>174783000</v>
      </c>
      <c r="X14">
        <v>173128000</v>
      </c>
    </row>
    <row r="15" spans="1:24" x14ac:dyDescent="0.25">
      <c r="A15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29</v>
      </c>
      <c r="B17">
        <v>1171000</v>
      </c>
      <c r="C17">
        <v>1078000</v>
      </c>
      <c r="D17">
        <v>831000</v>
      </c>
      <c r="E17">
        <v>816000</v>
      </c>
      <c r="F17">
        <v>807000</v>
      </c>
      <c r="G17">
        <v>739000</v>
      </c>
      <c r="H17">
        <v>660000</v>
      </c>
      <c r="I17">
        <v>612000</v>
      </c>
      <c r="J17">
        <v>499000</v>
      </c>
      <c r="K17">
        <v>493000</v>
      </c>
      <c r="L17">
        <v>445000</v>
      </c>
      <c r="M17">
        <v>571000</v>
      </c>
      <c r="N17">
        <v>596000</v>
      </c>
      <c r="O17">
        <v>543000</v>
      </c>
      <c r="P17">
        <v>525000</v>
      </c>
      <c r="Q17">
        <v>496000</v>
      </c>
      <c r="R17">
        <v>550000</v>
      </c>
      <c r="S17">
        <v>571000</v>
      </c>
      <c r="T17">
        <v>556000</v>
      </c>
      <c r="U17">
        <v>581000</v>
      </c>
      <c r="V17">
        <v>626000</v>
      </c>
      <c r="W17">
        <v>548000</v>
      </c>
      <c r="X17">
        <v>515000</v>
      </c>
    </row>
    <row r="18" spans="1:24" x14ac:dyDescent="0.25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t="s">
        <v>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">
        <v>38</v>
      </c>
      <c r="B22">
        <v>91510000</v>
      </c>
      <c r="C22">
        <v>91510000</v>
      </c>
      <c r="D22">
        <v>91510000</v>
      </c>
      <c r="E22">
        <v>91510000</v>
      </c>
      <c r="F22">
        <v>35160000</v>
      </c>
      <c r="G22">
        <v>35160000</v>
      </c>
      <c r="H22">
        <v>35160000</v>
      </c>
      <c r="I22">
        <v>35160000</v>
      </c>
      <c r="J22">
        <v>29610000</v>
      </c>
      <c r="K22">
        <v>29610000</v>
      </c>
      <c r="L22">
        <v>29610000</v>
      </c>
      <c r="M22">
        <v>29610000</v>
      </c>
      <c r="N22">
        <v>29222000</v>
      </c>
      <c r="O22">
        <v>29222000</v>
      </c>
      <c r="P22">
        <v>29222000</v>
      </c>
      <c r="Q22">
        <v>29222000</v>
      </c>
      <c r="R22">
        <v>8929000</v>
      </c>
      <c r="S22">
        <v>8929000</v>
      </c>
      <c r="T22">
        <v>8929000</v>
      </c>
      <c r="U22">
        <v>8929000</v>
      </c>
      <c r="V22">
        <v>10196000</v>
      </c>
      <c r="W22">
        <v>10196000</v>
      </c>
      <c r="X22">
        <v>10196000</v>
      </c>
    </row>
    <row r="23" spans="1:24" x14ac:dyDescent="0.25">
      <c r="A23" t="s">
        <v>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39</v>
      </c>
      <c r="B24">
        <v>561717000</v>
      </c>
      <c r="C24">
        <v>540809000</v>
      </c>
      <c r="D24">
        <v>475082000</v>
      </c>
      <c r="E24">
        <v>374312000</v>
      </c>
      <c r="F24">
        <v>361264000</v>
      </c>
      <c r="G24">
        <v>312615000</v>
      </c>
      <c r="H24">
        <v>169337000</v>
      </c>
      <c r="I24">
        <v>166367000</v>
      </c>
      <c r="J24">
        <v>185443000</v>
      </c>
      <c r="K24">
        <v>202346000</v>
      </c>
      <c r="L24">
        <v>220084000</v>
      </c>
      <c r="M24">
        <v>219710000</v>
      </c>
      <c r="N24">
        <v>0</v>
      </c>
      <c r="O24">
        <v>0</v>
      </c>
      <c r="P24">
        <v>0</v>
      </c>
      <c r="Q24">
        <v>321898000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">
        <v>40</v>
      </c>
      <c r="B25">
        <v>408212000</v>
      </c>
      <c r="C25">
        <v>354186000</v>
      </c>
      <c r="D25">
        <v>262306000</v>
      </c>
      <c r="E25">
        <v>221282000</v>
      </c>
      <c r="F25">
        <v>125435000</v>
      </c>
      <c r="G25">
        <v>101450000</v>
      </c>
      <c r="H25">
        <v>83856000</v>
      </c>
      <c r="I25">
        <v>84171000</v>
      </c>
      <c r="J25">
        <v>66530000</v>
      </c>
      <c r="K25">
        <v>64522000</v>
      </c>
      <c r="L25">
        <v>60686000</v>
      </c>
      <c r="M25">
        <v>60462000</v>
      </c>
      <c r="N25">
        <v>54150000</v>
      </c>
      <c r="O25">
        <v>55187000</v>
      </c>
      <c r="P25">
        <v>57427000</v>
      </c>
      <c r="Q25">
        <v>59737000</v>
      </c>
      <c r="R25">
        <v>80121000</v>
      </c>
      <c r="S25">
        <v>82355000</v>
      </c>
      <c r="T25">
        <v>89763000</v>
      </c>
      <c r="U25">
        <v>89584000</v>
      </c>
      <c r="V25">
        <v>85406000</v>
      </c>
      <c r="W25">
        <v>85320000</v>
      </c>
      <c r="X25">
        <v>84800000</v>
      </c>
    </row>
    <row r="26" spans="1:24" x14ac:dyDescent="0.25">
      <c r="A26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t="s">
        <v>42</v>
      </c>
      <c r="B27">
        <v>106856000</v>
      </c>
      <c r="C27">
        <v>96146000</v>
      </c>
      <c r="D27">
        <v>83507000</v>
      </c>
      <c r="E27">
        <v>78093000</v>
      </c>
      <c r="F27">
        <v>63112000</v>
      </c>
      <c r="G27">
        <v>54211000</v>
      </c>
      <c r="H27">
        <v>52377000</v>
      </c>
      <c r="I27">
        <v>50213000</v>
      </c>
      <c r="J27">
        <v>39131000</v>
      </c>
      <c r="K27">
        <v>37388000</v>
      </c>
      <c r="L27">
        <v>37504000</v>
      </c>
      <c r="M27">
        <v>39642000</v>
      </c>
      <c r="N27">
        <v>37622000</v>
      </c>
      <c r="O27">
        <v>35321000</v>
      </c>
      <c r="P27">
        <v>35996000</v>
      </c>
      <c r="Q27">
        <v>35813000</v>
      </c>
      <c r="R27">
        <v>38266000</v>
      </c>
      <c r="S27">
        <v>37031000</v>
      </c>
      <c r="T27">
        <v>25901000</v>
      </c>
      <c r="U27">
        <v>26999000</v>
      </c>
      <c r="V27">
        <v>26819000</v>
      </c>
      <c r="W27">
        <v>26592000</v>
      </c>
      <c r="X27">
        <v>24326000</v>
      </c>
    </row>
    <row r="28" spans="1:24" x14ac:dyDescent="0.25">
      <c r="A28" t="s">
        <v>43</v>
      </c>
      <c r="B28">
        <v>135379000</v>
      </c>
      <c r="C28">
        <v>96948000</v>
      </c>
      <c r="D28">
        <v>80395000</v>
      </c>
      <c r="E28">
        <v>75528000</v>
      </c>
      <c r="F28">
        <v>70257000</v>
      </c>
      <c r="G28">
        <v>63061000</v>
      </c>
      <c r="H28">
        <v>27938000</v>
      </c>
      <c r="I28">
        <v>37286000</v>
      </c>
      <c r="J28">
        <v>39648000</v>
      </c>
      <c r="K28">
        <v>49441000</v>
      </c>
      <c r="L28">
        <v>43997000</v>
      </c>
      <c r="M28">
        <v>45165000</v>
      </c>
      <c r="N28">
        <v>66507000</v>
      </c>
      <c r="O28">
        <v>82071000</v>
      </c>
      <c r="P28">
        <v>78396000</v>
      </c>
      <c r="Q28">
        <v>70917000</v>
      </c>
      <c r="R28">
        <v>73582000</v>
      </c>
      <c r="S28">
        <v>65653000</v>
      </c>
      <c r="T28">
        <v>54730000</v>
      </c>
      <c r="U28">
        <v>41498000</v>
      </c>
      <c r="V28">
        <v>51542000</v>
      </c>
      <c r="W28">
        <v>51774000</v>
      </c>
      <c r="X28">
        <v>52894000</v>
      </c>
    </row>
    <row r="29" spans="1:24" x14ac:dyDescent="0.25">
      <c r="A29" t="s">
        <v>44</v>
      </c>
      <c r="B29">
        <v>7207000</v>
      </c>
      <c r="C29">
        <v>8832000</v>
      </c>
      <c r="D29">
        <v>11928000</v>
      </c>
      <c r="E29">
        <v>17445000</v>
      </c>
      <c r="F29">
        <v>10856000</v>
      </c>
      <c r="G29">
        <v>2337000</v>
      </c>
      <c r="H29">
        <v>2935000</v>
      </c>
      <c r="I29">
        <v>3753000</v>
      </c>
      <c r="J29">
        <v>1407000</v>
      </c>
      <c r="K29">
        <v>87000</v>
      </c>
      <c r="L29">
        <v>68000</v>
      </c>
      <c r="M29">
        <v>49000</v>
      </c>
      <c r="N29">
        <v>236447000</v>
      </c>
      <c r="O29">
        <v>248887000</v>
      </c>
      <c r="P29">
        <v>275768000</v>
      </c>
      <c r="Q29">
        <v>27000</v>
      </c>
      <c r="R29">
        <v>333126000</v>
      </c>
      <c r="S29">
        <v>357947000</v>
      </c>
      <c r="T29">
        <v>384143000</v>
      </c>
      <c r="U29">
        <v>265000</v>
      </c>
      <c r="V29">
        <v>309000</v>
      </c>
      <c r="W29">
        <v>353000</v>
      </c>
      <c r="X29">
        <v>397000</v>
      </c>
    </row>
    <row r="30" spans="1:24" x14ac:dyDescent="0.25">
      <c r="A30" t="s">
        <v>45</v>
      </c>
      <c r="B30">
        <v>11190528000</v>
      </c>
      <c r="C30">
        <v>7988371000</v>
      </c>
      <c r="D30">
        <v>6765987000</v>
      </c>
      <c r="E30">
        <v>6297548000</v>
      </c>
      <c r="F30">
        <v>5564492000</v>
      </c>
      <c r="G30">
        <v>4003805000</v>
      </c>
      <c r="H30">
        <v>3341308000</v>
      </c>
      <c r="I30">
        <v>3001096000</v>
      </c>
      <c r="J30">
        <v>2143718000</v>
      </c>
      <c r="K30">
        <v>2019717000</v>
      </c>
      <c r="L30">
        <v>1800450000</v>
      </c>
      <c r="M30">
        <v>1960650000</v>
      </c>
      <c r="N30">
        <v>1797631000</v>
      </c>
      <c r="O30">
        <v>1628808000</v>
      </c>
      <c r="P30">
        <v>1474135000</v>
      </c>
      <c r="Q30">
        <v>1512576000</v>
      </c>
      <c r="R30">
        <v>1253607000</v>
      </c>
      <c r="S30">
        <v>1369364000</v>
      </c>
      <c r="T30">
        <v>1287211000</v>
      </c>
      <c r="U30">
        <v>760425000</v>
      </c>
      <c r="V30">
        <v>831326000</v>
      </c>
      <c r="W30">
        <v>854268000</v>
      </c>
      <c r="X30">
        <v>750985000</v>
      </c>
    </row>
    <row r="31" spans="1:24" x14ac:dyDescent="0.25">
      <c r="A3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 t="s">
        <v>47</v>
      </c>
      <c r="B32">
        <v>9396463000</v>
      </c>
      <c r="C32">
        <v>6471872000</v>
      </c>
      <c r="D32">
        <v>5466739000</v>
      </c>
      <c r="E32">
        <v>5204062000</v>
      </c>
      <c r="F32">
        <v>4704917000</v>
      </c>
      <c r="G32">
        <v>3305937000</v>
      </c>
      <c r="H32">
        <v>2900603000</v>
      </c>
      <c r="I32">
        <v>2626956000</v>
      </c>
      <c r="J32">
        <v>1864638000</v>
      </c>
      <c r="K32">
        <v>1758574000</v>
      </c>
      <c r="L32">
        <v>1793630000</v>
      </c>
      <c r="M32">
        <v>1943979000</v>
      </c>
      <c r="N32">
        <v>1831613000</v>
      </c>
      <c r="O32">
        <v>1707710000</v>
      </c>
      <c r="P32">
        <v>1513529000</v>
      </c>
      <c r="Q32">
        <v>1481539000</v>
      </c>
      <c r="R32">
        <v>1129533000</v>
      </c>
      <c r="S32">
        <v>1211428000</v>
      </c>
      <c r="T32">
        <v>1087728000</v>
      </c>
      <c r="U32">
        <v>855233000</v>
      </c>
      <c r="V32">
        <v>876492000</v>
      </c>
      <c r="W32">
        <v>900256000</v>
      </c>
      <c r="X32">
        <v>791415000</v>
      </c>
    </row>
    <row r="33" spans="1:24" x14ac:dyDescent="0.25">
      <c r="A33" t="s">
        <v>48</v>
      </c>
      <c r="B33">
        <v>550732000</v>
      </c>
      <c r="C33">
        <v>528547000</v>
      </c>
      <c r="D33">
        <v>425366000</v>
      </c>
      <c r="E33">
        <v>356394000</v>
      </c>
      <c r="F33">
        <v>231826000</v>
      </c>
      <c r="G33">
        <v>326453000</v>
      </c>
      <c r="H33">
        <v>290073000</v>
      </c>
      <c r="I33">
        <v>96062000</v>
      </c>
      <c r="J33">
        <v>103825000</v>
      </c>
      <c r="K33">
        <v>316301000</v>
      </c>
      <c r="L33">
        <v>452495000</v>
      </c>
      <c r="M33">
        <v>468464000</v>
      </c>
      <c r="N33">
        <v>485993000</v>
      </c>
      <c r="O33">
        <v>476231000</v>
      </c>
      <c r="P33">
        <v>446288000</v>
      </c>
      <c r="Q33">
        <v>190241000</v>
      </c>
      <c r="R33">
        <v>138086000</v>
      </c>
      <c r="S33">
        <v>168435000</v>
      </c>
      <c r="T33">
        <v>92429000</v>
      </c>
      <c r="U33">
        <v>8500000</v>
      </c>
      <c r="V33">
        <v>134094000</v>
      </c>
      <c r="W33">
        <v>231666000</v>
      </c>
      <c r="X33">
        <v>208500000</v>
      </c>
    </row>
    <row r="34" spans="1:24" x14ac:dyDescent="0.25">
      <c r="A34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 t="s">
        <v>50</v>
      </c>
      <c r="B35">
        <v>8292783000</v>
      </c>
      <c r="C35">
        <v>5536140000</v>
      </c>
      <c r="D35">
        <v>4667735000</v>
      </c>
      <c r="E35">
        <v>4560737000</v>
      </c>
      <c r="F35">
        <v>4247768000</v>
      </c>
      <c r="G35">
        <v>2790124000</v>
      </c>
      <c r="H35">
        <v>2480913000</v>
      </c>
      <c r="I35">
        <v>2428265000</v>
      </c>
      <c r="J35">
        <v>1677079000</v>
      </c>
      <c r="K35">
        <v>1375646000</v>
      </c>
      <c r="L35">
        <v>1266871000</v>
      </c>
      <c r="M35">
        <v>1386364000</v>
      </c>
      <c r="N35">
        <v>1241260000</v>
      </c>
      <c r="O35">
        <v>1123245000</v>
      </c>
      <c r="P35">
        <v>999720000</v>
      </c>
      <c r="Q35">
        <v>1232640000</v>
      </c>
      <c r="R35">
        <v>926956000</v>
      </c>
      <c r="S35">
        <v>986335000</v>
      </c>
      <c r="T35">
        <v>937508000</v>
      </c>
      <c r="U35">
        <v>777142000</v>
      </c>
      <c r="V35">
        <v>680248000</v>
      </c>
      <c r="W35">
        <v>613052000</v>
      </c>
      <c r="X35">
        <v>521964000</v>
      </c>
    </row>
    <row r="36" spans="1:24" x14ac:dyDescent="0.25">
      <c r="A36" t="s">
        <v>51</v>
      </c>
      <c r="B36">
        <v>11342000</v>
      </c>
      <c r="C36">
        <v>10683000</v>
      </c>
      <c r="D36">
        <v>7877000</v>
      </c>
      <c r="E36">
        <v>7511000</v>
      </c>
      <c r="F36">
        <v>7512000</v>
      </c>
      <c r="G36">
        <v>6724000</v>
      </c>
      <c r="H36">
        <v>5726000</v>
      </c>
      <c r="I36">
        <v>5153000</v>
      </c>
      <c r="J36">
        <v>3618000</v>
      </c>
      <c r="K36">
        <v>3446000</v>
      </c>
      <c r="L36">
        <v>3297000</v>
      </c>
      <c r="M36">
        <v>2913000</v>
      </c>
      <c r="N36">
        <v>3089000</v>
      </c>
      <c r="O36">
        <v>2681000</v>
      </c>
      <c r="P36">
        <v>2542000</v>
      </c>
      <c r="Q36">
        <v>2349000</v>
      </c>
      <c r="R36">
        <v>2225000</v>
      </c>
      <c r="S36">
        <v>2286000</v>
      </c>
      <c r="T36">
        <v>2207000</v>
      </c>
      <c r="U36">
        <v>1990000</v>
      </c>
      <c r="V36">
        <v>2750000</v>
      </c>
      <c r="W36">
        <v>2112000</v>
      </c>
      <c r="X36">
        <v>1518000</v>
      </c>
    </row>
    <row r="37" spans="1:24" x14ac:dyDescent="0.25">
      <c r="A37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t="s">
        <v>53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t="s">
        <v>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t="s">
        <v>55</v>
      </c>
      <c r="B40">
        <v>131110000</v>
      </c>
      <c r="C40">
        <v>93281000</v>
      </c>
      <c r="D40">
        <v>125630000</v>
      </c>
      <c r="E40">
        <v>78002000</v>
      </c>
      <c r="F40">
        <v>66016000</v>
      </c>
      <c r="G40">
        <v>65929000</v>
      </c>
      <c r="H40">
        <v>35385000</v>
      </c>
      <c r="I40">
        <v>32074000</v>
      </c>
      <c r="J40">
        <v>28549000</v>
      </c>
      <c r="K40">
        <v>19801000</v>
      </c>
      <c r="L40">
        <v>22702000</v>
      </c>
      <c r="M40">
        <v>23713000</v>
      </c>
      <c r="N40">
        <v>22268000</v>
      </c>
      <c r="O40">
        <v>30533000</v>
      </c>
      <c r="P40">
        <v>29284000</v>
      </c>
      <c r="Q40">
        <v>14928000</v>
      </c>
      <c r="R40">
        <v>11643000</v>
      </c>
      <c r="S40">
        <v>12780000</v>
      </c>
      <c r="T40">
        <v>13111000</v>
      </c>
      <c r="U40">
        <v>12532000</v>
      </c>
      <c r="V40">
        <v>0</v>
      </c>
      <c r="W40">
        <v>0</v>
      </c>
      <c r="X40">
        <v>0</v>
      </c>
    </row>
    <row r="41" spans="1:24" x14ac:dyDescent="0.25">
      <c r="A41" t="s">
        <v>56</v>
      </c>
      <c r="B41">
        <v>102314000</v>
      </c>
      <c r="C41">
        <v>52222000</v>
      </c>
      <c r="D41">
        <v>54929000</v>
      </c>
      <c r="E41">
        <v>32867000</v>
      </c>
      <c r="F41">
        <v>36846000</v>
      </c>
      <c r="G41">
        <v>35139000</v>
      </c>
      <c r="H41">
        <v>5871000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 t="s">
        <v>57</v>
      </c>
      <c r="B42">
        <v>151421000</v>
      </c>
      <c r="C42">
        <v>133608000</v>
      </c>
      <c r="D42">
        <v>75258000</v>
      </c>
      <c r="E42">
        <v>99131000</v>
      </c>
      <c r="F42">
        <v>60604000</v>
      </c>
      <c r="G42">
        <v>43477000</v>
      </c>
      <c r="H42">
        <v>36664000</v>
      </c>
      <c r="I42">
        <v>33357000</v>
      </c>
      <c r="J42">
        <v>24002000</v>
      </c>
      <c r="K42">
        <v>22961000</v>
      </c>
      <c r="L42">
        <v>26840000</v>
      </c>
      <c r="M42">
        <v>28921000</v>
      </c>
      <c r="N42">
        <v>26494000</v>
      </c>
      <c r="O42">
        <v>21834000</v>
      </c>
      <c r="P42">
        <v>15519000</v>
      </c>
      <c r="Q42">
        <v>20668000</v>
      </c>
      <c r="R42">
        <v>19501000</v>
      </c>
      <c r="S42">
        <v>18157000</v>
      </c>
      <c r="T42">
        <v>20493000</v>
      </c>
      <c r="U42">
        <v>25128000</v>
      </c>
      <c r="V42">
        <v>18694000</v>
      </c>
      <c r="W42">
        <v>18191000</v>
      </c>
      <c r="X42">
        <v>18624000</v>
      </c>
    </row>
    <row r="43" spans="1:24" x14ac:dyDescent="0.25">
      <c r="A43" t="s">
        <v>58</v>
      </c>
      <c r="B43">
        <v>156761000</v>
      </c>
      <c r="C43">
        <v>117391000</v>
      </c>
      <c r="D43">
        <v>109944000</v>
      </c>
      <c r="E43">
        <v>69420000</v>
      </c>
      <c r="F43">
        <v>54345000</v>
      </c>
      <c r="G43">
        <v>38091000</v>
      </c>
      <c r="H43">
        <v>45971000</v>
      </c>
      <c r="I43">
        <v>32045000</v>
      </c>
      <c r="J43">
        <v>27565000</v>
      </c>
      <c r="K43">
        <v>20419000</v>
      </c>
      <c r="L43">
        <v>21425000</v>
      </c>
      <c r="M43">
        <v>33604000</v>
      </c>
      <c r="N43">
        <v>52509000</v>
      </c>
      <c r="O43">
        <v>53186000</v>
      </c>
      <c r="P43">
        <v>20176000</v>
      </c>
      <c r="Q43">
        <v>20713000</v>
      </c>
      <c r="R43">
        <v>31122000</v>
      </c>
      <c r="S43">
        <v>23435000</v>
      </c>
      <c r="T43">
        <v>21980000</v>
      </c>
      <c r="U43">
        <v>29941000</v>
      </c>
      <c r="V43">
        <v>40706000</v>
      </c>
      <c r="W43">
        <v>35235000</v>
      </c>
      <c r="X43">
        <v>40809000</v>
      </c>
    </row>
    <row r="44" spans="1:24" x14ac:dyDescent="0.25">
      <c r="A44" t="s">
        <v>34</v>
      </c>
      <c r="B44">
        <v>9396463000</v>
      </c>
      <c r="C44">
        <v>6471872000</v>
      </c>
      <c r="D44">
        <v>5466739000</v>
      </c>
      <c r="E44">
        <v>5204062000</v>
      </c>
      <c r="F44">
        <v>4704917000</v>
      </c>
      <c r="G44">
        <v>3305937000</v>
      </c>
      <c r="H44">
        <v>2900603000</v>
      </c>
      <c r="I44">
        <v>2626956000</v>
      </c>
      <c r="J44">
        <v>1864638000</v>
      </c>
      <c r="K44">
        <v>1758574000</v>
      </c>
      <c r="L44">
        <v>1793630000</v>
      </c>
      <c r="M44">
        <v>1943979000</v>
      </c>
      <c r="N44">
        <v>1831613000</v>
      </c>
      <c r="O44">
        <v>1707710000</v>
      </c>
      <c r="P44">
        <v>1513529000</v>
      </c>
      <c r="Q44">
        <v>1481539000</v>
      </c>
      <c r="R44">
        <v>1129533000</v>
      </c>
      <c r="S44">
        <v>1211428000</v>
      </c>
      <c r="T44">
        <v>1087728000</v>
      </c>
      <c r="U44">
        <v>855233000</v>
      </c>
      <c r="V44">
        <v>876492000</v>
      </c>
      <c r="W44">
        <v>900256000</v>
      </c>
      <c r="X44">
        <v>791415000</v>
      </c>
    </row>
    <row r="45" spans="1:24" x14ac:dyDescent="0.25">
      <c r="A45" t="s">
        <v>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 t="s">
        <v>60</v>
      </c>
      <c r="B46">
        <v>452915000</v>
      </c>
      <c r="C46">
        <v>454499000</v>
      </c>
      <c r="D46">
        <v>400841000</v>
      </c>
      <c r="E46">
        <v>332267000</v>
      </c>
      <c r="F46">
        <v>294063000</v>
      </c>
      <c r="G46">
        <v>261274000</v>
      </c>
      <c r="H46">
        <v>140217000</v>
      </c>
      <c r="I46">
        <v>131158000</v>
      </c>
      <c r="J46">
        <v>143031000</v>
      </c>
      <c r="K46">
        <v>153871000</v>
      </c>
      <c r="L46">
        <v>170006000</v>
      </c>
      <c r="M46">
        <v>182217000</v>
      </c>
      <c r="N46">
        <v>201703000</v>
      </c>
      <c r="O46">
        <v>219743000</v>
      </c>
      <c r="P46">
        <v>242884000</v>
      </c>
      <c r="Q46">
        <v>282889000</v>
      </c>
      <c r="R46">
        <v>356571000</v>
      </c>
      <c r="S46">
        <v>356070000</v>
      </c>
      <c r="T46">
        <v>353773000</v>
      </c>
      <c r="U46">
        <v>8270000</v>
      </c>
      <c r="V46">
        <v>8053000</v>
      </c>
      <c r="W46">
        <v>7278000</v>
      </c>
      <c r="X46">
        <v>7030000</v>
      </c>
    </row>
    <row r="47" spans="1:24" x14ac:dyDescent="0.25">
      <c r="A47" t="s">
        <v>48</v>
      </c>
      <c r="B47">
        <v>370268000</v>
      </c>
      <c r="C47">
        <v>367281000</v>
      </c>
      <c r="D47">
        <v>323528000</v>
      </c>
      <c r="E47">
        <v>263565000</v>
      </c>
      <c r="F47">
        <v>259044000</v>
      </c>
      <c r="G47">
        <v>232079000</v>
      </c>
      <c r="H47">
        <v>117203000</v>
      </c>
      <c r="I47">
        <v>113071000</v>
      </c>
      <c r="J47">
        <v>126136000</v>
      </c>
      <c r="K47">
        <v>137957000</v>
      </c>
      <c r="L47">
        <v>154686000</v>
      </c>
      <c r="M47">
        <v>168000000</v>
      </c>
      <c r="N47">
        <v>188806000</v>
      </c>
      <c r="O47">
        <v>208283000</v>
      </c>
      <c r="P47">
        <v>231954000</v>
      </c>
      <c r="Q47">
        <v>272918000</v>
      </c>
      <c r="R47">
        <v>346859000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 t="s">
        <v>49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 t="s">
        <v>50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 t="s">
        <v>51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 t="s">
        <v>61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 t="s">
        <v>53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 t="s">
        <v>54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 t="s">
        <v>62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 t="s">
        <v>63</v>
      </c>
      <c r="B55">
        <v>0</v>
      </c>
      <c r="C55">
        <v>0</v>
      </c>
      <c r="D55">
        <v>77313000</v>
      </c>
      <c r="E55">
        <v>68702000</v>
      </c>
      <c r="F55">
        <v>35019000</v>
      </c>
      <c r="G55">
        <v>0</v>
      </c>
      <c r="H55">
        <v>0</v>
      </c>
      <c r="I55">
        <v>18087000</v>
      </c>
      <c r="J55">
        <v>0</v>
      </c>
      <c r="K55">
        <v>0</v>
      </c>
      <c r="L55">
        <v>0</v>
      </c>
      <c r="M55">
        <v>0</v>
      </c>
      <c r="N55">
        <v>12897000</v>
      </c>
      <c r="O55">
        <v>11460000</v>
      </c>
      <c r="P55">
        <v>10930000</v>
      </c>
      <c r="Q55">
        <v>0</v>
      </c>
      <c r="R55">
        <v>9712000</v>
      </c>
      <c r="S55">
        <v>9211000</v>
      </c>
      <c r="T55">
        <v>8730000</v>
      </c>
      <c r="U55">
        <v>8270000</v>
      </c>
      <c r="V55">
        <v>8053000</v>
      </c>
      <c r="W55">
        <v>7278000</v>
      </c>
      <c r="X55">
        <v>7030000</v>
      </c>
    </row>
    <row r="56" spans="1:24" x14ac:dyDescent="0.25">
      <c r="A56" t="s">
        <v>64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 t="s">
        <v>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 t="s">
        <v>66</v>
      </c>
      <c r="B58">
        <v>82647000</v>
      </c>
      <c r="C58">
        <v>87218000</v>
      </c>
      <c r="D58">
        <v>0</v>
      </c>
      <c r="E58">
        <v>0</v>
      </c>
      <c r="F58">
        <v>0</v>
      </c>
      <c r="G58">
        <v>29195000</v>
      </c>
      <c r="H58">
        <v>23014000</v>
      </c>
      <c r="I58">
        <v>0</v>
      </c>
      <c r="J58">
        <v>16895000</v>
      </c>
      <c r="K58">
        <v>15914000</v>
      </c>
      <c r="L58">
        <v>15320000</v>
      </c>
      <c r="M58">
        <v>14217000</v>
      </c>
      <c r="N58">
        <v>0</v>
      </c>
      <c r="O58">
        <v>0</v>
      </c>
      <c r="P58">
        <v>0</v>
      </c>
      <c r="Q58">
        <v>9971000</v>
      </c>
      <c r="R58">
        <v>0</v>
      </c>
      <c r="S58">
        <v>346859000</v>
      </c>
      <c r="T58">
        <v>345043000</v>
      </c>
      <c r="U58">
        <v>0</v>
      </c>
      <c r="V58">
        <v>0</v>
      </c>
      <c r="W58">
        <v>0</v>
      </c>
      <c r="X58">
        <v>0</v>
      </c>
    </row>
    <row r="59" spans="1:24" x14ac:dyDescent="0.25">
      <c r="A59" t="s">
        <v>67</v>
      </c>
      <c r="B59">
        <v>1341150000</v>
      </c>
      <c r="C59">
        <v>1062000000</v>
      </c>
      <c r="D59">
        <v>898407000</v>
      </c>
      <c r="E59">
        <v>761219000</v>
      </c>
      <c r="F59">
        <v>565512000</v>
      </c>
      <c r="G59">
        <v>436594000</v>
      </c>
      <c r="H59">
        <v>300488000</v>
      </c>
      <c r="I59">
        <v>242982000</v>
      </c>
      <c r="J59">
        <v>136049000</v>
      </c>
      <c r="K59">
        <v>107272000</v>
      </c>
      <c r="L59">
        <v>-163186000</v>
      </c>
      <c r="M59">
        <v>-165546000</v>
      </c>
      <c r="N59">
        <v>-235685000</v>
      </c>
      <c r="O59">
        <v>-298645000</v>
      </c>
      <c r="P59">
        <v>-282278000</v>
      </c>
      <c r="Q59">
        <v>-251852000</v>
      </c>
      <c r="R59">
        <v>-232497000</v>
      </c>
      <c r="S59">
        <v>-198134000</v>
      </c>
      <c r="T59">
        <v>-154290000</v>
      </c>
      <c r="U59">
        <v>-103078000</v>
      </c>
      <c r="V59">
        <v>-53219000</v>
      </c>
      <c r="W59">
        <v>-53266000</v>
      </c>
      <c r="X59">
        <v>-47460000</v>
      </c>
    </row>
    <row r="60" spans="1:24" x14ac:dyDescent="0.25">
      <c r="A60" t="s">
        <v>68</v>
      </c>
      <c r="B60">
        <v>1341150000</v>
      </c>
      <c r="C60">
        <v>1062000000</v>
      </c>
      <c r="D60">
        <v>898407000</v>
      </c>
      <c r="E60">
        <v>761219000</v>
      </c>
      <c r="F60">
        <v>565512000</v>
      </c>
      <c r="G60">
        <v>436594000</v>
      </c>
      <c r="H60">
        <v>300488000</v>
      </c>
      <c r="I60">
        <v>242982000</v>
      </c>
      <c r="J60">
        <v>136049000</v>
      </c>
      <c r="K60">
        <v>107272000</v>
      </c>
      <c r="L60">
        <v>-163186000</v>
      </c>
      <c r="M60">
        <v>-165546000</v>
      </c>
      <c r="N60">
        <v>-235685000</v>
      </c>
      <c r="O60">
        <v>-298645000</v>
      </c>
      <c r="P60">
        <v>-282278000</v>
      </c>
      <c r="Q60">
        <v>-251852000</v>
      </c>
      <c r="R60">
        <v>-232497000</v>
      </c>
      <c r="S60">
        <v>-198134000</v>
      </c>
      <c r="T60">
        <v>-154290000</v>
      </c>
      <c r="U60">
        <v>-103078000</v>
      </c>
      <c r="V60">
        <v>-53219000</v>
      </c>
      <c r="W60">
        <v>-53266000</v>
      </c>
      <c r="X60">
        <v>-47460000</v>
      </c>
    </row>
    <row r="61" spans="1:24" x14ac:dyDescent="0.25">
      <c r="A61" t="s">
        <v>69</v>
      </c>
      <c r="B61">
        <v>201000000</v>
      </c>
      <c r="C61">
        <v>201000000</v>
      </c>
      <c r="D61">
        <v>201000000</v>
      </c>
      <c r="E61">
        <v>201000000</v>
      </c>
      <c r="F61">
        <v>201000000</v>
      </c>
      <c r="G61">
        <v>201000000</v>
      </c>
      <c r="H61">
        <v>201000000</v>
      </c>
      <c r="I61">
        <v>201000000</v>
      </c>
      <c r="J61">
        <v>201000000</v>
      </c>
      <c r="K61">
        <v>201000000</v>
      </c>
      <c r="L61">
        <v>110000000</v>
      </c>
      <c r="M61">
        <v>110000000</v>
      </c>
      <c r="N61">
        <v>110000000</v>
      </c>
      <c r="O61">
        <v>110000000</v>
      </c>
      <c r="P61">
        <v>110000000</v>
      </c>
      <c r="Q61">
        <v>110000000</v>
      </c>
      <c r="R61">
        <v>110000000</v>
      </c>
      <c r="S61">
        <v>110000000</v>
      </c>
      <c r="T61">
        <v>110000000</v>
      </c>
      <c r="U61">
        <v>110000000</v>
      </c>
      <c r="V61">
        <v>110000000</v>
      </c>
      <c r="W61">
        <v>110000000</v>
      </c>
      <c r="X61">
        <v>110000000</v>
      </c>
    </row>
    <row r="62" spans="1:24" x14ac:dyDescent="0.25">
      <c r="A62" t="s">
        <v>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 t="s">
        <v>71</v>
      </c>
      <c r="B63">
        <v>184655000</v>
      </c>
      <c r="C63">
        <v>184655000</v>
      </c>
      <c r="D63">
        <v>184655000</v>
      </c>
      <c r="E63">
        <v>184655000</v>
      </c>
      <c r="F63">
        <v>184655000</v>
      </c>
      <c r="G63">
        <v>0</v>
      </c>
      <c r="H63">
        <v>184655000</v>
      </c>
      <c r="I63">
        <v>184655000</v>
      </c>
      <c r="J63">
        <v>184655000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 t="s">
        <v>72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 t="s">
        <v>73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 t="s">
        <v>74</v>
      </c>
      <c r="B66">
        <v>19753000</v>
      </c>
      <c r="C66">
        <v>19753000</v>
      </c>
      <c r="D66">
        <v>8704000</v>
      </c>
      <c r="E66">
        <v>8704000</v>
      </c>
      <c r="F66">
        <v>8704000</v>
      </c>
      <c r="G66">
        <v>8704000</v>
      </c>
      <c r="H66">
        <v>8704000</v>
      </c>
      <c r="I66">
        <v>8704000</v>
      </c>
      <c r="J66">
        <v>8704000</v>
      </c>
      <c r="K66">
        <v>8704000</v>
      </c>
      <c r="L66">
        <v>8704000</v>
      </c>
      <c r="M66">
        <v>0</v>
      </c>
      <c r="N66">
        <v>8704000</v>
      </c>
      <c r="O66">
        <v>8704000</v>
      </c>
      <c r="P66">
        <v>8704000</v>
      </c>
      <c r="Q66">
        <v>8704000</v>
      </c>
      <c r="R66">
        <v>8704000</v>
      </c>
      <c r="S66">
        <v>8704000</v>
      </c>
      <c r="T66">
        <v>8704000</v>
      </c>
      <c r="U66">
        <v>8704000</v>
      </c>
      <c r="V66">
        <v>8704000</v>
      </c>
      <c r="W66">
        <v>8704000</v>
      </c>
      <c r="X66">
        <v>8704000</v>
      </c>
    </row>
    <row r="67" spans="1:24" x14ac:dyDescent="0.25">
      <c r="A67" t="s">
        <v>75</v>
      </c>
      <c r="B67">
        <v>329584000</v>
      </c>
      <c r="C67">
        <v>329584000</v>
      </c>
      <c r="D67">
        <v>340633000</v>
      </c>
      <c r="E67">
        <v>-184294000</v>
      </c>
      <c r="F67">
        <v>-184294000</v>
      </c>
      <c r="G67">
        <v>-184294000</v>
      </c>
      <c r="H67">
        <v>-184294000</v>
      </c>
      <c r="I67">
        <v>-315758000</v>
      </c>
      <c r="J67">
        <v>-315758000</v>
      </c>
      <c r="K67">
        <v>-315758000</v>
      </c>
      <c r="L67">
        <v>-315758000</v>
      </c>
      <c r="M67">
        <v>-401054000</v>
      </c>
      <c r="N67">
        <v>-401055000</v>
      </c>
      <c r="O67">
        <v>-401055000</v>
      </c>
      <c r="P67">
        <v>-401055000</v>
      </c>
      <c r="Q67">
        <v>-252420000</v>
      </c>
      <c r="R67">
        <v>-252421000</v>
      </c>
      <c r="S67">
        <v>-252421000</v>
      </c>
      <c r="T67">
        <v>-252421000</v>
      </c>
      <c r="U67">
        <v>-187812000</v>
      </c>
      <c r="V67">
        <v>-187812000</v>
      </c>
      <c r="W67">
        <v>-187812000</v>
      </c>
      <c r="X67">
        <v>-187812000</v>
      </c>
    </row>
    <row r="68" spans="1:24" x14ac:dyDescent="0.25">
      <c r="A68" t="s">
        <v>76</v>
      </c>
      <c r="B68">
        <v>591451000</v>
      </c>
      <c r="C68">
        <v>298773000</v>
      </c>
      <c r="D68">
        <v>141991000</v>
      </c>
      <c r="E68">
        <v>524927000</v>
      </c>
      <c r="F68">
        <v>332359000</v>
      </c>
      <c r="G68">
        <v>191795000</v>
      </c>
      <c r="H68">
        <v>58034000</v>
      </c>
      <c r="I68">
        <v>131464000</v>
      </c>
      <c r="J68">
        <v>26636000</v>
      </c>
      <c r="K68">
        <v>-2819000</v>
      </c>
      <c r="L68">
        <v>2360000</v>
      </c>
      <c r="M68">
        <v>85296000</v>
      </c>
      <c r="N68">
        <v>15856000</v>
      </c>
      <c r="O68">
        <v>-46730000</v>
      </c>
      <c r="P68">
        <v>-30900000</v>
      </c>
      <c r="Q68">
        <v>-148634000</v>
      </c>
      <c r="R68">
        <v>-129419000</v>
      </c>
      <c r="S68">
        <v>-94193000</v>
      </c>
      <c r="T68">
        <v>-52230000</v>
      </c>
      <c r="U68">
        <v>-64609000</v>
      </c>
      <c r="V68">
        <v>-10088000</v>
      </c>
      <c r="W68">
        <v>-10135000</v>
      </c>
      <c r="X68">
        <v>-4340000</v>
      </c>
    </row>
    <row r="69" spans="1:24" x14ac:dyDescent="0.25">
      <c r="A69" t="s">
        <v>77</v>
      </c>
      <c r="B69">
        <v>14707000</v>
      </c>
      <c r="C69">
        <v>28235000</v>
      </c>
      <c r="D69">
        <v>21424000</v>
      </c>
      <c r="E69">
        <v>26227000</v>
      </c>
      <c r="F69">
        <v>23088000</v>
      </c>
      <c r="G69">
        <v>219389000</v>
      </c>
      <c r="H69">
        <v>32389000</v>
      </c>
      <c r="I69">
        <v>32917000</v>
      </c>
      <c r="J69">
        <v>30812000</v>
      </c>
      <c r="K69">
        <v>216145000</v>
      </c>
      <c r="L69">
        <v>31508000</v>
      </c>
      <c r="M69">
        <v>40212000</v>
      </c>
      <c r="N69">
        <v>30810000</v>
      </c>
      <c r="O69">
        <v>30436000</v>
      </c>
      <c r="P69">
        <v>30973000</v>
      </c>
      <c r="Q69">
        <v>30498000</v>
      </c>
      <c r="R69">
        <v>30639000</v>
      </c>
      <c r="S69">
        <v>29776000</v>
      </c>
      <c r="T69">
        <v>31657000</v>
      </c>
      <c r="U69">
        <v>30639000</v>
      </c>
      <c r="V69">
        <v>25977000</v>
      </c>
      <c r="W69">
        <v>25977000</v>
      </c>
      <c r="X69">
        <v>25988000</v>
      </c>
    </row>
    <row r="70" spans="1:24" x14ac:dyDescent="0.25">
      <c r="A70" t="s">
        <v>78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 t="s">
        <v>79</v>
      </c>
      <c r="B71">
        <v>11190528000</v>
      </c>
      <c r="C71">
        <v>7988371000</v>
      </c>
      <c r="D71">
        <v>6765987000</v>
      </c>
      <c r="E71">
        <v>6297548000</v>
      </c>
      <c r="F71">
        <v>5564492000</v>
      </c>
      <c r="G71">
        <v>4003805000</v>
      </c>
      <c r="H71">
        <v>3341308000</v>
      </c>
      <c r="I71">
        <v>3001096000</v>
      </c>
      <c r="J71">
        <v>2143718000</v>
      </c>
      <c r="K71">
        <v>2019717000</v>
      </c>
      <c r="L71">
        <v>1800450000</v>
      </c>
      <c r="M71">
        <v>1960650000</v>
      </c>
      <c r="N71">
        <v>1797631000</v>
      </c>
      <c r="O71">
        <v>1628808000</v>
      </c>
      <c r="P71">
        <v>1474135000</v>
      </c>
      <c r="Q71">
        <v>1512576000</v>
      </c>
      <c r="R71">
        <v>1253607000</v>
      </c>
      <c r="S71">
        <v>1369364000</v>
      </c>
      <c r="T71">
        <v>1287211000</v>
      </c>
      <c r="U71">
        <v>760425000</v>
      </c>
      <c r="V71">
        <v>831326000</v>
      </c>
      <c r="W71">
        <v>854268000</v>
      </c>
      <c r="X71">
        <v>750985000</v>
      </c>
    </row>
    <row r="72" spans="1:24" x14ac:dyDescent="0.25">
      <c r="A72" t="s">
        <v>80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5">
      <c r="A73" t="s">
        <v>81</v>
      </c>
      <c r="B73">
        <v>24861195000</v>
      </c>
      <c r="C73">
        <v>14452262000</v>
      </c>
      <c r="D73">
        <v>6621574000</v>
      </c>
      <c r="E73">
        <v>17440964000</v>
      </c>
      <c r="F73">
        <v>10788538000</v>
      </c>
      <c r="G73">
        <v>6249184000</v>
      </c>
      <c r="H73">
        <v>2843083000</v>
      </c>
      <c r="I73">
        <v>7520079000</v>
      </c>
      <c r="J73">
        <v>4951132000</v>
      </c>
      <c r="K73">
        <v>2983252000</v>
      </c>
      <c r="L73">
        <v>1461262000</v>
      </c>
      <c r="M73">
        <v>5606519000</v>
      </c>
      <c r="N73">
        <v>3674296000</v>
      </c>
      <c r="O73">
        <v>2003518000</v>
      </c>
      <c r="P73">
        <v>1048401000</v>
      </c>
      <c r="Q73">
        <v>4136971000</v>
      </c>
      <c r="R73">
        <v>2879903000</v>
      </c>
      <c r="S73">
        <v>1842761000</v>
      </c>
      <c r="T73">
        <v>840682000</v>
      </c>
      <c r="U73">
        <v>3477020000</v>
      </c>
      <c r="V73">
        <v>2617113000</v>
      </c>
      <c r="W73">
        <v>1697431000</v>
      </c>
      <c r="X73">
        <v>806511000</v>
      </c>
    </row>
    <row r="74" spans="1:24" x14ac:dyDescent="0.25">
      <c r="A74" t="s">
        <v>82</v>
      </c>
      <c r="B74">
        <v>-20637322000</v>
      </c>
      <c r="C74">
        <v>-12056295000</v>
      </c>
      <c r="D74">
        <v>-5559583000</v>
      </c>
      <c r="E74">
        <v>-14536722000</v>
      </c>
      <c r="F74">
        <v>-8905880000</v>
      </c>
      <c r="G74">
        <v>-5144220000</v>
      </c>
      <c r="H74">
        <v>-2346235000</v>
      </c>
      <c r="I74">
        <v>-6253253000</v>
      </c>
      <c r="J74">
        <v>-4136787000</v>
      </c>
      <c r="K74">
        <v>-2498696000</v>
      </c>
      <c r="L74">
        <v>-1209815000</v>
      </c>
      <c r="M74">
        <v>-4675836000</v>
      </c>
      <c r="N74">
        <v>-3082489000</v>
      </c>
      <c r="O74">
        <v>-1706353000</v>
      </c>
      <c r="P74">
        <v>-874691000</v>
      </c>
      <c r="Q74">
        <v>-3422374000</v>
      </c>
      <c r="R74">
        <v>-2375718000</v>
      </c>
      <c r="S74">
        <v>-1522935000</v>
      </c>
      <c r="T74">
        <v>-698944000</v>
      </c>
      <c r="U74">
        <v>-2831234000</v>
      </c>
      <c r="V74">
        <v>-2140846000</v>
      </c>
      <c r="W74">
        <v>-1400338000</v>
      </c>
      <c r="X74">
        <v>-661425000</v>
      </c>
    </row>
    <row r="75" spans="1:24" x14ac:dyDescent="0.25">
      <c r="A75" t="s">
        <v>83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 t="s">
        <v>84</v>
      </c>
      <c r="B76">
        <v>4223873000</v>
      </c>
      <c r="C76">
        <v>2395967000</v>
      </c>
      <c r="D76">
        <v>1061991000</v>
      </c>
      <c r="E76">
        <v>2904242000</v>
      </c>
      <c r="F76">
        <v>1882658000</v>
      </c>
      <c r="G76">
        <v>1104964000</v>
      </c>
      <c r="H76">
        <v>496848000</v>
      </c>
      <c r="I76">
        <v>1266826000</v>
      </c>
      <c r="J76">
        <v>814345000</v>
      </c>
      <c r="K76">
        <v>484556000</v>
      </c>
      <c r="L76">
        <v>251447000</v>
      </c>
      <c r="M76">
        <v>930683000</v>
      </c>
      <c r="N76">
        <v>591807000</v>
      </c>
      <c r="O76">
        <v>297165000</v>
      </c>
      <c r="P76">
        <v>173710000</v>
      </c>
      <c r="Q76">
        <v>714597000</v>
      </c>
      <c r="R76">
        <v>504185000</v>
      </c>
      <c r="S76">
        <v>319826000</v>
      </c>
      <c r="T76">
        <v>141738000</v>
      </c>
      <c r="U76">
        <v>645786000</v>
      </c>
      <c r="V76">
        <v>476267000</v>
      </c>
      <c r="W76">
        <v>297093000</v>
      </c>
      <c r="X76">
        <v>145086000</v>
      </c>
    </row>
    <row r="77" spans="1:24" x14ac:dyDescent="0.25">
      <c r="A77" t="s">
        <v>85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 t="s">
        <v>86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5">
      <c r="A79" t="s">
        <v>87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5">
      <c r="A80" t="s">
        <v>88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 t="s">
        <v>89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5">
      <c r="A82" t="s">
        <v>90</v>
      </c>
      <c r="B82">
        <v>4223873000</v>
      </c>
      <c r="C82">
        <v>2395967000</v>
      </c>
      <c r="D82">
        <v>1061991000</v>
      </c>
      <c r="E82">
        <v>2904242000</v>
      </c>
      <c r="F82">
        <v>1882658000</v>
      </c>
      <c r="G82">
        <v>1104964000</v>
      </c>
      <c r="H82">
        <v>496848000</v>
      </c>
      <c r="I82">
        <v>1266826000</v>
      </c>
      <c r="J82">
        <v>814345000</v>
      </c>
      <c r="K82">
        <v>484556000</v>
      </c>
      <c r="L82">
        <v>251447000</v>
      </c>
      <c r="M82">
        <v>930683000</v>
      </c>
      <c r="N82">
        <v>591807000</v>
      </c>
      <c r="O82">
        <v>297165000</v>
      </c>
      <c r="P82">
        <v>173710000</v>
      </c>
      <c r="Q82">
        <v>714597000</v>
      </c>
      <c r="R82">
        <v>504185000</v>
      </c>
      <c r="S82">
        <v>319826000</v>
      </c>
      <c r="T82">
        <v>141738000</v>
      </c>
      <c r="U82">
        <v>645786000</v>
      </c>
      <c r="V82">
        <v>476267000</v>
      </c>
      <c r="W82">
        <v>297093000</v>
      </c>
      <c r="X82">
        <v>145086000</v>
      </c>
    </row>
    <row r="83" spans="1:24" x14ac:dyDescent="0.25">
      <c r="A83" t="s">
        <v>91</v>
      </c>
      <c r="B83">
        <v>-2123778000</v>
      </c>
      <c r="C83">
        <v>-1248080000</v>
      </c>
      <c r="D83">
        <v>-575225000</v>
      </c>
      <c r="E83">
        <v>-1470415000</v>
      </c>
      <c r="F83">
        <v>-961280000</v>
      </c>
      <c r="G83">
        <v>-569544000</v>
      </c>
      <c r="H83">
        <v>-275739000</v>
      </c>
      <c r="I83">
        <v>-642973000</v>
      </c>
      <c r="J83">
        <v>-438279000</v>
      </c>
      <c r="K83">
        <v>-272491000</v>
      </c>
      <c r="L83">
        <v>-137492000</v>
      </c>
      <c r="M83">
        <v>-512128000</v>
      </c>
      <c r="N83">
        <v>-359211000</v>
      </c>
      <c r="O83">
        <v>-225067000</v>
      </c>
      <c r="P83">
        <v>-127537000</v>
      </c>
      <c r="Q83">
        <v>-482266000</v>
      </c>
      <c r="R83">
        <v>-357951000</v>
      </c>
      <c r="S83">
        <v>-235005000</v>
      </c>
      <c r="T83">
        <v>-115063000</v>
      </c>
      <c r="U83">
        <v>-466990000</v>
      </c>
      <c r="V83">
        <v>-343711000</v>
      </c>
      <c r="W83">
        <v>-225600000</v>
      </c>
      <c r="X83">
        <v>-107719000</v>
      </c>
    </row>
    <row r="84" spans="1:24" x14ac:dyDescent="0.25">
      <c r="A84" t="s">
        <v>92</v>
      </c>
      <c r="B84">
        <v>-264169000</v>
      </c>
      <c r="C84">
        <v>-156385000</v>
      </c>
      <c r="D84">
        <v>-66907000</v>
      </c>
      <c r="E84">
        <v>-203107000</v>
      </c>
      <c r="F84">
        <v>-128432000</v>
      </c>
      <c r="G84">
        <v>-77817000</v>
      </c>
      <c r="H84">
        <v>-36696000</v>
      </c>
      <c r="I84">
        <v>-85113000</v>
      </c>
      <c r="J84">
        <v>-57869000</v>
      </c>
      <c r="K84">
        <v>-36863000</v>
      </c>
      <c r="L84">
        <v>-16849000</v>
      </c>
      <c r="M84">
        <v>-66910000</v>
      </c>
      <c r="N84">
        <v>-49910000</v>
      </c>
      <c r="O84">
        <v>-30720000</v>
      </c>
      <c r="P84">
        <v>-16059000</v>
      </c>
      <c r="Q84">
        <v>-57110000</v>
      </c>
      <c r="R84">
        <v>-44673000</v>
      </c>
      <c r="S84">
        <v>-30943000</v>
      </c>
      <c r="T84">
        <v>-15168000</v>
      </c>
      <c r="U84">
        <v>-56126000</v>
      </c>
      <c r="V84">
        <v>-40038000</v>
      </c>
      <c r="W84">
        <v>-27358000</v>
      </c>
      <c r="X84">
        <v>-14494000</v>
      </c>
    </row>
    <row r="85" spans="1:24" x14ac:dyDescent="0.25">
      <c r="A85" t="s">
        <v>93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5">
      <c r="A86" t="s">
        <v>94</v>
      </c>
      <c r="B86">
        <v>493453000</v>
      </c>
      <c r="C86">
        <v>210420000</v>
      </c>
      <c r="D86">
        <v>54975000</v>
      </c>
      <c r="E86">
        <v>160561000</v>
      </c>
      <c r="F86">
        <v>99804000</v>
      </c>
      <c r="G86">
        <v>67189000</v>
      </c>
      <c r="H86">
        <v>24911000</v>
      </c>
      <c r="I86">
        <v>85494000</v>
      </c>
      <c r="J86">
        <v>44151000</v>
      </c>
      <c r="K86">
        <v>32129000</v>
      </c>
      <c r="L86">
        <v>12705000</v>
      </c>
      <c r="M86">
        <v>72470000</v>
      </c>
      <c r="N86">
        <v>50611000</v>
      </c>
      <c r="O86">
        <v>37890000</v>
      </c>
      <c r="P86">
        <v>6628000</v>
      </c>
      <c r="Q86">
        <v>39286000</v>
      </c>
      <c r="R86">
        <v>26821000</v>
      </c>
      <c r="S86">
        <v>19204000</v>
      </c>
      <c r="T86">
        <v>8962000</v>
      </c>
      <c r="U86">
        <v>71884000</v>
      </c>
      <c r="V86">
        <v>54941000</v>
      </c>
      <c r="W86">
        <v>22767000</v>
      </c>
      <c r="X86">
        <v>4812000</v>
      </c>
    </row>
    <row r="87" spans="1:24" x14ac:dyDescent="0.25">
      <c r="A87" t="s">
        <v>95</v>
      </c>
      <c r="B87">
        <v>-999628000</v>
      </c>
      <c r="C87">
        <v>-549422000</v>
      </c>
      <c r="D87">
        <v>-153158000</v>
      </c>
      <c r="E87">
        <v>-436198000</v>
      </c>
      <c r="F87">
        <v>-279170000</v>
      </c>
      <c r="G87">
        <v>-168461000</v>
      </c>
      <c r="H87">
        <v>-73481000</v>
      </c>
      <c r="I87">
        <v>-256546000</v>
      </c>
      <c r="J87">
        <v>-144003000</v>
      </c>
      <c r="K87">
        <v>-95311000</v>
      </c>
      <c r="L87">
        <v>-50600000</v>
      </c>
      <c r="M87">
        <v>-114337000</v>
      </c>
      <c r="N87">
        <v>-69553000</v>
      </c>
      <c r="O87">
        <v>-41012000</v>
      </c>
      <c r="P87">
        <v>-24964000</v>
      </c>
      <c r="Q87">
        <v>-172928000</v>
      </c>
      <c r="R87">
        <v>-135125000</v>
      </c>
      <c r="S87">
        <v>-96206000</v>
      </c>
      <c r="T87">
        <v>-43336000</v>
      </c>
      <c r="U87">
        <v>-144736000</v>
      </c>
      <c r="V87">
        <v>-91378000</v>
      </c>
      <c r="W87">
        <v>-42506000</v>
      </c>
      <c r="X87">
        <v>-17949000</v>
      </c>
    </row>
    <row r="88" spans="1:24" x14ac:dyDescent="0.25">
      <c r="A88" t="s">
        <v>96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5">
      <c r="A89" t="s">
        <v>97</v>
      </c>
      <c r="B89">
        <v>1329751000</v>
      </c>
      <c r="C89">
        <v>652500000</v>
      </c>
      <c r="D89">
        <v>321676000</v>
      </c>
      <c r="E89">
        <v>955083000</v>
      </c>
      <c r="F89">
        <v>613580000</v>
      </c>
      <c r="G89">
        <v>356331000</v>
      </c>
      <c r="H89">
        <v>135843000</v>
      </c>
      <c r="I89">
        <v>367688000</v>
      </c>
      <c r="J89">
        <v>218345000</v>
      </c>
      <c r="K89">
        <v>112020000</v>
      </c>
      <c r="L89">
        <v>59211000</v>
      </c>
      <c r="M89">
        <v>309778000</v>
      </c>
      <c r="N89">
        <v>163744000</v>
      </c>
      <c r="O89">
        <v>38256000</v>
      </c>
      <c r="P89">
        <v>11778000</v>
      </c>
      <c r="Q89">
        <v>41579000</v>
      </c>
      <c r="R89">
        <v>-6743000</v>
      </c>
      <c r="S89">
        <v>-23124000</v>
      </c>
      <c r="T89">
        <v>-22867000</v>
      </c>
      <c r="U89">
        <v>49818000</v>
      </c>
      <c r="V89">
        <v>56081000</v>
      </c>
      <c r="W89">
        <v>24396000</v>
      </c>
      <c r="X89">
        <v>9736000</v>
      </c>
    </row>
    <row r="90" spans="1:24" x14ac:dyDescent="0.25">
      <c r="A90" t="s">
        <v>98</v>
      </c>
      <c r="B90">
        <v>1835926000</v>
      </c>
      <c r="C90">
        <v>991502000</v>
      </c>
      <c r="D90">
        <v>419859000</v>
      </c>
      <c r="E90">
        <v>1230720000</v>
      </c>
      <c r="F90">
        <v>792946000</v>
      </c>
      <c r="G90">
        <v>457603000</v>
      </c>
      <c r="H90">
        <v>184413000</v>
      </c>
      <c r="I90">
        <v>538740000</v>
      </c>
      <c r="J90">
        <v>318197000</v>
      </c>
      <c r="K90">
        <v>175202000</v>
      </c>
      <c r="L90">
        <v>97106000</v>
      </c>
      <c r="M90">
        <v>351645000</v>
      </c>
      <c r="N90">
        <v>182686000</v>
      </c>
      <c r="O90">
        <v>41378000</v>
      </c>
      <c r="P90">
        <v>30114000</v>
      </c>
      <c r="Q90">
        <v>175221000</v>
      </c>
      <c r="R90">
        <v>101561000</v>
      </c>
      <c r="S90">
        <v>53878000</v>
      </c>
      <c r="T90">
        <v>11507000</v>
      </c>
      <c r="U90">
        <v>122670000</v>
      </c>
      <c r="V90">
        <v>92518000</v>
      </c>
      <c r="W90">
        <v>44135000</v>
      </c>
      <c r="X90">
        <v>22873000</v>
      </c>
    </row>
    <row r="91" spans="1:24" x14ac:dyDescent="0.25">
      <c r="A91" t="s">
        <v>99</v>
      </c>
      <c r="B91">
        <v>120682000</v>
      </c>
      <c r="C91">
        <v>58449000</v>
      </c>
      <c r="D91">
        <v>39160000</v>
      </c>
      <c r="E91">
        <v>111346000</v>
      </c>
      <c r="F91">
        <v>31571000</v>
      </c>
      <c r="G91">
        <v>15566000</v>
      </c>
      <c r="H91">
        <v>7502000</v>
      </c>
      <c r="I91">
        <v>20070000</v>
      </c>
      <c r="J91">
        <v>4802000</v>
      </c>
      <c r="K91">
        <v>4257000</v>
      </c>
      <c r="L91">
        <v>3329000</v>
      </c>
      <c r="M91">
        <v>12457000</v>
      </c>
      <c r="N91">
        <v>5680000</v>
      </c>
      <c r="O91">
        <v>2057000</v>
      </c>
      <c r="P91">
        <v>39000</v>
      </c>
      <c r="Q91">
        <v>1724000</v>
      </c>
      <c r="R91">
        <v>113000</v>
      </c>
      <c r="S91">
        <v>387000</v>
      </c>
      <c r="T91">
        <v>608000</v>
      </c>
      <c r="U91">
        <v>316000</v>
      </c>
      <c r="V91">
        <v>454000</v>
      </c>
      <c r="W91">
        <v>63000</v>
      </c>
      <c r="X91">
        <v>63000</v>
      </c>
    </row>
    <row r="92" spans="1:24" x14ac:dyDescent="0.25">
      <c r="A92" t="s">
        <v>100</v>
      </c>
      <c r="B92">
        <v>0</v>
      </c>
      <c r="C92">
        <v>0</v>
      </c>
      <c r="D92">
        <v>0</v>
      </c>
      <c r="E92">
        <v>-1226000</v>
      </c>
      <c r="F92">
        <v>-680000</v>
      </c>
      <c r="G92">
        <v>-593000</v>
      </c>
      <c r="H92">
        <v>-455000</v>
      </c>
      <c r="I92">
        <v>-632000</v>
      </c>
      <c r="J92">
        <v>-195000</v>
      </c>
      <c r="K92">
        <v>-2000</v>
      </c>
      <c r="L92">
        <v>-2000</v>
      </c>
      <c r="M92">
        <v>-2898000</v>
      </c>
      <c r="N92">
        <v>-2888000</v>
      </c>
      <c r="O92">
        <v>-1575000</v>
      </c>
      <c r="P92">
        <v>-394000</v>
      </c>
      <c r="Q92">
        <v>-8964000</v>
      </c>
      <c r="R92">
        <v>-5000</v>
      </c>
      <c r="S92">
        <v>-6000</v>
      </c>
      <c r="T92">
        <v>-265000</v>
      </c>
      <c r="U92">
        <v>-6811000</v>
      </c>
      <c r="V92">
        <v>0</v>
      </c>
      <c r="W92">
        <v>-17000</v>
      </c>
      <c r="X92">
        <v>-367000</v>
      </c>
    </row>
    <row r="93" spans="1:24" x14ac:dyDescent="0.25">
      <c r="A93" t="s">
        <v>101</v>
      </c>
      <c r="B93">
        <v>-210000</v>
      </c>
      <c r="C93">
        <v>-102000</v>
      </c>
      <c r="D93">
        <v>10000</v>
      </c>
      <c r="E93">
        <v>-84000</v>
      </c>
      <c r="F93">
        <v>-25000</v>
      </c>
      <c r="G93">
        <v>3000</v>
      </c>
      <c r="H93">
        <v>39000</v>
      </c>
      <c r="I93">
        <v>10000</v>
      </c>
      <c r="J93">
        <v>13000</v>
      </c>
      <c r="K93">
        <v>-1000</v>
      </c>
      <c r="L93">
        <v>0</v>
      </c>
      <c r="M93">
        <v>-273000</v>
      </c>
      <c r="N93">
        <v>-209000</v>
      </c>
      <c r="O93">
        <v>-209000</v>
      </c>
      <c r="P93">
        <v>-210000</v>
      </c>
      <c r="Q93">
        <v>2562000</v>
      </c>
      <c r="R93">
        <v>284000</v>
      </c>
      <c r="S93">
        <v>-90000</v>
      </c>
      <c r="T93">
        <v>-54000</v>
      </c>
      <c r="U93">
        <v>279000</v>
      </c>
      <c r="V93">
        <v>108000</v>
      </c>
      <c r="W93">
        <v>110000</v>
      </c>
      <c r="X93">
        <v>120000</v>
      </c>
    </row>
    <row r="94" spans="1:24" x14ac:dyDescent="0.25">
      <c r="A94" t="s">
        <v>102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25">
      <c r="A95" t="s">
        <v>103</v>
      </c>
      <c r="B95">
        <v>1450223000</v>
      </c>
      <c r="C95">
        <v>710847000</v>
      </c>
      <c r="D95">
        <v>360846000</v>
      </c>
      <c r="E95">
        <v>1065119000</v>
      </c>
      <c r="F95">
        <v>644446000</v>
      </c>
      <c r="G95">
        <v>371307000</v>
      </c>
      <c r="H95">
        <v>142929000</v>
      </c>
      <c r="I95">
        <v>387136000</v>
      </c>
      <c r="J95">
        <v>222965000</v>
      </c>
      <c r="K95">
        <v>116274000</v>
      </c>
      <c r="L95">
        <v>62538000</v>
      </c>
      <c r="M95">
        <v>319064000</v>
      </c>
      <c r="N95">
        <v>166327000</v>
      </c>
      <c r="O95">
        <v>38529000</v>
      </c>
      <c r="P95">
        <v>11213000</v>
      </c>
      <c r="Q95">
        <v>36901000</v>
      </c>
      <c r="R95">
        <v>-6351000</v>
      </c>
      <c r="S95">
        <v>-22833000</v>
      </c>
      <c r="T95">
        <v>-22578000</v>
      </c>
      <c r="U95">
        <v>43602000</v>
      </c>
      <c r="V95">
        <v>56643000</v>
      </c>
      <c r="W95">
        <v>24552000</v>
      </c>
      <c r="X95">
        <v>9552000</v>
      </c>
    </row>
    <row r="96" spans="1:24" x14ac:dyDescent="0.25">
      <c r="A96" t="s">
        <v>104</v>
      </c>
      <c r="B96">
        <v>95742000</v>
      </c>
      <c r="C96">
        <v>72897000</v>
      </c>
      <c r="D96">
        <v>3085000</v>
      </c>
      <c r="E96">
        <v>68608000</v>
      </c>
      <c r="F96">
        <v>62121000</v>
      </c>
      <c r="G96">
        <v>31356000</v>
      </c>
      <c r="H96">
        <v>13479000</v>
      </c>
      <c r="I96">
        <v>18126000</v>
      </c>
      <c r="J96">
        <v>2231000</v>
      </c>
      <c r="K96">
        <v>2066000</v>
      </c>
      <c r="L96">
        <v>336000</v>
      </c>
      <c r="M96">
        <v>6881000</v>
      </c>
      <c r="N96">
        <v>5245000</v>
      </c>
      <c r="O96">
        <v>1262000</v>
      </c>
      <c r="P96">
        <v>31000</v>
      </c>
      <c r="Q96">
        <v>761000</v>
      </c>
      <c r="R96">
        <v>685000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25">
      <c r="A97" t="s">
        <v>105</v>
      </c>
      <c r="B97">
        <v>-834459000</v>
      </c>
      <c r="C97">
        <v>-434682000</v>
      </c>
      <c r="D97">
        <v>-203159000</v>
      </c>
      <c r="E97">
        <v>-532440000</v>
      </c>
      <c r="F97">
        <v>-328992000</v>
      </c>
      <c r="G97">
        <v>-194962000</v>
      </c>
      <c r="H97">
        <v>-82981000</v>
      </c>
      <c r="I97">
        <v>-265856000</v>
      </c>
      <c r="J97">
        <v>-192869000</v>
      </c>
      <c r="K97">
        <v>-125429000</v>
      </c>
      <c r="L97">
        <v>-59346000</v>
      </c>
      <c r="M97">
        <v>-214737000</v>
      </c>
      <c r="N97">
        <v>-151394000</v>
      </c>
      <c r="O97">
        <v>-97657000</v>
      </c>
      <c r="P97">
        <v>-49623000</v>
      </c>
      <c r="Q97">
        <v>-215549000</v>
      </c>
      <c r="R97">
        <v>-155837000</v>
      </c>
      <c r="S97">
        <v>-95271000</v>
      </c>
      <c r="T97">
        <v>-42883000</v>
      </c>
      <c r="U97">
        <v>-98088000</v>
      </c>
      <c r="V97">
        <v>-66525000</v>
      </c>
      <c r="W97">
        <v>-34713000</v>
      </c>
      <c r="X97">
        <v>-15038000</v>
      </c>
    </row>
    <row r="98" spans="1:24" x14ac:dyDescent="0.25">
      <c r="A98" t="s">
        <v>106</v>
      </c>
      <c r="B98">
        <v>120472000</v>
      </c>
      <c r="C98">
        <v>58347000</v>
      </c>
      <c r="D98">
        <v>39170000</v>
      </c>
      <c r="E98">
        <v>110036000</v>
      </c>
      <c r="F98">
        <v>30866000</v>
      </c>
      <c r="G98">
        <v>14976000</v>
      </c>
      <c r="H98">
        <v>7086000</v>
      </c>
      <c r="I98">
        <v>19448000</v>
      </c>
      <c r="J98">
        <v>4620000</v>
      </c>
      <c r="K98">
        <v>4254000</v>
      </c>
      <c r="L98">
        <v>3327000</v>
      </c>
      <c r="M98">
        <v>9286000</v>
      </c>
      <c r="N98">
        <v>2583000</v>
      </c>
      <c r="O98">
        <v>273000</v>
      </c>
      <c r="P98">
        <v>-565000</v>
      </c>
      <c r="Q98">
        <v>-4678000</v>
      </c>
      <c r="R98">
        <v>392000</v>
      </c>
      <c r="S98">
        <v>291000</v>
      </c>
      <c r="T98">
        <v>289000</v>
      </c>
      <c r="U98">
        <v>-6216000</v>
      </c>
      <c r="V98">
        <v>562000</v>
      </c>
      <c r="W98">
        <v>156000</v>
      </c>
      <c r="X98">
        <v>-184000</v>
      </c>
    </row>
    <row r="99" spans="1:24" x14ac:dyDescent="0.25">
      <c r="A99" t="s">
        <v>107</v>
      </c>
      <c r="B99">
        <v>711506000</v>
      </c>
      <c r="C99">
        <v>349062000</v>
      </c>
      <c r="D99">
        <v>160772000</v>
      </c>
      <c r="E99">
        <v>601287000</v>
      </c>
      <c r="F99">
        <v>377575000</v>
      </c>
      <c r="G99">
        <v>207701000</v>
      </c>
      <c r="H99">
        <v>73427000</v>
      </c>
      <c r="I99">
        <v>139406000</v>
      </c>
      <c r="J99">
        <v>32327000</v>
      </c>
      <c r="K99">
        <v>-7089000</v>
      </c>
      <c r="L99">
        <v>3528000</v>
      </c>
      <c r="M99">
        <v>111208000</v>
      </c>
      <c r="N99">
        <v>20178000</v>
      </c>
      <c r="O99">
        <v>-57866000</v>
      </c>
      <c r="P99">
        <v>-38379000</v>
      </c>
      <c r="Q99">
        <v>-177887000</v>
      </c>
      <c r="R99">
        <v>-161503000</v>
      </c>
      <c r="S99">
        <v>-118104000</v>
      </c>
      <c r="T99">
        <v>-65461000</v>
      </c>
      <c r="U99">
        <v>-54486000</v>
      </c>
      <c r="V99">
        <v>-9882000</v>
      </c>
      <c r="W99">
        <v>-10161000</v>
      </c>
      <c r="X99">
        <v>-5486000</v>
      </c>
    </row>
    <row r="100" spans="1:24" x14ac:dyDescent="0.25">
      <c r="A100" t="s">
        <v>108</v>
      </c>
      <c r="B100">
        <v>-120055000</v>
      </c>
      <c r="C100">
        <v>-50289000</v>
      </c>
      <c r="D100">
        <v>-18781000</v>
      </c>
      <c r="E100">
        <v>-76360000</v>
      </c>
      <c r="F100">
        <v>-45216000</v>
      </c>
      <c r="G100">
        <v>-15906000</v>
      </c>
      <c r="H100">
        <v>-15393000</v>
      </c>
      <c r="I100">
        <v>-7942000</v>
      </c>
      <c r="J100">
        <v>-5691000</v>
      </c>
      <c r="K100">
        <v>4270000</v>
      </c>
      <c r="L100">
        <v>-1168000</v>
      </c>
      <c r="M100">
        <v>-25912000</v>
      </c>
      <c r="N100">
        <v>-4322000</v>
      </c>
      <c r="O100">
        <v>11136000</v>
      </c>
      <c r="P100">
        <v>7479000</v>
      </c>
      <c r="Q100">
        <v>29253000</v>
      </c>
      <c r="R100">
        <v>32084000</v>
      </c>
      <c r="S100">
        <v>23911000</v>
      </c>
      <c r="T100">
        <v>13231000</v>
      </c>
      <c r="U100">
        <v>-10123000</v>
      </c>
      <c r="V100">
        <v>-206000</v>
      </c>
      <c r="W100">
        <v>26000</v>
      </c>
      <c r="X100">
        <v>1146000</v>
      </c>
    </row>
    <row r="101" spans="1:24" x14ac:dyDescent="0.25">
      <c r="A101" t="s">
        <v>109</v>
      </c>
      <c r="B101">
        <v>-174211000</v>
      </c>
      <c r="C101">
        <v>-71346000</v>
      </c>
      <c r="D101">
        <v>-22062000</v>
      </c>
      <c r="E101">
        <v>-104579000</v>
      </c>
      <c r="F101">
        <v>-73764000</v>
      </c>
      <c r="G101">
        <v>-40585000</v>
      </c>
      <c r="H101">
        <v>-5871000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5">
      <c r="A102" t="s">
        <v>110</v>
      </c>
      <c r="B102">
        <v>54156000</v>
      </c>
      <c r="C102">
        <v>21057000</v>
      </c>
      <c r="D102">
        <v>3281000</v>
      </c>
      <c r="E102">
        <v>28219000</v>
      </c>
      <c r="F102">
        <v>28548000</v>
      </c>
      <c r="G102">
        <v>24679000</v>
      </c>
      <c r="H102">
        <v>-9522000</v>
      </c>
      <c r="I102">
        <v>-7942000</v>
      </c>
      <c r="J102">
        <v>-5691000</v>
      </c>
      <c r="K102">
        <v>4270000</v>
      </c>
      <c r="L102">
        <v>-1168000</v>
      </c>
      <c r="M102">
        <v>-25912000</v>
      </c>
      <c r="N102">
        <v>-4322000</v>
      </c>
      <c r="O102">
        <v>11136000</v>
      </c>
      <c r="P102">
        <v>7479000</v>
      </c>
      <c r="Q102">
        <v>29253000</v>
      </c>
      <c r="R102">
        <v>32084000</v>
      </c>
      <c r="S102">
        <v>23911000</v>
      </c>
      <c r="T102">
        <v>13231000</v>
      </c>
      <c r="U102">
        <v>-10123000</v>
      </c>
      <c r="V102">
        <v>-206000</v>
      </c>
      <c r="W102">
        <v>26000</v>
      </c>
      <c r="X102">
        <v>1146000</v>
      </c>
    </row>
    <row r="103" spans="1:24" x14ac:dyDescent="0.25">
      <c r="A103" t="s">
        <v>111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25">
      <c r="A104" t="s">
        <v>112</v>
      </c>
      <c r="B104">
        <v>591451000</v>
      </c>
      <c r="C104">
        <v>298773000</v>
      </c>
      <c r="D104">
        <v>141991000</v>
      </c>
      <c r="E104">
        <v>524927000</v>
      </c>
      <c r="F104">
        <v>332359000</v>
      </c>
      <c r="G104">
        <v>191795000</v>
      </c>
      <c r="H104">
        <v>58034000</v>
      </c>
      <c r="I104">
        <v>131464000</v>
      </c>
      <c r="J104">
        <v>26636000</v>
      </c>
      <c r="K104">
        <v>-2819000</v>
      </c>
      <c r="L104">
        <v>2360000</v>
      </c>
      <c r="M104">
        <v>85296000</v>
      </c>
      <c r="N104">
        <v>15856000</v>
      </c>
      <c r="O104">
        <v>-46730000</v>
      </c>
      <c r="P104">
        <v>-30900000</v>
      </c>
      <c r="Q104">
        <v>-148634000</v>
      </c>
      <c r="R104">
        <v>-129419000</v>
      </c>
      <c r="S104">
        <v>-94193000</v>
      </c>
      <c r="T104">
        <v>-52230000</v>
      </c>
      <c r="U104">
        <v>-64609000</v>
      </c>
      <c r="V104">
        <v>-10088000</v>
      </c>
      <c r="W104">
        <v>-10135000</v>
      </c>
      <c r="X104">
        <v>-4340000</v>
      </c>
    </row>
    <row r="105" spans="1:24" x14ac:dyDescent="0.25">
      <c r="A105" t="s">
        <v>113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25">
      <c r="A106" t="s">
        <v>114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25">
      <c r="A107" t="s">
        <v>115</v>
      </c>
      <c r="B107">
        <v>591451000</v>
      </c>
      <c r="C107">
        <v>298773000</v>
      </c>
      <c r="D107">
        <v>141991000</v>
      </c>
      <c r="E107">
        <v>524927000</v>
      </c>
      <c r="F107">
        <v>332359000</v>
      </c>
      <c r="G107">
        <v>191795000</v>
      </c>
      <c r="H107">
        <v>58034000</v>
      </c>
      <c r="I107">
        <v>131464000</v>
      </c>
      <c r="J107">
        <v>26636000</v>
      </c>
      <c r="K107">
        <v>-2819000</v>
      </c>
      <c r="L107">
        <v>2360000</v>
      </c>
      <c r="M107">
        <v>85296000</v>
      </c>
      <c r="N107">
        <v>15856000</v>
      </c>
      <c r="O107">
        <v>-46730000</v>
      </c>
      <c r="P107">
        <v>-30900000</v>
      </c>
      <c r="Q107">
        <v>-148634000</v>
      </c>
      <c r="R107">
        <v>-129419000</v>
      </c>
      <c r="S107">
        <v>-94193000</v>
      </c>
      <c r="T107">
        <v>-52230000</v>
      </c>
      <c r="U107">
        <v>-64609000</v>
      </c>
      <c r="V107">
        <v>-10088000</v>
      </c>
      <c r="W107">
        <v>-10135000</v>
      </c>
      <c r="X107">
        <v>-4340000</v>
      </c>
    </row>
    <row r="108" spans="1:24" x14ac:dyDescent="0.25">
      <c r="A108" t="s">
        <v>116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25">
      <c r="A109" t="s">
        <v>117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25">
      <c r="A110" t="s">
        <v>118</v>
      </c>
      <c r="B110">
        <v>591451000</v>
      </c>
      <c r="C110">
        <v>298773000</v>
      </c>
      <c r="D110">
        <v>141991000</v>
      </c>
      <c r="E110">
        <v>524927000</v>
      </c>
      <c r="F110">
        <v>332359000</v>
      </c>
      <c r="G110">
        <v>191795000</v>
      </c>
      <c r="H110">
        <v>58034000</v>
      </c>
      <c r="I110">
        <v>131464000</v>
      </c>
      <c r="J110">
        <v>26636000</v>
      </c>
      <c r="K110">
        <v>-2819000</v>
      </c>
      <c r="L110">
        <v>2360000</v>
      </c>
      <c r="M110">
        <v>85296000</v>
      </c>
      <c r="N110">
        <v>15856000</v>
      </c>
      <c r="O110">
        <v>-46730000</v>
      </c>
      <c r="P110">
        <v>-30900000</v>
      </c>
      <c r="Q110">
        <v>-148634000</v>
      </c>
      <c r="R110">
        <v>-129419000</v>
      </c>
      <c r="S110">
        <v>-94193000</v>
      </c>
      <c r="T110">
        <v>-52230000</v>
      </c>
      <c r="U110">
        <v>-64609000</v>
      </c>
      <c r="V110">
        <v>-10088000</v>
      </c>
      <c r="W110">
        <v>-10135000</v>
      </c>
      <c r="X110">
        <v>-4340000</v>
      </c>
    </row>
    <row r="111" spans="1:24" x14ac:dyDescent="0.25">
      <c r="A111" t="s">
        <v>119</v>
      </c>
      <c r="B111">
        <v>0</v>
      </c>
      <c r="C111">
        <v>0</v>
      </c>
      <c r="D111">
        <v>0</v>
      </c>
      <c r="E111">
        <v>3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-1</v>
      </c>
      <c r="R111">
        <v>0</v>
      </c>
      <c r="S111">
        <v>-1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25">
      <c r="A112" t="s">
        <v>120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-1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25">
      <c r="A113" t="s">
        <v>121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25">
      <c r="A114" t="s">
        <v>122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25">
      <c r="A115" t="s">
        <v>123</v>
      </c>
      <c r="B115">
        <v>256667000</v>
      </c>
      <c r="C115">
        <v>158496000</v>
      </c>
      <c r="D115">
        <v>72627000</v>
      </c>
      <c r="E115">
        <v>198423000</v>
      </c>
      <c r="F115">
        <v>139844000</v>
      </c>
      <c r="G115">
        <v>89072000</v>
      </c>
      <c r="H115">
        <v>42751000</v>
      </c>
      <c r="I115">
        <v>141865000</v>
      </c>
      <c r="J115">
        <v>102683000</v>
      </c>
      <c r="K115">
        <v>66482000</v>
      </c>
      <c r="L115">
        <v>32558000</v>
      </c>
      <c r="M115">
        <v>118814000</v>
      </c>
      <c r="N115">
        <v>88852000</v>
      </c>
      <c r="O115">
        <v>60812000</v>
      </c>
      <c r="P115">
        <v>29987000</v>
      </c>
      <c r="Q115">
        <v>133298000</v>
      </c>
      <c r="R115">
        <v>101260000</v>
      </c>
      <c r="S115">
        <v>67881000</v>
      </c>
      <c r="T115">
        <v>33783000</v>
      </c>
      <c r="U115">
        <v>32013000</v>
      </c>
      <c r="V115">
        <v>24045000</v>
      </c>
      <c r="W115">
        <v>16058000</v>
      </c>
      <c r="X115">
        <v>8052000</v>
      </c>
    </row>
    <row r="116" spans="1:24" x14ac:dyDescent="0.25">
      <c r="A116" t="s">
        <v>124</v>
      </c>
      <c r="B116">
        <v>-28899000</v>
      </c>
      <c r="C116">
        <v>3369000</v>
      </c>
      <c r="D116">
        <v>24744000</v>
      </c>
      <c r="E116">
        <v>14402000</v>
      </c>
      <c r="F116">
        <v>-3726000</v>
      </c>
      <c r="G116">
        <v>10772000</v>
      </c>
      <c r="H116">
        <v>5569000</v>
      </c>
      <c r="I116">
        <v>9290000</v>
      </c>
      <c r="J116">
        <v>-3514000</v>
      </c>
      <c r="K116">
        <v>2659000</v>
      </c>
      <c r="L116">
        <v>-3217000</v>
      </c>
      <c r="M116">
        <v>3077000</v>
      </c>
      <c r="N116">
        <v>-4722000</v>
      </c>
      <c r="O116">
        <v>3552000</v>
      </c>
      <c r="P116">
        <v>-710000</v>
      </c>
      <c r="Q116">
        <v>742000</v>
      </c>
      <c r="R116">
        <v>-4161000</v>
      </c>
      <c r="S116">
        <v>6655000</v>
      </c>
      <c r="T116">
        <v>2482000</v>
      </c>
      <c r="U116">
        <v>603000</v>
      </c>
      <c r="V116">
        <v>-3225000</v>
      </c>
      <c r="W116">
        <v>-3227000</v>
      </c>
      <c r="X116">
        <v>-1052000</v>
      </c>
    </row>
    <row r="117" spans="1:24" x14ac:dyDescent="0.25">
      <c r="A117" t="s">
        <v>125</v>
      </c>
      <c r="B117">
        <v>-834459000</v>
      </c>
      <c r="C117">
        <v>-434682000</v>
      </c>
      <c r="D117">
        <v>-203159000</v>
      </c>
      <c r="E117">
        <v>-532440000</v>
      </c>
      <c r="F117">
        <v>-328992000</v>
      </c>
      <c r="G117">
        <v>-194962000</v>
      </c>
      <c r="H117">
        <v>-82981000</v>
      </c>
      <c r="I117">
        <v>-265856000</v>
      </c>
      <c r="J117">
        <v>-192869000</v>
      </c>
      <c r="K117">
        <v>-125429000</v>
      </c>
      <c r="L117">
        <v>-59346000</v>
      </c>
      <c r="M117">
        <v>-214737000</v>
      </c>
      <c r="N117">
        <v>-151394000</v>
      </c>
      <c r="O117">
        <v>-97657000</v>
      </c>
      <c r="P117">
        <v>-49623000</v>
      </c>
      <c r="Q117">
        <v>-215549000</v>
      </c>
      <c r="R117">
        <v>-155837000</v>
      </c>
      <c r="S117">
        <v>-95271000</v>
      </c>
      <c r="T117">
        <v>-42883000</v>
      </c>
      <c r="U117">
        <v>-98088000</v>
      </c>
      <c r="V117">
        <v>-66525000</v>
      </c>
      <c r="W117">
        <v>-34713000</v>
      </c>
      <c r="X117">
        <v>-15038000</v>
      </c>
    </row>
    <row r="118" spans="1:24" x14ac:dyDescent="0.25">
      <c r="A118" t="s">
        <v>126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25">
      <c r="A119" t="s">
        <v>127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5">
      <c r="A120" t="s">
        <v>128</v>
      </c>
      <c r="B120">
        <v>-986677000</v>
      </c>
      <c r="C120">
        <v>-339815000</v>
      </c>
      <c r="D120">
        <v>-365988000</v>
      </c>
      <c r="E120">
        <v>-148410000</v>
      </c>
      <c r="F120">
        <v>-301834000</v>
      </c>
      <c r="G120">
        <v>-73676000</v>
      </c>
      <c r="H120">
        <v>-34677000</v>
      </c>
      <c r="I120">
        <v>21006000</v>
      </c>
      <c r="J120">
        <v>-59514000</v>
      </c>
      <c r="K120">
        <v>-53387000</v>
      </c>
      <c r="L120">
        <v>-40694000</v>
      </c>
      <c r="M120">
        <v>-21352000</v>
      </c>
      <c r="N120">
        <v>-5814000</v>
      </c>
      <c r="O120">
        <v>-11795000</v>
      </c>
      <c r="P120">
        <v>-23585000</v>
      </c>
      <c r="Q120">
        <v>-9041000</v>
      </c>
      <c r="R120">
        <v>2001000</v>
      </c>
      <c r="S120">
        <v>-23200000</v>
      </c>
      <c r="T120">
        <v>-42164000</v>
      </c>
      <c r="U120">
        <v>-2865000</v>
      </c>
      <c r="V120">
        <v>-10863000</v>
      </c>
      <c r="W120">
        <v>27265000</v>
      </c>
      <c r="X120">
        <v>3435000</v>
      </c>
    </row>
    <row r="121" spans="1:24" x14ac:dyDescent="0.25">
      <c r="A121" t="s">
        <v>129</v>
      </c>
      <c r="B121">
        <v>-973819000</v>
      </c>
      <c r="C121">
        <v>-302063000</v>
      </c>
      <c r="D121">
        <v>-332385000</v>
      </c>
      <c r="E121">
        <v>-142385000</v>
      </c>
      <c r="F121">
        <v>-311968000</v>
      </c>
      <c r="G121">
        <v>-87932000</v>
      </c>
      <c r="H121">
        <v>-32295000</v>
      </c>
      <c r="I121">
        <v>24918000</v>
      </c>
      <c r="J121">
        <v>-59972000</v>
      </c>
      <c r="K121">
        <v>-61035000</v>
      </c>
      <c r="L121">
        <v>-43598000</v>
      </c>
      <c r="M121">
        <v>-22330000</v>
      </c>
      <c r="N121">
        <v>-5080000</v>
      </c>
      <c r="O121">
        <v>-12658000</v>
      </c>
      <c r="P121">
        <v>-23512000</v>
      </c>
      <c r="Q121">
        <v>-9392000</v>
      </c>
      <c r="R121">
        <v>371000</v>
      </c>
      <c r="S121">
        <v>-24110000</v>
      </c>
      <c r="T121">
        <v>-41146000</v>
      </c>
      <c r="U121">
        <v>-5464000</v>
      </c>
      <c r="V121">
        <v>-10863000</v>
      </c>
      <c r="W121">
        <v>27265000</v>
      </c>
      <c r="X121">
        <v>1043000</v>
      </c>
    </row>
    <row r="122" spans="1:24" x14ac:dyDescent="0.25">
      <c r="A122" t="s">
        <v>130</v>
      </c>
      <c r="B122">
        <v>-1134511000</v>
      </c>
      <c r="C122">
        <v>-80584000</v>
      </c>
      <c r="D122">
        <v>-365988000</v>
      </c>
      <c r="E122">
        <v>-244936000</v>
      </c>
      <c r="F122">
        <v>-515034000</v>
      </c>
      <c r="G122">
        <v>112342000</v>
      </c>
      <c r="H122">
        <v>-40676000</v>
      </c>
      <c r="I122">
        <v>109255000</v>
      </c>
      <c r="J122">
        <v>-59514000</v>
      </c>
      <c r="K122">
        <v>58310000</v>
      </c>
      <c r="L122">
        <v>-40694000</v>
      </c>
      <c r="M122">
        <v>-21352000</v>
      </c>
      <c r="N122">
        <v>-1551000</v>
      </c>
      <c r="O122">
        <v>-17214000</v>
      </c>
      <c r="P122">
        <v>-15929000</v>
      </c>
      <c r="Q122">
        <v>-9041000</v>
      </c>
      <c r="R122">
        <v>2001000</v>
      </c>
      <c r="S122">
        <v>-23200000</v>
      </c>
      <c r="T122">
        <v>-41146000</v>
      </c>
      <c r="U122">
        <v>-2865000</v>
      </c>
      <c r="V122">
        <v>-10863000</v>
      </c>
      <c r="W122">
        <v>27265000</v>
      </c>
      <c r="X122">
        <v>3435000</v>
      </c>
    </row>
    <row r="123" spans="1:24" x14ac:dyDescent="0.25">
      <c r="A123" t="s">
        <v>131</v>
      </c>
      <c r="B123">
        <v>1558604000</v>
      </c>
      <c r="C123">
        <v>-242982000</v>
      </c>
      <c r="D123">
        <v>-395607000</v>
      </c>
      <c r="E123">
        <v>1434917000</v>
      </c>
      <c r="F123">
        <v>467017000</v>
      </c>
      <c r="G123">
        <v>-132940000</v>
      </c>
      <c r="H123">
        <v>-243595000</v>
      </c>
      <c r="I123">
        <v>806843000</v>
      </c>
      <c r="J123">
        <v>101786000</v>
      </c>
      <c r="K123">
        <v>-265006000</v>
      </c>
      <c r="L123">
        <v>-251948000</v>
      </c>
      <c r="M123">
        <v>364232000</v>
      </c>
      <c r="N123">
        <v>129395000</v>
      </c>
      <c r="O123">
        <v>120737000</v>
      </c>
      <c r="P123">
        <v>-172721000</v>
      </c>
      <c r="Q123">
        <v>228230000</v>
      </c>
      <c r="R123">
        <v>104899000</v>
      </c>
      <c r="S123">
        <v>34606000</v>
      </c>
      <c r="T123">
        <v>42122000</v>
      </c>
      <c r="U123">
        <v>80756000</v>
      </c>
      <c r="V123">
        <v>-80974000</v>
      </c>
      <c r="W123">
        <v>-230702000</v>
      </c>
      <c r="X123">
        <v>-240594000</v>
      </c>
    </row>
    <row r="124" spans="1:24" x14ac:dyDescent="0.25">
      <c r="A124" t="s">
        <v>132</v>
      </c>
      <c r="B124">
        <v>591451000</v>
      </c>
      <c r="C124">
        <v>298773000</v>
      </c>
      <c r="D124">
        <v>141991000</v>
      </c>
      <c r="E124">
        <v>524927000</v>
      </c>
      <c r="F124">
        <v>332359000</v>
      </c>
      <c r="G124">
        <v>191795000</v>
      </c>
      <c r="H124">
        <v>58034000</v>
      </c>
      <c r="I124">
        <v>131464000</v>
      </c>
      <c r="J124">
        <v>26636000</v>
      </c>
      <c r="K124">
        <v>-2819000</v>
      </c>
      <c r="L124">
        <v>2360000</v>
      </c>
      <c r="M124">
        <v>85296000</v>
      </c>
      <c r="N124">
        <v>15856000</v>
      </c>
      <c r="O124">
        <v>-46730000</v>
      </c>
      <c r="P124">
        <v>-30900000</v>
      </c>
      <c r="Q124">
        <v>-148634000</v>
      </c>
      <c r="R124">
        <v>-129419000</v>
      </c>
      <c r="S124">
        <v>-94193000</v>
      </c>
      <c r="T124">
        <v>-52230000</v>
      </c>
      <c r="U124">
        <v>-64609000</v>
      </c>
      <c r="V124">
        <v>-10088000</v>
      </c>
      <c r="W124">
        <v>-10135000</v>
      </c>
      <c r="X124">
        <v>-4340000</v>
      </c>
    </row>
    <row r="125" spans="1:24" x14ac:dyDescent="0.25">
      <c r="A125" t="s">
        <v>133</v>
      </c>
      <c r="B125">
        <v>1139082000</v>
      </c>
      <c r="C125">
        <v>615061000</v>
      </c>
      <c r="D125">
        <v>255770000</v>
      </c>
      <c r="E125">
        <v>783212000</v>
      </c>
      <c r="F125">
        <v>476828000</v>
      </c>
      <c r="G125">
        <v>283290000</v>
      </c>
      <c r="H125">
        <v>136610000</v>
      </c>
      <c r="I125">
        <v>394363000</v>
      </c>
      <c r="J125">
        <v>304161000</v>
      </c>
      <c r="K125">
        <v>189391000</v>
      </c>
      <c r="L125">
        <v>95061000</v>
      </c>
      <c r="M125">
        <v>357806000</v>
      </c>
      <c r="N125">
        <v>254784000</v>
      </c>
      <c r="O125">
        <v>157012000</v>
      </c>
      <c r="P125">
        <v>73032000</v>
      </c>
      <c r="Q125">
        <v>329021000</v>
      </c>
      <c r="R125">
        <v>226475000</v>
      </c>
      <c r="S125">
        <v>139629000</v>
      </c>
      <c r="T125">
        <v>62353000</v>
      </c>
      <c r="U125">
        <v>150400000</v>
      </c>
      <c r="V125">
        <v>87280000</v>
      </c>
      <c r="W125">
        <v>43862000</v>
      </c>
      <c r="X125">
        <v>3401000</v>
      </c>
    </row>
    <row r="126" spans="1:24" x14ac:dyDescent="0.25">
      <c r="A126" t="s">
        <v>134</v>
      </c>
      <c r="B126">
        <v>256667000</v>
      </c>
      <c r="C126">
        <v>158496000</v>
      </c>
      <c r="D126">
        <v>72627000</v>
      </c>
      <c r="E126">
        <v>198423000</v>
      </c>
      <c r="F126">
        <v>139844000</v>
      </c>
      <c r="G126">
        <v>89072000</v>
      </c>
      <c r="H126">
        <v>42751000</v>
      </c>
      <c r="I126">
        <v>141865000</v>
      </c>
      <c r="J126">
        <v>102683000</v>
      </c>
      <c r="K126">
        <v>66482000</v>
      </c>
      <c r="L126">
        <v>32558000</v>
      </c>
      <c r="M126">
        <v>118814000</v>
      </c>
      <c r="N126">
        <v>88852000</v>
      </c>
      <c r="O126">
        <v>60812000</v>
      </c>
      <c r="P126">
        <v>29987000</v>
      </c>
      <c r="Q126">
        <v>133298000</v>
      </c>
      <c r="R126">
        <v>101260000</v>
      </c>
      <c r="S126">
        <v>67881000</v>
      </c>
      <c r="T126">
        <v>33783000</v>
      </c>
      <c r="U126">
        <v>32013000</v>
      </c>
      <c r="V126">
        <v>24045000</v>
      </c>
      <c r="W126">
        <v>16058000</v>
      </c>
      <c r="X126">
        <v>8052000</v>
      </c>
    </row>
    <row r="127" spans="1:24" x14ac:dyDescent="0.25">
      <c r="A127" t="s">
        <v>135</v>
      </c>
      <c r="B127">
        <v>81973000</v>
      </c>
      <c r="C127">
        <v>56628000</v>
      </c>
      <c r="D127">
        <v>-17607000</v>
      </c>
      <c r="E127">
        <v>89583000</v>
      </c>
      <c r="F127">
        <v>39707000</v>
      </c>
      <c r="G127">
        <v>20473000</v>
      </c>
      <c r="H127">
        <v>12585000</v>
      </c>
      <c r="I127">
        <v>12766000</v>
      </c>
      <c r="J127">
        <v>7925000</v>
      </c>
      <c r="K127">
        <v>2498000</v>
      </c>
      <c r="L127">
        <v>2613000</v>
      </c>
      <c r="M127">
        <v>15737000</v>
      </c>
      <c r="N127">
        <v>11759000</v>
      </c>
      <c r="O127">
        <v>4481000</v>
      </c>
      <c r="P127">
        <v>-2908000</v>
      </c>
      <c r="Q127">
        <v>8268000</v>
      </c>
      <c r="R127">
        <v>5117000</v>
      </c>
      <c r="S127">
        <v>4211000</v>
      </c>
      <c r="T127">
        <v>2073000</v>
      </c>
      <c r="U127">
        <v>8540000</v>
      </c>
      <c r="V127">
        <v>-977000</v>
      </c>
      <c r="W127">
        <v>-3170000</v>
      </c>
      <c r="X127">
        <v>-3148000</v>
      </c>
    </row>
    <row r="128" spans="1:24" x14ac:dyDescent="0.25">
      <c r="A128" t="s">
        <v>136</v>
      </c>
      <c r="B128">
        <v>800442000</v>
      </c>
      <c r="C128">
        <v>399937000</v>
      </c>
      <c r="D128">
        <v>200750000</v>
      </c>
      <c r="E128">
        <v>495206000</v>
      </c>
      <c r="F128">
        <v>297277000</v>
      </c>
      <c r="G128">
        <v>173745000</v>
      </c>
      <c r="H128">
        <v>81274000</v>
      </c>
      <c r="I128">
        <v>239732000</v>
      </c>
      <c r="J128">
        <v>193553000</v>
      </c>
      <c r="K128">
        <v>120411000</v>
      </c>
      <c r="L128">
        <v>59890000</v>
      </c>
      <c r="M128">
        <v>223255000</v>
      </c>
      <c r="N128">
        <v>154173000</v>
      </c>
      <c r="O128">
        <v>91719000</v>
      </c>
      <c r="P128">
        <v>45953000</v>
      </c>
      <c r="Q128">
        <v>187455000</v>
      </c>
      <c r="R128">
        <v>120098000</v>
      </c>
      <c r="S128">
        <v>67537000</v>
      </c>
      <c r="T128">
        <v>26497000</v>
      </c>
      <c r="U128">
        <v>109847000</v>
      </c>
      <c r="V128">
        <v>64212000</v>
      </c>
      <c r="W128">
        <v>30974000</v>
      </c>
      <c r="X128">
        <v>-1503000</v>
      </c>
    </row>
    <row r="129" spans="1:24" x14ac:dyDescent="0.25">
      <c r="A129" t="s">
        <v>137</v>
      </c>
      <c r="B129">
        <v>1730533000</v>
      </c>
      <c r="C129">
        <v>913834000</v>
      </c>
      <c r="D129">
        <v>397761000</v>
      </c>
      <c r="E129">
        <v>1308139000</v>
      </c>
      <c r="F129">
        <v>809187000</v>
      </c>
      <c r="G129">
        <v>475085000</v>
      </c>
      <c r="H129">
        <v>194644000</v>
      </c>
      <c r="I129">
        <v>525827000</v>
      </c>
      <c r="J129">
        <v>330797000</v>
      </c>
      <c r="K129">
        <v>186572000</v>
      </c>
      <c r="L129">
        <v>97421000</v>
      </c>
      <c r="M129">
        <v>443102000</v>
      </c>
      <c r="N129">
        <v>270640000</v>
      </c>
      <c r="O129">
        <v>110282000</v>
      </c>
      <c r="P129">
        <v>42132000</v>
      </c>
      <c r="Q129">
        <v>180387000</v>
      </c>
      <c r="R129">
        <v>97056000</v>
      </c>
      <c r="S129">
        <v>45436000</v>
      </c>
      <c r="T129">
        <v>10123000</v>
      </c>
      <c r="U129">
        <v>85791000</v>
      </c>
      <c r="V129">
        <v>77192000</v>
      </c>
      <c r="W129">
        <v>33727000</v>
      </c>
      <c r="X129">
        <v>-939000</v>
      </c>
    </row>
    <row r="130" spans="1:24" x14ac:dyDescent="0.25">
      <c r="A130" t="s">
        <v>138</v>
      </c>
      <c r="B130">
        <v>-67055000</v>
      </c>
      <c r="C130">
        <v>-1087963000</v>
      </c>
      <c r="D130">
        <v>-786712000</v>
      </c>
      <c r="E130">
        <v>213988000</v>
      </c>
      <c r="F130">
        <v>-302764000</v>
      </c>
      <c r="G130">
        <v>-595320000</v>
      </c>
      <c r="H130">
        <v>-433887000</v>
      </c>
      <c r="I130">
        <v>293860000</v>
      </c>
      <c r="J130">
        <v>-218780000</v>
      </c>
      <c r="K130">
        <v>-444815000</v>
      </c>
      <c r="L130">
        <v>-345778000</v>
      </c>
      <c r="M130">
        <v>-75632000</v>
      </c>
      <c r="N130">
        <v>-138238000</v>
      </c>
      <c r="O130">
        <v>12281000</v>
      </c>
      <c r="P130">
        <v>-213571000</v>
      </c>
      <c r="Q130">
        <v>59139000</v>
      </c>
      <c r="R130">
        <v>17145000</v>
      </c>
      <c r="S130">
        <v>-3036000</v>
      </c>
      <c r="T130">
        <v>35800000</v>
      </c>
      <c r="U130">
        <v>2165000</v>
      </c>
      <c r="V130">
        <v>-156437000</v>
      </c>
      <c r="W130">
        <v>-263305000</v>
      </c>
      <c r="X130">
        <v>-253732000</v>
      </c>
    </row>
    <row r="131" spans="1:24" x14ac:dyDescent="0.25">
      <c r="A131" t="s">
        <v>139</v>
      </c>
      <c r="B131">
        <v>1663478000</v>
      </c>
      <c r="C131">
        <v>-174129000</v>
      </c>
      <c r="D131">
        <v>-388951000</v>
      </c>
      <c r="E131">
        <v>1522127000</v>
      </c>
      <c r="F131">
        <v>506423000</v>
      </c>
      <c r="G131">
        <v>-120235000</v>
      </c>
      <c r="H131">
        <v>-239243000</v>
      </c>
      <c r="I131">
        <v>819687000</v>
      </c>
      <c r="J131">
        <v>112017000</v>
      </c>
      <c r="K131">
        <v>-258243000</v>
      </c>
      <c r="L131">
        <v>-248357000</v>
      </c>
      <c r="M131">
        <v>367470000</v>
      </c>
      <c r="N131">
        <v>132402000</v>
      </c>
      <c r="O131">
        <v>122563000</v>
      </c>
      <c r="P131">
        <v>-171439000</v>
      </c>
      <c r="Q131">
        <v>239526000</v>
      </c>
      <c r="R131">
        <v>114201000</v>
      </c>
      <c r="S131">
        <v>42400000</v>
      </c>
      <c r="T131">
        <v>45923000</v>
      </c>
      <c r="U131">
        <v>87956000</v>
      </c>
      <c r="V131">
        <v>-79245000</v>
      </c>
      <c r="W131">
        <v>-229578000</v>
      </c>
      <c r="X131">
        <v>-254671000</v>
      </c>
    </row>
    <row r="132" spans="1:24" x14ac:dyDescent="0.25">
      <c r="A132" t="s">
        <v>140</v>
      </c>
      <c r="B132">
        <v>-104874000</v>
      </c>
      <c r="C132">
        <v>-68853000</v>
      </c>
      <c r="D132">
        <v>-6656000</v>
      </c>
      <c r="E132">
        <v>-87210000</v>
      </c>
      <c r="F132">
        <v>-39406000</v>
      </c>
      <c r="G132">
        <v>-12705000</v>
      </c>
      <c r="H132">
        <v>-4352000</v>
      </c>
      <c r="I132">
        <v>-12844000</v>
      </c>
      <c r="J132">
        <v>-10231000</v>
      </c>
      <c r="K132">
        <v>-6763000</v>
      </c>
      <c r="L132">
        <v>-3591000</v>
      </c>
      <c r="M132">
        <v>-3238000</v>
      </c>
      <c r="N132">
        <v>-3007000</v>
      </c>
      <c r="O132">
        <v>-1826000</v>
      </c>
      <c r="P132">
        <v>-1282000</v>
      </c>
      <c r="Q132">
        <v>-11296000</v>
      </c>
      <c r="R132">
        <v>-9302000</v>
      </c>
      <c r="S132">
        <v>-7794000</v>
      </c>
      <c r="T132">
        <v>-3801000</v>
      </c>
      <c r="U132">
        <v>-7200000</v>
      </c>
      <c r="V132">
        <v>-1729000</v>
      </c>
      <c r="W132">
        <v>-1124000</v>
      </c>
      <c r="X132">
        <v>14077000</v>
      </c>
    </row>
    <row r="133" spans="1:24" x14ac:dyDescent="0.25">
      <c r="A133" t="s">
        <v>141</v>
      </c>
      <c r="B133">
        <v>-290005000</v>
      </c>
      <c r="C133">
        <v>-196626000</v>
      </c>
      <c r="D133">
        <v>-67079000</v>
      </c>
      <c r="E133">
        <v>-191794000</v>
      </c>
      <c r="F133">
        <v>-93188000</v>
      </c>
      <c r="G133">
        <v>-46104000</v>
      </c>
      <c r="H133">
        <v>-13770000</v>
      </c>
      <c r="I133">
        <v>-70047000</v>
      </c>
      <c r="J133">
        <v>-33813000</v>
      </c>
      <c r="K133">
        <v>-20091000</v>
      </c>
      <c r="L133">
        <v>-7112000</v>
      </c>
      <c r="M133">
        <v>-37402000</v>
      </c>
      <c r="N133">
        <v>-22360000</v>
      </c>
      <c r="O133">
        <v>-12539000</v>
      </c>
      <c r="P133">
        <v>-6123000</v>
      </c>
      <c r="Q133">
        <v>-35570000</v>
      </c>
      <c r="R133">
        <v>-22584000</v>
      </c>
      <c r="S133">
        <v>-13361000</v>
      </c>
      <c r="T133">
        <v>-2907000</v>
      </c>
      <c r="U133">
        <v>-37071000</v>
      </c>
      <c r="V133">
        <v>-21155000</v>
      </c>
      <c r="W133">
        <v>-14245000</v>
      </c>
      <c r="X133">
        <v>-4903000</v>
      </c>
    </row>
    <row r="134" spans="1:24" x14ac:dyDescent="0.25">
      <c r="A134" t="s">
        <v>142</v>
      </c>
      <c r="B134">
        <v>120682000</v>
      </c>
      <c r="C134">
        <v>58449000</v>
      </c>
      <c r="D134">
        <v>39160000</v>
      </c>
      <c r="E134">
        <v>54326000</v>
      </c>
      <c r="F134">
        <v>30947000</v>
      </c>
      <c r="G134">
        <v>15004000</v>
      </c>
      <c r="H134">
        <v>6973000</v>
      </c>
      <c r="I134">
        <v>14021000</v>
      </c>
      <c r="J134">
        <v>4308000</v>
      </c>
      <c r="K134">
        <v>4196000</v>
      </c>
      <c r="L134">
        <v>3313000</v>
      </c>
      <c r="M134">
        <v>12024000</v>
      </c>
      <c r="N134">
        <v>5639000</v>
      </c>
      <c r="O134">
        <v>2050000</v>
      </c>
      <c r="P134">
        <v>35000</v>
      </c>
      <c r="Q134">
        <v>124000</v>
      </c>
      <c r="R134">
        <v>105000</v>
      </c>
      <c r="S134">
        <v>105000</v>
      </c>
      <c r="T134">
        <v>37000</v>
      </c>
      <c r="U134">
        <v>187000</v>
      </c>
      <c r="V134">
        <v>78000</v>
      </c>
      <c r="W134">
        <v>63000</v>
      </c>
      <c r="X134">
        <v>63000</v>
      </c>
    </row>
    <row r="135" spans="1:24" x14ac:dyDescent="0.25">
      <c r="A135" t="s">
        <v>143</v>
      </c>
      <c r="B135">
        <v>-169323000</v>
      </c>
      <c r="C135">
        <v>-138177000</v>
      </c>
      <c r="D135">
        <v>-27919000</v>
      </c>
      <c r="E135">
        <v>-137468000</v>
      </c>
      <c r="F135">
        <v>-62241000</v>
      </c>
      <c r="G135">
        <v>-31100000</v>
      </c>
      <c r="H135">
        <v>-6797000</v>
      </c>
      <c r="I135">
        <v>-56026000</v>
      </c>
      <c r="J135">
        <v>-29505000</v>
      </c>
      <c r="K135">
        <v>-15895000</v>
      </c>
      <c r="L135">
        <v>-3799000</v>
      </c>
      <c r="M135">
        <v>-25378000</v>
      </c>
      <c r="N135">
        <v>-16721000</v>
      </c>
      <c r="O135">
        <v>-10489000</v>
      </c>
      <c r="P135">
        <v>-6088000</v>
      </c>
      <c r="Q135">
        <v>-35446000</v>
      </c>
      <c r="R135">
        <v>-22479000</v>
      </c>
      <c r="S135">
        <v>-13256000</v>
      </c>
      <c r="T135">
        <v>-2870000</v>
      </c>
      <c r="U135">
        <v>-36884000</v>
      </c>
      <c r="V135">
        <v>-21077000</v>
      </c>
      <c r="W135">
        <v>-14182000</v>
      </c>
      <c r="X135">
        <v>-4840000</v>
      </c>
    </row>
    <row r="136" spans="1:24" x14ac:dyDescent="0.25">
      <c r="A136" t="s">
        <v>144</v>
      </c>
      <c r="B136">
        <v>1389281000</v>
      </c>
      <c r="C136">
        <v>-381159000</v>
      </c>
      <c r="D136">
        <v>-423526000</v>
      </c>
      <c r="E136">
        <v>1297449000</v>
      </c>
      <c r="F136">
        <v>404776000</v>
      </c>
      <c r="G136">
        <v>-164040000</v>
      </c>
      <c r="H136">
        <v>-250392000</v>
      </c>
      <c r="I136">
        <v>750817000</v>
      </c>
      <c r="J136">
        <v>72281000</v>
      </c>
      <c r="K136">
        <v>-280901000</v>
      </c>
      <c r="L136">
        <v>-255747000</v>
      </c>
      <c r="M136">
        <v>338854000</v>
      </c>
      <c r="N136">
        <v>112674000</v>
      </c>
      <c r="O136">
        <v>110248000</v>
      </c>
      <c r="P136">
        <v>-178809000</v>
      </c>
      <c r="Q136">
        <v>192784000</v>
      </c>
      <c r="R136">
        <v>82420000</v>
      </c>
      <c r="S136">
        <v>21350000</v>
      </c>
      <c r="T136">
        <v>39252000</v>
      </c>
      <c r="U136">
        <v>43872000</v>
      </c>
      <c r="V136">
        <v>-102051000</v>
      </c>
      <c r="W136">
        <v>-244884000</v>
      </c>
      <c r="X136">
        <v>-245434000</v>
      </c>
    </row>
    <row r="137" spans="1:24" x14ac:dyDescent="0.25">
      <c r="A137" t="s">
        <v>145</v>
      </c>
      <c r="B137">
        <v>-638490000</v>
      </c>
      <c r="C137">
        <v>-98398000</v>
      </c>
      <c r="D137">
        <v>8358000</v>
      </c>
      <c r="E137">
        <v>167424000</v>
      </c>
      <c r="F137">
        <v>-192705000</v>
      </c>
      <c r="G137">
        <v>100886000</v>
      </c>
      <c r="H137">
        <v>195234000</v>
      </c>
      <c r="I137">
        <v>-406636000</v>
      </c>
      <c r="J137">
        <v>-405859000</v>
      </c>
      <c r="K137">
        <v>-190706000</v>
      </c>
      <c r="L137">
        <v>-40027000</v>
      </c>
      <c r="M137">
        <v>222885000</v>
      </c>
      <c r="N137">
        <v>255532000</v>
      </c>
      <c r="O137">
        <v>264894000</v>
      </c>
      <c r="P137">
        <v>247526000</v>
      </c>
      <c r="Q137">
        <v>63394000</v>
      </c>
      <c r="R137">
        <v>112549000</v>
      </c>
      <c r="S137">
        <v>112851000</v>
      </c>
      <c r="T137">
        <v>33777000</v>
      </c>
      <c r="U137">
        <v>8500000</v>
      </c>
      <c r="V137">
        <v>134094000</v>
      </c>
      <c r="W137">
        <v>231666000</v>
      </c>
      <c r="X137">
        <v>208500000</v>
      </c>
    </row>
    <row r="138" spans="1:24" x14ac:dyDescent="0.25">
      <c r="A138" t="s">
        <v>146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25">
      <c r="A139" t="s">
        <v>147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184655000</v>
      </c>
      <c r="J139">
        <v>275655000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25">
      <c r="A140" t="s">
        <v>148</v>
      </c>
      <c r="B140">
        <v>-260828000</v>
      </c>
      <c r="C140">
        <v>-336770000</v>
      </c>
      <c r="D140">
        <v>-232722000</v>
      </c>
      <c r="E140">
        <v>-630497000</v>
      </c>
      <c r="F140">
        <v>-146859000</v>
      </c>
      <c r="G140">
        <v>-154359000</v>
      </c>
      <c r="H140">
        <v>-115059000</v>
      </c>
      <c r="I140">
        <v>-225437000</v>
      </c>
      <c r="J140">
        <v>-215776000</v>
      </c>
      <c r="K140">
        <v>143612000</v>
      </c>
      <c r="L140">
        <v>-66317000</v>
      </c>
      <c r="M140">
        <v>-211659000</v>
      </c>
      <c r="N140">
        <v>-146123000</v>
      </c>
      <c r="O140">
        <v>-88348000</v>
      </c>
      <c r="P140">
        <v>-57553000</v>
      </c>
      <c r="Q140">
        <v>-244586000</v>
      </c>
      <c r="R140">
        <v>-199813000</v>
      </c>
      <c r="S140">
        <v>-111268000</v>
      </c>
      <c r="T140">
        <v>-57598000</v>
      </c>
      <c r="U140">
        <v>-98088000</v>
      </c>
      <c r="V140">
        <v>-66525000</v>
      </c>
      <c r="W140">
        <v>-34713000</v>
      </c>
      <c r="X140">
        <v>-15038000</v>
      </c>
    </row>
    <row r="141" spans="1:24" x14ac:dyDescent="0.25">
      <c r="A141" t="s">
        <v>149</v>
      </c>
      <c r="B141">
        <v>-899318000</v>
      </c>
      <c r="C141">
        <v>-435168000</v>
      </c>
      <c r="D141">
        <v>-224364000</v>
      </c>
      <c r="E141">
        <v>-463073000</v>
      </c>
      <c r="F141">
        <v>-339564000</v>
      </c>
      <c r="G141">
        <v>-53473000</v>
      </c>
      <c r="H141">
        <v>80175000</v>
      </c>
      <c r="I141">
        <v>-447418000</v>
      </c>
      <c r="J141">
        <v>-345980000</v>
      </c>
      <c r="K141">
        <v>-47094000</v>
      </c>
      <c r="L141">
        <v>-106344000</v>
      </c>
      <c r="M141">
        <v>11226000</v>
      </c>
      <c r="N141">
        <v>109409000</v>
      </c>
      <c r="O141">
        <v>176546000</v>
      </c>
      <c r="P141">
        <v>189973000</v>
      </c>
      <c r="Q141">
        <v>-181192000</v>
      </c>
      <c r="R141">
        <v>-87264000</v>
      </c>
      <c r="S141">
        <v>1583000</v>
      </c>
      <c r="T141">
        <v>-23821000</v>
      </c>
      <c r="U141">
        <v>-89588000</v>
      </c>
      <c r="V141">
        <v>67569000</v>
      </c>
      <c r="W141">
        <v>196953000</v>
      </c>
      <c r="X141">
        <v>193462000</v>
      </c>
    </row>
    <row r="142" spans="1:24" x14ac:dyDescent="0.25">
      <c r="A142" t="s">
        <v>150</v>
      </c>
      <c r="B142">
        <v>489963000</v>
      </c>
      <c r="C142">
        <v>-816327000</v>
      </c>
      <c r="D142">
        <v>-647890000</v>
      </c>
      <c r="E142">
        <v>834376000</v>
      </c>
      <c r="F142">
        <v>65212000</v>
      </c>
      <c r="G142">
        <v>-217513000</v>
      </c>
      <c r="H142">
        <v>-170217000</v>
      </c>
      <c r="I142">
        <v>303399000</v>
      </c>
      <c r="J142">
        <v>-273699000</v>
      </c>
      <c r="K142">
        <v>-327995000</v>
      </c>
      <c r="L142">
        <v>-362091000</v>
      </c>
      <c r="M142">
        <v>350080000</v>
      </c>
      <c r="N142">
        <v>222083000</v>
      </c>
      <c r="O142">
        <v>286794000</v>
      </c>
      <c r="P142">
        <v>11164000</v>
      </c>
      <c r="Q142">
        <v>11592000</v>
      </c>
      <c r="R142">
        <v>-4844000</v>
      </c>
      <c r="S142">
        <v>22933000</v>
      </c>
      <c r="T142">
        <v>15431000</v>
      </c>
      <c r="U142">
        <v>-45716000</v>
      </c>
      <c r="V142">
        <v>-34482000</v>
      </c>
      <c r="W142">
        <v>-47931000</v>
      </c>
      <c r="X142">
        <v>-51972000</v>
      </c>
    </row>
    <row r="143" spans="1:24" x14ac:dyDescent="0.25">
      <c r="A143" t="s">
        <v>151</v>
      </c>
      <c r="B143">
        <v>89014000</v>
      </c>
      <c r="C143">
        <v>70917000</v>
      </c>
      <c r="D143">
        <v>1732000</v>
      </c>
      <c r="E143">
        <v>60395000</v>
      </c>
      <c r="F143">
        <v>59694000</v>
      </c>
      <c r="G143">
        <v>28929000</v>
      </c>
      <c r="H143">
        <v>13479000</v>
      </c>
      <c r="I143">
        <v>13808000</v>
      </c>
      <c r="J143">
        <v>-233000</v>
      </c>
      <c r="K143">
        <v>834000</v>
      </c>
      <c r="L143">
        <v>-123000</v>
      </c>
      <c r="M143">
        <v>4854000</v>
      </c>
      <c r="N143">
        <v>4913000</v>
      </c>
      <c r="O143">
        <v>990000</v>
      </c>
      <c r="P143">
        <v>-42000</v>
      </c>
      <c r="Q143">
        <v>-1312000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25">
      <c r="A144" t="s">
        <v>152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25">
      <c r="A145" t="s">
        <v>153</v>
      </c>
      <c r="B145">
        <v>578977000</v>
      </c>
      <c r="C145">
        <v>-745410000</v>
      </c>
      <c r="D145">
        <v>-646158000</v>
      </c>
      <c r="E145">
        <v>894771000</v>
      </c>
      <c r="F145">
        <v>124906000</v>
      </c>
      <c r="G145">
        <v>-188584000</v>
      </c>
      <c r="H145">
        <v>-156738000</v>
      </c>
      <c r="I145">
        <v>317207000</v>
      </c>
      <c r="J145">
        <v>-273932000</v>
      </c>
      <c r="K145">
        <v>-327161000</v>
      </c>
      <c r="L145">
        <v>-362214000</v>
      </c>
      <c r="M145">
        <v>354934000</v>
      </c>
      <c r="N145">
        <v>226996000</v>
      </c>
      <c r="O145">
        <v>287784000</v>
      </c>
      <c r="P145">
        <v>11122000</v>
      </c>
      <c r="Q145">
        <v>10280000</v>
      </c>
      <c r="R145">
        <v>-4844000</v>
      </c>
      <c r="S145">
        <v>22933000</v>
      </c>
      <c r="T145">
        <v>15431000</v>
      </c>
      <c r="U145">
        <v>-45716000</v>
      </c>
      <c r="V145">
        <v>-34482000</v>
      </c>
      <c r="W145">
        <v>-47931000</v>
      </c>
      <c r="X145">
        <v>-51972000</v>
      </c>
    </row>
    <row r="146" spans="1:24" x14ac:dyDescent="0.25">
      <c r="A146" t="s">
        <v>154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25">
      <c r="A147" t="s">
        <v>155</v>
      </c>
      <c r="B147">
        <v>1604179000</v>
      </c>
      <c r="C147">
        <v>1604179000</v>
      </c>
      <c r="D147">
        <v>1604179000</v>
      </c>
      <c r="E147">
        <v>709408000</v>
      </c>
      <c r="F147">
        <v>709408000</v>
      </c>
      <c r="G147">
        <v>709408000</v>
      </c>
      <c r="H147">
        <v>709408000</v>
      </c>
      <c r="I147">
        <v>392201000</v>
      </c>
      <c r="J147">
        <v>392201000</v>
      </c>
      <c r="K147">
        <v>392201000</v>
      </c>
      <c r="L147">
        <v>392201000</v>
      </c>
      <c r="M147">
        <v>37267000</v>
      </c>
      <c r="N147">
        <v>37267000</v>
      </c>
      <c r="O147">
        <v>37267000</v>
      </c>
      <c r="P147">
        <v>37267000</v>
      </c>
      <c r="Q147">
        <v>26987000</v>
      </c>
      <c r="R147">
        <v>26987000</v>
      </c>
      <c r="S147">
        <v>26987000</v>
      </c>
      <c r="T147">
        <v>26987000</v>
      </c>
      <c r="U147">
        <v>72703000</v>
      </c>
      <c r="V147">
        <v>72703000</v>
      </c>
      <c r="W147">
        <v>72703000</v>
      </c>
      <c r="X147">
        <v>72703000</v>
      </c>
    </row>
    <row r="148" spans="1:24" x14ac:dyDescent="0.25">
      <c r="A148" t="s">
        <v>156</v>
      </c>
      <c r="B148">
        <v>2183156000</v>
      </c>
      <c r="C148">
        <v>858769000</v>
      </c>
      <c r="D148">
        <v>958021000</v>
      </c>
      <c r="E148">
        <v>1604179000</v>
      </c>
      <c r="F148">
        <v>834314000</v>
      </c>
      <c r="G148">
        <v>520824000</v>
      </c>
      <c r="H148">
        <v>552670000</v>
      </c>
      <c r="I148">
        <v>709408000</v>
      </c>
      <c r="J148">
        <v>118269000</v>
      </c>
      <c r="K148">
        <v>65040000</v>
      </c>
      <c r="L148">
        <v>29987000</v>
      </c>
      <c r="M148">
        <v>392201000</v>
      </c>
      <c r="N148">
        <v>264263000</v>
      </c>
      <c r="O148">
        <v>325051000</v>
      </c>
      <c r="P148">
        <v>48389000</v>
      </c>
      <c r="Q148">
        <v>37267000</v>
      </c>
      <c r="R148">
        <v>22143000</v>
      </c>
      <c r="S148">
        <v>49920000</v>
      </c>
      <c r="T148">
        <v>42418000</v>
      </c>
      <c r="U148">
        <v>26987000</v>
      </c>
      <c r="V148">
        <v>38221000</v>
      </c>
      <c r="W148">
        <v>24772000</v>
      </c>
      <c r="X148">
        <v>20731000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60DF-40B8-4B9F-A30D-1C69D2254BB8}">
  <dimension ref="A1:W83"/>
  <sheetViews>
    <sheetView topLeftCell="A82" zoomScale="70" zoomScaleNormal="70" workbookViewId="0">
      <selection activeCell="F67" sqref="F67:T67"/>
    </sheetView>
  </sheetViews>
  <sheetFormatPr defaultRowHeight="15" x14ac:dyDescent="0.25"/>
  <cols>
    <col min="1" max="1" width="36.85546875" bestFit="1" customWidth="1"/>
    <col min="2" max="16" width="14.7109375" bestFit="1" customWidth="1"/>
    <col min="17" max="20" width="15.7109375" bestFit="1" customWidth="1"/>
  </cols>
  <sheetData>
    <row r="1" spans="1:23" x14ac:dyDescent="0.25">
      <c r="B1" s="45" t="s">
        <v>224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spans="1:23" x14ac:dyDescent="0.25">
      <c r="B2" s="1" t="s">
        <v>22</v>
      </c>
      <c r="C2" s="1" t="s">
        <v>21</v>
      </c>
      <c r="D2" s="1" t="s">
        <v>20</v>
      </c>
      <c r="E2" s="1" t="s">
        <v>19</v>
      </c>
      <c r="F2" s="1" t="s">
        <v>18</v>
      </c>
      <c r="G2" s="1" t="s">
        <v>17</v>
      </c>
      <c r="H2" s="1" t="s">
        <v>16</v>
      </c>
      <c r="I2" s="1" t="s">
        <v>15</v>
      </c>
      <c r="J2" s="1" t="s">
        <v>14</v>
      </c>
      <c r="K2" s="1" t="s">
        <v>13</v>
      </c>
      <c r="L2" s="1" t="s">
        <v>12</v>
      </c>
      <c r="M2" s="1" t="s">
        <v>11</v>
      </c>
      <c r="N2" s="1" t="s">
        <v>10</v>
      </c>
      <c r="O2" s="1" t="s">
        <v>9</v>
      </c>
      <c r="P2" s="1" t="s">
        <v>8</v>
      </c>
      <c r="Q2" s="1" t="s">
        <v>7</v>
      </c>
      <c r="R2" s="1" t="s">
        <v>6</v>
      </c>
      <c r="S2" s="1" t="s">
        <v>5</v>
      </c>
      <c r="T2" s="1" t="s">
        <v>4</v>
      </c>
      <c r="U2" s="1" t="s">
        <v>3</v>
      </c>
      <c r="V2" s="1" t="s">
        <v>2</v>
      </c>
      <c r="W2" s="1" t="s">
        <v>1</v>
      </c>
    </row>
    <row r="3" spans="1:23" x14ac:dyDescent="0.25">
      <c r="A3" t="s">
        <v>81</v>
      </c>
      <c r="B3">
        <f>'Çeyreklik Veriler'!B2</f>
        <v>890920000</v>
      </c>
      <c r="C3">
        <f>'Çeyreklik Veriler'!C2</f>
        <v>919682000</v>
      </c>
      <c r="D3">
        <f>'Çeyreklik Veriler'!D2</f>
        <v>859907000</v>
      </c>
      <c r="E3">
        <f>'Çeyreklik Veriler'!E2</f>
        <v>840682000</v>
      </c>
      <c r="F3">
        <f>'Çeyreklik Veriler'!F2</f>
        <v>1002079000</v>
      </c>
      <c r="G3">
        <f>'Çeyreklik Veriler'!G2</f>
        <v>1037142000</v>
      </c>
      <c r="H3">
        <f>'Çeyreklik Veriler'!H2</f>
        <v>1257068000</v>
      </c>
      <c r="I3">
        <f>'Çeyreklik Veriler'!I2</f>
        <v>1048401000</v>
      </c>
      <c r="J3">
        <f>'Çeyreklik Veriler'!J2</f>
        <v>955117000</v>
      </c>
      <c r="K3">
        <f>'Çeyreklik Veriler'!K2</f>
        <v>1670778000</v>
      </c>
      <c r="L3">
        <f>'Çeyreklik Veriler'!L2</f>
        <v>1932223000</v>
      </c>
      <c r="M3">
        <f>'Çeyreklik Veriler'!M2</f>
        <v>1461262000</v>
      </c>
      <c r="N3">
        <f>'Çeyreklik Veriler'!N2</f>
        <v>1521990000</v>
      </c>
      <c r="O3">
        <f>'Çeyreklik Veriler'!O2</f>
        <v>1967880000</v>
      </c>
      <c r="P3">
        <f>'Çeyreklik Veriler'!P2</f>
        <v>2568947000</v>
      </c>
      <c r="Q3">
        <f>'Çeyreklik Veriler'!Q2</f>
        <v>2843083000</v>
      </c>
      <c r="R3">
        <f>'Çeyreklik Veriler'!R2</f>
        <v>3406101000</v>
      </c>
      <c r="S3">
        <f>'Çeyreklik Veriler'!S2</f>
        <v>4539354000</v>
      </c>
      <c r="T3">
        <f>'Çeyreklik Veriler'!T2</f>
        <v>6652426000</v>
      </c>
      <c r="U3">
        <f>'Çeyreklik Veriler'!U2</f>
        <v>6621574000</v>
      </c>
      <c r="V3">
        <f>'Çeyreklik Veriler'!V2</f>
        <v>7830688000</v>
      </c>
      <c r="W3">
        <f>'Çeyreklik Veriler'!W2</f>
        <v>10408933000</v>
      </c>
    </row>
    <row r="4" spans="1:23" x14ac:dyDescent="0.25">
      <c r="A4" t="s">
        <v>225</v>
      </c>
      <c r="B4">
        <f>'Çeyreklik Veriler'!B11</f>
        <v>152007000</v>
      </c>
      <c r="C4">
        <f>'Çeyreklik Veriler'!C11</f>
        <v>179174000</v>
      </c>
      <c r="D4">
        <f>'Çeyreklik Veriler'!D11</f>
        <v>169519000</v>
      </c>
      <c r="E4">
        <f>'Çeyreklik Veriler'!E11</f>
        <v>141738000</v>
      </c>
      <c r="F4">
        <f>'Çeyreklik Veriler'!F11</f>
        <v>178088000</v>
      </c>
      <c r="G4">
        <f>'Çeyreklik Veriler'!G11</f>
        <v>184359000</v>
      </c>
      <c r="H4">
        <f>'Çeyreklik Veriler'!H11</f>
        <v>210412000</v>
      </c>
      <c r="I4">
        <f>'Çeyreklik Veriler'!I11</f>
        <v>173710000</v>
      </c>
      <c r="J4">
        <f>'Çeyreklik Veriler'!J11</f>
        <v>123455000</v>
      </c>
      <c r="K4">
        <f>'Çeyreklik Veriler'!K11</f>
        <v>294642000</v>
      </c>
      <c r="L4">
        <f>'Çeyreklik Veriler'!L11</f>
        <v>338876000</v>
      </c>
      <c r="M4">
        <f>'Çeyreklik Veriler'!M11</f>
        <v>251447000</v>
      </c>
      <c r="N4">
        <f>'Çeyreklik Veriler'!N11</f>
        <v>233109000</v>
      </c>
      <c r="O4">
        <f>'Çeyreklik Veriler'!O11</f>
        <v>329789000</v>
      </c>
      <c r="P4">
        <f>'Çeyreklik Veriler'!P11</f>
        <v>452481000</v>
      </c>
      <c r="Q4">
        <f>'Çeyreklik Veriler'!Q11</f>
        <v>496848000</v>
      </c>
      <c r="R4">
        <f>'Çeyreklik Veriler'!R11</f>
        <v>608116000</v>
      </c>
      <c r="S4">
        <f>'Çeyreklik Veriler'!S11</f>
        <v>777694000</v>
      </c>
      <c r="T4">
        <f>'Çeyreklik Veriler'!T11</f>
        <v>1021584000</v>
      </c>
      <c r="U4">
        <f>'Çeyreklik Veriler'!U11</f>
        <v>1061991000</v>
      </c>
      <c r="V4">
        <f>'Çeyreklik Veriler'!V11</f>
        <v>1333976000</v>
      </c>
      <c r="W4">
        <f>'Çeyreklik Veriler'!W11</f>
        <v>1827906000</v>
      </c>
    </row>
    <row r="5" spans="1:23" x14ac:dyDescent="0.25">
      <c r="A5" t="s">
        <v>226</v>
      </c>
      <c r="B5">
        <f>'Çeyreklik Veriler'!B19</f>
        <v>21262000</v>
      </c>
      <c r="C5">
        <f>'Çeyreklik Veriler'!C19</f>
        <v>48383000</v>
      </c>
      <c r="D5">
        <f>'Çeyreklik Veriler'!D19</f>
        <v>30152000</v>
      </c>
      <c r="E5">
        <f>'Çeyreklik Veriler'!E19</f>
        <v>11507000</v>
      </c>
      <c r="F5">
        <f>'Çeyreklik Veriler'!F19</f>
        <v>42371000</v>
      </c>
      <c r="G5">
        <f>'Çeyreklik Veriler'!G19</f>
        <v>47683000</v>
      </c>
      <c r="H5">
        <f>'Çeyreklik Veriler'!H19</f>
        <v>73660000</v>
      </c>
      <c r="I5">
        <f>'Çeyreklik Veriler'!I19</f>
        <v>30114000</v>
      </c>
      <c r="J5">
        <f>'Çeyreklik Veriler'!J19</f>
        <v>11264000</v>
      </c>
      <c r="K5">
        <f>'Çeyreklik Veriler'!K19</f>
        <v>141308000</v>
      </c>
      <c r="L5">
        <f>'Çeyreklik Veriler'!L19</f>
        <v>168959000</v>
      </c>
      <c r="M5">
        <f>'Çeyreklik Veriler'!M19</f>
        <v>97106000</v>
      </c>
      <c r="N5">
        <f>'Çeyreklik Veriler'!N19</f>
        <v>78096000</v>
      </c>
      <c r="O5">
        <f>'Çeyreklik Veriler'!O19</f>
        <v>142995000</v>
      </c>
      <c r="P5">
        <f>'Çeyreklik Veriler'!P19</f>
        <v>220543000</v>
      </c>
      <c r="Q5">
        <f>'Çeyreklik Veriler'!Q19</f>
        <v>184413000</v>
      </c>
      <c r="R5">
        <f>'Çeyreklik Veriler'!R19</f>
        <v>273190000</v>
      </c>
      <c r="S5">
        <f>'Çeyreklik Veriler'!S19</f>
        <v>335343000</v>
      </c>
      <c r="T5">
        <f>'Çeyreklik Veriler'!T19</f>
        <v>437774000</v>
      </c>
      <c r="U5">
        <f>'Çeyreklik Veriler'!U19</f>
        <v>419859000</v>
      </c>
      <c r="V5">
        <f>'Çeyreklik Veriler'!V19</f>
        <v>571643000</v>
      </c>
      <c r="W5">
        <f>'Çeyreklik Veriler'!W19</f>
        <v>844424000</v>
      </c>
    </row>
    <row r="6" spans="1:23" x14ac:dyDescent="0.25">
      <c r="A6" t="s">
        <v>227</v>
      </c>
      <c r="B6">
        <f>'Çeyreklik Veriler'!B28</f>
        <v>-4675000</v>
      </c>
      <c r="C6">
        <f>'Çeyreklik Veriler'!C28</f>
        <v>279000</v>
      </c>
      <c r="D6">
        <f>'Çeyreklik Veriler'!D28</f>
        <v>-44604000</v>
      </c>
      <c r="E6">
        <f>'Çeyreklik Veriler'!E28</f>
        <v>-65461000</v>
      </c>
      <c r="F6">
        <f>'Çeyreklik Veriler'!F28</f>
        <v>-52643000</v>
      </c>
      <c r="G6">
        <f>'Çeyreklik Veriler'!G28</f>
        <v>-43399000</v>
      </c>
      <c r="H6">
        <f>'Çeyreklik Veriler'!H28</f>
        <v>-16384000</v>
      </c>
      <c r="I6">
        <f>'Çeyreklik Veriler'!I28</f>
        <v>-38379000</v>
      </c>
      <c r="J6">
        <f>'Çeyreklik Veriler'!J28</f>
        <v>-19487000</v>
      </c>
      <c r="K6">
        <f>'Çeyreklik Veriler'!K28</f>
        <v>78044000</v>
      </c>
      <c r="L6">
        <f>'Çeyreklik Veriler'!L28</f>
        <v>91030000</v>
      </c>
      <c r="M6">
        <f>'Çeyreklik Veriler'!M28</f>
        <v>3528000</v>
      </c>
      <c r="N6">
        <f>'Çeyreklik Veriler'!N28</f>
        <v>-10617000</v>
      </c>
      <c r="O6">
        <f>'Çeyreklik Veriler'!O28</f>
        <v>39416000</v>
      </c>
      <c r="P6">
        <f>'Çeyreklik Veriler'!P28</f>
        <v>107079000</v>
      </c>
      <c r="Q6">
        <f>'Çeyreklik Veriler'!Q28</f>
        <v>73427000</v>
      </c>
      <c r="R6">
        <f>'Çeyreklik Veriler'!R28</f>
        <v>134274000</v>
      </c>
      <c r="S6">
        <f>'Çeyreklik Veriler'!S28</f>
        <v>169874000</v>
      </c>
      <c r="T6">
        <f>'Çeyreklik Veriler'!T28</f>
        <v>223712000</v>
      </c>
      <c r="U6">
        <f>'Çeyreklik Veriler'!U28</f>
        <v>160772000</v>
      </c>
      <c r="V6">
        <f>'Çeyreklik Veriler'!V28</f>
        <v>188290000</v>
      </c>
      <c r="W6">
        <f>'Çeyreklik Veriler'!W28</f>
        <v>362444000</v>
      </c>
    </row>
    <row r="7" spans="1:23" x14ac:dyDescent="0.25">
      <c r="A7" t="s">
        <v>228</v>
      </c>
      <c r="B7">
        <f>'Çeyreklik Veriler'!B39</f>
        <v>-5795000</v>
      </c>
      <c r="C7">
        <f>'Çeyreklik Veriler'!C39</f>
        <v>47000</v>
      </c>
      <c r="D7">
        <f>'Çeyreklik Veriler'!D39</f>
        <v>-54521000</v>
      </c>
      <c r="E7">
        <f>'Çeyreklik Veriler'!E39</f>
        <v>-52230000</v>
      </c>
      <c r="F7">
        <f>'Çeyreklik Veriler'!F39</f>
        <v>-41963000</v>
      </c>
      <c r="G7">
        <f>'Çeyreklik Veriler'!G39</f>
        <v>-35226000</v>
      </c>
      <c r="H7">
        <f>'Çeyreklik Veriler'!H39</f>
        <v>-19215000</v>
      </c>
      <c r="I7">
        <f>'Çeyreklik Veriler'!I39</f>
        <v>-30900000</v>
      </c>
      <c r="J7">
        <f>'Çeyreklik Veriler'!J39</f>
        <v>-15830000</v>
      </c>
      <c r="K7">
        <f>'Çeyreklik Veriler'!K39</f>
        <v>62586000</v>
      </c>
      <c r="L7">
        <f>'Çeyreklik Veriler'!L39</f>
        <v>69440000</v>
      </c>
      <c r="M7">
        <f>'Çeyreklik Veriler'!M39</f>
        <v>2360000</v>
      </c>
      <c r="N7">
        <f>'Çeyreklik Veriler'!N39</f>
        <v>-5179000</v>
      </c>
      <c r="O7">
        <f>'Çeyreklik Veriler'!O39</f>
        <v>29455000</v>
      </c>
      <c r="P7">
        <f>'Çeyreklik Veriler'!P39</f>
        <v>104828000</v>
      </c>
      <c r="Q7">
        <f>'Çeyreklik Veriler'!Q39</f>
        <v>58034000</v>
      </c>
      <c r="R7">
        <f>'Çeyreklik Veriler'!R39</f>
        <v>133761000</v>
      </c>
      <c r="S7">
        <f>'Çeyreklik Veriler'!S39</f>
        <v>140564000</v>
      </c>
      <c r="T7">
        <f>'Çeyreklik Veriler'!T39</f>
        <v>192568000</v>
      </c>
      <c r="U7">
        <f>'Çeyreklik Veriler'!U39</f>
        <v>141991000</v>
      </c>
      <c r="V7">
        <f>'Çeyreklik Veriler'!V39</f>
        <v>156782000</v>
      </c>
      <c r="W7">
        <f>'Çeyreklik Veriler'!W39</f>
        <v>292678000</v>
      </c>
    </row>
    <row r="8" spans="1:23" x14ac:dyDescent="0.25">
      <c r="A8" t="s">
        <v>157</v>
      </c>
      <c r="B8">
        <f>'Çeyreklik Veriler'!B78</f>
        <v>29268000</v>
      </c>
      <c r="C8">
        <f>'Çeyreklik Veriler'!C78</f>
        <v>56370000</v>
      </c>
      <c r="D8">
        <f>'Çeyreklik Veriler'!D78</f>
        <v>38120000</v>
      </c>
      <c r="E8">
        <f>'Çeyreklik Veriler'!E78</f>
        <v>45290000</v>
      </c>
      <c r="F8">
        <f>'Çeyreklik Veriler'!F78</f>
        <v>76469000</v>
      </c>
      <c r="G8">
        <f>'Çeyreklik Veriler'!G78</f>
        <v>81062000</v>
      </c>
      <c r="H8">
        <f>'Çeyreklik Veriler'!H78</f>
        <v>105698000</v>
      </c>
      <c r="I8">
        <f>'Çeyreklik Veriler'!I78</f>
        <v>60101000</v>
      </c>
      <c r="J8">
        <f>'Çeyreklik Veriler'!J78</f>
        <v>42089000</v>
      </c>
      <c r="K8">
        <f>'Çeyreklik Veriler'!K78</f>
        <v>169348000</v>
      </c>
      <c r="L8">
        <f>'Çeyreklik Veriler'!L78</f>
        <v>198921000</v>
      </c>
      <c r="M8">
        <f>'Çeyreklik Veriler'!M78</f>
        <v>129664000</v>
      </c>
      <c r="N8">
        <f>'Çeyreklik Veriler'!N78</f>
        <v>112020000</v>
      </c>
      <c r="O8">
        <f>'Çeyreklik Veriler'!O78</f>
        <v>179196000</v>
      </c>
      <c r="P8">
        <f>'Çeyreklik Veriler'!P78</f>
        <v>259725000</v>
      </c>
      <c r="Q8">
        <f>'Çeyreklik Veriler'!Q78</f>
        <v>227164000</v>
      </c>
      <c r="R8">
        <f>'Çeyreklik Veriler'!R78</f>
        <v>319511000</v>
      </c>
      <c r="S8">
        <f>'Çeyreklik Veriler'!S78</f>
        <v>386115000</v>
      </c>
      <c r="T8">
        <f>'Çeyreklik Veriler'!T78</f>
        <v>496353000</v>
      </c>
      <c r="U8">
        <f>'Çeyreklik Veriler'!U78</f>
        <v>492486000</v>
      </c>
      <c r="V8">
        <f>'Çeyreklik Veriler'!V78</f>
        <v>657512000</v>
      </c>
      <c r="W8">
        <f>'Çeyreklik Veriler'!W78</f>
        <v>942595000</v>
      </c>
    </row>
    <row r="9" spans="1:23" x14ac:dyDescent="0.25">
      <c r="A9" s="8" t="s">
        <v>229</v>
      </c>
      <c r="B9" s="24">
        <f t="shared" ref="B9:W9" si="0">B4/B$3</f>
        <v>0.17061801284065908</v>
      </c>
      <c r="C9" s="24">
        <f t="shared" si="0"/>
        <v>0.19482168836619615</v>
      </c>
      <c r="D9" s="24">
        <f t="shared" si="0"/>
        <v>0.19713643452140756</v>
      </c>
      <c r="E9" s="24">
        <f t="shared" si="0"/>
        <v>0.16859882809433294</v>
      </c>
      <c r="F9" s="24">
        <f t="shared" si="0"/>
        <v>0.17771852319028739</v>
      </c>
      <c r="G9" s="24">
        <f t="shared" si="0"/>
        <v>0.17775675847665989</v>
      </c>
      <c r="H9" s="24">
        <f t="shared" si="0"/>
        <v>0.16738314872385582</v>
      </c>
      <c r="I9" s="24">
        <f t="shared" si="0"/>
        <v>0.16569041807476337</v>
      </c>
      <c r="J9" s="24">
        <f t="shared" si="0"/>
        <v>0.12925641570613863</v>
      </c>
      <c r="K9" s="24">
        <f t="shared" si="0"/>
        <v>0.17635017937751155</v>
      </c>
      <c r="L9" s="24">
        <f t="shared" si="0"/>
        <v>0.17538141301495738</v>
      </c>
      <c r="M9" s="24">
        <f t="shared" si="0"/>
        <v>0.17207523359945034</v>
      </c>
      <c r="N9" s="24">
        <f t="shared" si="0"/>
        <v>0.15316066465614098</v>
      </c>
      <c r="O9" s="24">
        <f t="shared" si="0"/>
        <v>0.16758593003638433</v>
      </c>
      <c r="P9" s="24">
        <f t="shared" si="0"/>
        <v>0.17613481321335162</v>
      </c>
      <c r="Q9" s="24">
        <f t="shared" si="0"/>
        <v>0.17475676932400497</v>
      </c>
      <c r="R9" s="24">
        <f t="shared" si="0"/>
        <v>0.17853727766733871</v>
      </c>
      <c r="S9" s="24">
        <f t="shared" si="0"/>
        <v>0.17132261550872657</v>
      </c>
      <c r="T9" s="24">
        <f t="shared" si="0"/>
        <v>0.15356563154554445</v>
      </c>
      <c r="U9" s="24">
        <f t="shared" si="0"/>
        <v>0.1603834677374292</v>
      </c>
      <c r="V9" s="24">
        <f t="shared" si="0"/>
        <v>0.17035233685724677</v>
      </c>
      <c r="W9" s="24">
        <f t="shared" si="0"/>
        <v>0.17560935400391184</v>
      </c>
    </row>
    <row r="10" spans="1:23" x14ac:dyDescent="0.25">
      <c r="A10" s="8" t="s">
        <v>230</v>
      </c>
      <c r="B10" s="24">
        <f t="shared" ref="B10:W10" si="1">B5/B$3</f>
        <v>2.3865217976922731E-2</v>
      </c>
      <c r="C10" s="24">
        <f t="shared" si="1"/>
        <v>5.2608401599683371E-2</v>
      </c>
      <c r="D10" s="24">
        <f t="shared" si="1"/>
        <v>3.5064256948716545E-2</v>
      </c>
      <c r="E10" s="24">
        <f t="shared" si="1"/>
        <v>1.3687696417908317E-2</v>
      </c>
      <c r="F10" s="24">
        <f t="shared" si="1"/>
        <v>4.228309344872011E-2</v>
      </c>
      <c r="G10" s="24">
        <f t="shared" si="1"/>
        <v>4.5975382348800838E-2</v>
      </c>
      <c r="H10" s="24">
        <f t="shared" si="1"/>
        <v>5.8596670983590386E-2</v>
      </c>
      <c r="I10" s="24">
        <f t="shared" si="1"/>
        <v>2.8723742155911718E-2</v>
      </c>
      <c r="J10" s="24">
        <f t="shared" si="1"/>
        <v>1.1793319561896606E-2</v>
      </c>
      <c r="K10" s="24">
        <f t="shared" si="1"/>
        <v>8.4576167509986366E-2</v>
      </c>
      <c r="L10" s="24">
        <f t="shared" si="1"/>
        <v>8.7442805514684377E-2</v>
      </c>
      <c r="M10" s="24">
        <f t="shared" si="1"/>
        <v>6.6453517575903565E-2</v>
      </c>
      <c r="N10" s="24">
        <f t="shared" si="1"/>
        <v>5.1311769459720498E-2</v>
      </c>
      <c r="O10" s="24">
        <f t="shared" si="1"/>
        <v>7.2664491737301051E-2</v>
      </c>
      <c r="P10" s="24">
        <f t="shared" si="1"/>
        <v>8.5849571828457344E-2</v>
      </c>
      <c r="Q10" s="24">
        <f t="shared" si="1"/>
        <v>6.486374122739294E-2</v>
      </c>
      <c r="R10" s="24">
        <f t="shared" si="1"/>
        <v>8.0206077271343393E-2</v>
      </c>
      <c r="S10" s="24">
        <f t="shared" si="1"/>
        <v>7.3874608589680382E-2</v>
      </c>
      <c r="T10" s="24">
        <f t="shared" si="1"/>
        <v>6.5806669626990208E-2</v>
      </c>
      <c r="U10" s="24">
        <f t="shared" si="1"/>
        <v>6.3407733569087951E-2</v>
      </c>
      <c r="V10" s="24">
        <f t="shared" si="1"/>
        <v>7.3000354502695042E-2</v>
      </c>
      <c r="W10" s="24">
        <f t="shared" si="1"/>
        <v>8.1124933746811512E-2</v>
      </c>
    </row>
    <row r="11" spans="1:23" x14ac:dyDescent="0.25">
      <c r="A11" s="8" t="s">
        <v>231</v>
      </c>
      <c r="B11" s="24">
        <f t="shared" ref="B11:W11" si="2">B6/B$3</f>
        <v>-5.2473847259013155E-3</v>
      </c>
      <c r="C11" s="24">
        <f t="shared" si="2"/>
        <v>3.0336572858879481E-4</v>
      </c>
      <c r="D11" s="24">
        <f t="shared" si="2"/>
        <v>-5.1870725555205388E-2</v>
      </c>
      <c r="E11" s="24">
        <f t="shared" si="2"/>
        <v>-7.7866541688771732E-2</v>
      </c>
      <c r="F11" s="24">
        <f t="shared" si="2"/>
        <v>-5.2533782266667599E-2</v>
      </c>
      <c r="G11" s="24">
        <f t="shared" si="2"/>
        <v>-4.1844800422700071E-2</v>
      </c>
      <c r="H11" s="24">
        <f t="shared" si="2"/>
        <v>-1.303350335860908E-2</v>
      </c>
      <c r="I11" s="24">
        <f t="shared" si="2"/>
        <v>-3.6607176070988103E-2</v>
      </c>
      <c r="J11" s="24">
        <f t="shared" si="2"/>
        <v>-2.0402735999882737E-2</v>
      </c>
      <c r="K11" s="24">
        <f t="shared" si="2"/>
        <v>4.671117287874272E-2</v>
      </c>
      <c r="L11" s="24">
        <f t="shared" si="2"/>
        <v>4.711153940306062E-2</v>
      </c>
      <c r="M11" s="24">
        <f t="shared" si="2"/>
        <v>2.4143514304758489E-3</v>
      </c>
      <c r="N11" s="24">
        <f t="shared" si="2"/>
        <v>-6.9757357144265078E-3</v>
      </c>
      <c r="O11" s="24">
        <f t="shared" si="2"/>
        <v>2.002967660629713E-2</v>
      </c>
      <c r="P11" s="24">
        <f t="shared" si="2"/>
        <v>4.1682058835779794E-2</v>
      </c>
      <c r="Q11" s="24">
        <f t="shared" si="2"/>
        <v>2.582654111751222E-2</v>
      </c>
      <c r="R11" s="24">
        <f t="shared" si="2"/>
        <v>3.9421614332634296E-2</v>
      </c>
      <c r="S11" s="24">
        <f t="shared" si="2"/>
        <v>3.7422505493072362E-2</v>
      </c>
      <c r="T11" s="24">
        <f t="shared" si="2"/>
        <v>3.3628634125355168E-2</v>
      </c>
      <c r="U11" s="24">
        <f t="shared" si="2"/>
        <v>2.4280027679219471E-2</v>
      </c>
      <c r="V11" s="24">
        <f t="shared" si="2"/>
        <v>2.4045141371996943E-2</v>
      </c>
      <c r="W11" s="24">
        <f t="shared" si="2"/>
        <v>3.4820475835515514E-2</v>
      </c>
    </row>
    <row r="12" spans="1:23" x14ac:dyDescent="0.25">
      <c r="A12" s="8" t="s">
        <v>232</v>
      </c>
      <c r="B12" s="24">
        <f t="shared" ref="B12:Q13" si="3">B7/B$3</f>
        <v>-6.5045121896466574E-3</v>
      </c>
      <c r="C12" s="24">
        <f t="shared" ref="C12:W13" si="4">C7/C$3</f>
        <v>5.1104620945065796E-5</v>
      </c>
      <c r="D12" s="24">
        <f t="shared" si="4"/>
        <v>-6.3403368038636734E-2</v>
      </c>
      <c r="E12" s="24">
        <f t="shared" si="4"/>
        <v>-6.2128129304540834E-2</v>
      </c>
      <c r="F12" s="24">
        <f t="shared" si="4"/>
        <v>-4.1875939920904437E-2</v>
      </c>
      <c r="G12" s="24">
        <f t="shared" si="4"/>
        <v>-3.3964490879744527E-2</v>
      </c>
      <c r="H12" s="24">
        <f t="shared" si="4"/>
        <v>-1.5285569277079681E-2</v>
      </c>
      <c r="I12" s="24">
        <f t="shared" si="4"/>
        <v>-2.9473455290485225E-2</v>
      </c>
      <c r="J12" s="24">
        <f t="shared" si="4"/>
        <v>-1.6573885712431041E-2</v>
      </c>
      <c r="K12" s="24">
        <f t="shared" si="4"/>
        <v>3.7459195656155395E-2</v>
      </c>
      <c r="L12" s="24">
        <f t="shared" si="4"/>
        <v>3.5937880876068654E-2</v>
      </c>
      <c r="M12" s="24">
        <f t="shared" si="4"/>
        <v>1.6150423401142301E-3</v>
      </c>
      <c r="N12" s="24">
        <f t="shared" si="4"/>
        <v>-3.4027818842436545E-3</v>
      </c>
      <c r="O12" s="24">
        <f t="shared" si="4"/>
        <v>1.4967884220582556E-2</v>
      </c>
      <c r="P12" s="24">
        <f t="shared" si="4"/>
        <v>4.0805824331914986E-2</v>
      </c>
      <c r="Q12" s="24">
        <f t="shared" si="4"/>
        <v>2.0412348144602181E-2</v>
      </c>
      <c r="R12" s="24">
        <f t="shared" si="4"/>
        <v>3.9271002239804398E-2</v>
      </c>
      <c r="S12" s="24">
        <f t="shared" si="4"/>
        <v>3.0965639604225624E-2</v>
      </c>
      <c r="T12" s="24">
        <f t="shared" si="4"/>
        <v>2.8947033758812198E-2</v>
      </c>
      <c r="U12" s="24">
        <f t="shared" si="4"/>
        <v>2.1443692995049213E-2</v>
      </c>
      <c r="V12" s="24">
        <f t="shared" si="4"/>
        <v>2.002148470223817E-2</v>
      </c>
      <c r="W12" s="24">
        <f t="shared" si="4"/>
        <v>2.8117963676007905E-2</v>
      </c>
    </row>
    <row r="13" spans="1:23" x14ac:dyDescent="0.25">
      <c r="A13" s="8" t="s">
        <v>234</v>
      </c>
      <c r="B13" s="24">
        <f t="shared" si="3"/>
        <v>3.2851434472230955E-2</v>
      </c>
      <c r="C13" s="24">
        <f t="shared" si="3"/>
        <v>6.1292925163262957E-2</v>
      </c>
      <c r="D13" s="24">
        <f t="shared" si="3"/>
        <v>4.4330375261510839E-2</v>
      </c>
      <c r="E13" s="24">
        <f t="shared" si="3"/>
        <v>5.3872926980713276E-2</v>
      </c>
      <c r="F13" s="24">
        <f t="shared" si="3"/>
        <v>7.6310350780726871E-2</v>
      </c>
      <c r="G13" s="24">
        <f t="shared" si="3"/>
        <v>7.815901776227363E-2</v>
      </c>
      <c r="H13" s="24">
        <f t="shared" si="3"/>
        <v>8.4082961303604903E-2</v>
      </c>
      <c r="I13" s="24">
        <f t="shared" si="3"/>
        <v>5.7326347456746037E-2</v>
      </c>
      <c r="J13" s="24">
        <f t="shared" si="3"/>
        <v>4.4066852542672785E-2</v>
      </c>
      <c r="K13" s="24">
        <f t="shared" si="3"/>
        <v>0.10135876819062736</v>
      </c>
      <c r="L13" s="24">
        <f t="shared" si="3"/>
        <v>0.10294929726020237</v>
      </c>
      <c r="M13" s="24">
        <f t="shared" si="3"/>
        <v>8.8734258469733693E-2</v>
      </c>
      <c r="N13" s="24">
        <f t="shared" si="3"/>
        <v>7.3601009205053913E-2</v>
      </c>
      <c r="O13" s="24">
        <f t="shared" si="3"/>
        <v>9.106043051405574E-2</v>
      </c>
      <c r="P13" s="24">
        <f t="shared" si="3"/>
        <v>0.10110173545814687</v>
      </c>
      <c r="Q13" s="24">
        <f t="shared" si="3"/>
        <v>7.990058679257693E-2</v>
      </c>
      <c r="R13" s="24">
        <f t="shared" si="4"/>
        <v>9.3805497840492691E-2</v>
      </c>
      <c r="S13" s="24">
        <f t="shared" si="4"/>
        <v>8.5059460002458495E-2</v>
      </c>
      <c r="T13" s="24">
        <f t="shared" si="4"/>
        <v>7.461232939682455E-2</v>
      </c>
      <c r="U13" s="24">
        <f t="shared" si="4"/>
        <v>7.4375971634538851E-2</v>
      </c>
      <c r="V13" s="24">
        <f t="shared" si="4"/>
        <v>8.3966057643977132E-2</v>
      </c>
      <c r="W13" s="24">
        <f t="shared" si="4"/>
        <v>9.0556351933478677E-2</v>
      </c>
    </row>
    <row r="14" spans="1:23" x14ac:dyDescent="0.25">
      <c r="B14" s="46" t="s">
        <v>233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22"/>
      <c r="V14" s="22"/>
      <c r="W14" s="22"/>
    </row>
    <row r="15" spans="1:23" x14ac:dyDescent="0.25">
      <c r="B15" s="1" t="s">
        <v>19</v>
      </c>
      <c r="C15" s="1" t="s">
        <v>18</v>
      </c>
      <c r="D15" s="1" t="s">
        <v>17</v>
      </c>
      <c r="E15" s="1" t="s">
        <v>16</v>
      </c>
      <c r="F15" s="1" t="s">
        <v>15</v>
      </c>
      <c r="G15" s="1" t="s">
        <v>14</v>
      </c>
      <c r="H15" s="1" t="s">
        <v>13</v>
      </c>
      <c r="I15" s="1" t="s">
        <v>12</v>
      </c>
      <c r="J15" s="1" t="s">
        <v>11</v>
      </c>
      <c r="K15" s="1" t="s">
        <v>10</v>
      </c>
      <c r="L15" s="1" t="s">
        <v>9</v>
      </c>
      <c r="M15" s="1" t="s">
        <v>8</v>
      </c>
      <c r="N15" s="1" t="s">
        <v>7</v>
      </c>
      <c r="O15" s="1" t="s">
        <v>6</v>
      </c>
      <c r="P15" s="1" t="s">
        <v>5</v>
      </c>
      <c r="Q15" s="1" t="s">
        <v>4</v>
      </c>
      <c r="R15" s="1" t="s">
        <v>3</v>
      </c>
      <c r="S15" s="1" t="s">
        <v>2</v>
      </c>
      <c r="T15" s="1" t="s">
        <v>1</v>
      </c>
    </row>
    <row r="16" spans="1:23" x14ac:dyDescent="0.25">
      <c r="A16" t="s">
        <v>81</v>
      </c>
      <c r="B16">
        <f>'Yıllık Veriler'!B2</f>
        <v>3511191000</v>
      </c>
      <c r="C16">
        <f>'Yıllık Veriler'!C2</f>
        <v>3622350000</v>
      </c>
      <c r="D16">
        <f>'Yıllık Veriler'!D2</f>
        <v>3739810000</v>
      </c>
      <c r="E16">
        <f>'Yıllık Veriler'!E2</f>
        <v>4136971000</v>
      </c>
      <c r="F16">
        <f>'Yıllık Veriler'!F2</f>
        <v>4344690000</v>
      </c>
      <c r="G16">
        <f>'Yıllık Veriler'!G2</f>
        <v>4297728000</v>
      </c>
      <c r="H16">
        <f>'Yıllık Veriler'!H2</f>
        <v>4931364000</v>
      </c>
      <c r="I16">
        <f>'Yıllık Veriler'!I2</f>
        <v>5606519000</v>
      </c>
      <c r="J16">
        <f>'Yıllık Veriler'!J2</f>
        <v>6019380000</v>
      </c>
      <c r="K16">
        <f>'Yıllık Veriler'!K2</f>
        <v>6586253000</v>
      </c>
      <c r="L16">
        <f>'Yıllık Veriler'!L2</f>
        <v>6883355000</v>
      </c>
      <c r="M16">
        <f>'Yıllık Veriler'!M2</f>
        <v>7520079000</v>
      </c>
      <c r="N16">
        <f>'Yıllık Veriler'!N2</f>
        <v>8901900000</v>
      </c>
      <c r="O16">
        <f>'Yıllık Veriler'!O2</f>
        <v>10786011000</v>
      </c>
      <c r="P16">
        <f>'Yıllık Veriler'!P2</f>
        <v>13357485000</v>
      </c>
      <c r="Q16">
        <f>'Yıllık Veriler'!Q2</f>
        <v>17440964000</v>
      </c>
      <c r="R16">
        <f>'Yıllık Veriler'!R2</f>
        <v>21219455000</v>
      </c>
      <c r="S16">
        <f>'Yıllık Veriler'!S2</f>
        <v>25644042000</v>
      </c>
      <c r="T16">
        <f>'Yıllık Veriler'!T2</f>
        <v>31513621000</v>
      </c>
    </row>
    <row r="17" spans="1:20" x14ac:dyDescent="0.25">
      <c r="A17" t="s">
        <v>225</v>
      </c>
      <c r="B17">
        <f>'Yıllık Veriler'!B11</f>
        <v>642438000</v>
      </c>
      <c r="C17">
        <f>'Yıllık Veriler'!C11</f>
        <v>668519000</v>
      </c>
      <c r="D17">
        <f>'Yıllık Veriler'!D11</f>
        <v>673704000</v>
      </c>
      <c r="E17">
        <f>'Yıllık Veriler'!E11</f>
        <v>714597000</v>
      </c>
      <c r="F17">
        <f>'Yıllık Veriler'!F11</f>
        <v>746569000</v>
      </c>
      <c r="G17">
        <f>'Yıllık Veriler'!G11</f>
        <v>691936000</v>
      </c>
      <c r="H17">
        <f>'Yıllık Veriler'!H11</f>
        <v>802219000</v>
      </c>
      <c r="I17">
        <f>'Yıllık Veriler'!I11</f>
        <v>930683000</v>
      </c>
      <c r="J17">
        <f>'Yıllık Veriler'!J11</f>
        <v>1008420000</v>
      </c>
      <c r="K17">
        <f>'Yıllık Veriler'!K11</f>
        <v>1118074000</v>
      </c>
      <c r="L17">
        <f>'Yıllık Veriler'!L11</f>
        <v>1153221000</v>
      </c>
      <c r="M17">
        <f>'Yıllık Veriler'!M11</f>
        <v>1266826000</v>
      </c>
      <c r="N17">
        <f>'Yıllık Veriler'!N11</f>
        <v>1512227000</v>
      </c>
      <c r="O17">
        <f>'Yıllık Veriler'!O11</f>
        <v>1887234000</v>
      </c>
      <c r="P17">
        <f>'Yıllık Veriler'!P11</f>
        <v>2335139000</v>
      </c>
      <c r="Q17">
        <f>'Yıllık Veriler'!Q11</f>
        <v>2904242000</v>
      </c>
      <c r="R17">
        <f>'Yıllık Veriler'!R11</f>
        <v>3469385000</v>
      </c>
      <c r="S17">
        <f>'Yıllık Veriler'!S11</f>
        <v>4195245000</v>
      </c>
      <c r="T17">
        <f>'Yıllık Veriler'!T11</f>
        <v>5245457000</v>
      </c>
    </row>
    <row r="18" spans="1:20" x14ac:dyDescent="0.25">
      <c r="A18" t="s">
        <v>226</v>
      </c>
      <c r="B18">
        <f>'Yıllık Veriler'!B19</f>
        <v>111304000</v>
      </c>
      <c r="C18">
        <f>'Yıllık Veriler'!C19</f>
        <v>132413000</v>
      </c>
      <c r="D18">
        <f>'Yıllık Veriler'!D19</f>
        <v>131713000</v>
      </c>
      <c r="E18">
        <f>'Yıllık Veriler'!E19</f>
        <v>175221000</v>
      </c>
      <c r="F18">
        <f>'Yıllık Veriler'!F19</f>
        <v>193828000</v>
      </c>
      <c r="G18">
        <f>'Yıllık Veriler'!G19</f>
        <v>162721000</v>
      </c>
      <c r="H18">
        <f>'Yıllık Veriler'!H19</f>
        <v>256346000</v>
      </c>
      <c r="I18">
        <f>'Yıllık Veriler'!I19</f>
        <v>351645000</v>
      </c>
      <c r="J18">
        <f>'Yıllık Veriler'!J19</f>
        <v>418637000</v>
      </c>
      <c r="K18">
        <f>'Yıllık Veriler'!K19</f>
        <v>485469000</v>
      </c>
      <c r="L18">
        <f>'Yıllık Veriler'!L19</f>
        <v>487156000</v>
      </c>
      <c r="M18">
        <f>'Yıllık Veriler'!M19</f>
        <v>538740000</v>
      </c>
      <c r="N18">
        <f>'Yıllık Veriler'!N19</f>
        <v>626047000</v>
      </c>
      <c r="O18">
        <f>'Yıllık Veriler'!O19</f>
        <v>821141000</v>
      </c>
      <c r="P18">
        <f>'Yıllık Veriler'!P19</f>
        <v>1013489000</v>
      </c>
      <c r="Q18">
        <f>'Yıllık Veriler'!Q19</f>
        <v>1230720000</v>
      </c>
      <c r="R18">
        <f>'Yıllık Veriler'!R19</f>
        <v>1466166000</v>
      </c>
      <c r="S18">
        <f>'Yıllık Veriler'!S19</f>
        <v>1764619000</v>
      </c>
      <c r="T18">
        <f>'Yıllık Veriler'!T19</f>
        <v>2273700000</v>
      </c>
    </row>
    <row r="19" spans="1:20" x14ac:dyDescent="0.25">
      <c r="A19" t="s">
        <v>227</v>
      </c>
      <c r="B19">
        <f>'Yıllık Veriler'!B28</f>
        <v>-114461000</v>
      </c>
      <c r="C19">
        <f>'Yıllık Veriler'!C28</f>
        <v>-162429000</v>
      </c>
      <c r="D19">
        <f>'Yıllık Veriler'!D28</f>
        <v>-206107000</v>
      </c>
      <c r="E19">
        <f>'Yıllık Veriler'!E28</f>
        <v>-177887000</v>
      </c>
      <c r="F19">
        <f>'Yıllık Veriler'!F28</f>
        <v>-150805000</v>
      </c>
      <c r="G19">
        <f>'Yıllık Veriler'!G28</f>
        <v>-117649000</v>
      </c>
      <c r="H19">
        <f>'Yıllık Veriler'!H28</f>
        <v>3794000</v>
      </c>
      <c r="I19">
        <f>'Yıllık Veriler'!I28</f>
        <v>111208000</v>
      </c>
      <c r="J19">
        <f>'Yıllık Veriler'!J28</f>
        <v>153115000</v>
      </c>
      <c r="K19">
        <f>'Yıllık Veriler'!K28</f>
        <v>161985000</v>
      </c>
      <c r="L19">
        <f>'Yıllık Veriler'!L28</f>
        <v>123357000</v>
      </c>
      <c r="M19">
        <f>'Yıllık Veriler'!M28</f>
        <v>139406000</v>
      </c>
      <c r="N19">
        <f>'Yıllık Veriler'!N28</f>
        <v>209305000</v>
      </c>
      <c r="O19">
        <f>'Yıllık Veriler'!O28</f>
        <v>354196000</v>
      </c>
      <c r="P19">
        <f>'Yıllık Veriler'!P28</f>
        <v>484654000</v>
      </c>
      <c r="Q19">
        <f>'Yıllık Veriler'!Q28</f>
        <v>601287000</v>
      </c>
      <c r="R19">
        <f>'Yıllık Veriler'!R28</f>
        <v>688632000</v>
      </c>
      <c r="S19">
        <f>'Yıllık Veriler'!S28</f>
        <v>742648000</v>
      </c>
      <c r="T19">
        <f>'Yıllık Veriler'!T28</f>
        <v>935218000</v>
      </c>
    </row>
    <row r="20" spans="1:20" x14ac:dyDescent="0.25">
      <c r="A20" t="s">
        <v>228</v>
      </c>
      <c r="B20">
        <f>'Yıllık Veriler'!B39</f>
        <v>-112499000</v>
      </c>
      <c r="C20">
        <f>'Yıllık Veriler'!C39</f>
        <v>-148667000</v>
      </c>
      <c r="D20">
        <f>'Yıllık Veriler'!D39</f>
        <v>-183940000</v>
      </c>
      <c r="E20">
        <f>'Yıllık Veriler'!E39</f>
        <v>-148634000</v>
      </c>
      <c r="F20">
        <f>'Yıllık Veriler'!F39</f>
        <v>-127304000</v>
      </c>
      <c r="G20">
        <f>'Yıllık Veriler'!G39</f>
        <v>-101171000</v>
      </c>
      <c r="H20">
        <f>'Yıllık Veriler'!H39</f>
        <v>-3359000</v>
      </c>
      <c r="I20">
        <f>'Yıllık Veriler'!I39</f>
        <v>85296000</v>
      </c>
      <c r="J20">
        <f>'Yıllık Veriler'!J39</f>
        <v>118556000</v>
      </c>
      <c r="K20">
        <f>'Yıllık Veriler'!K39</f>
        <v>129207000</v>
      </c>
      <c r="L20">
        <f>'Yıllık Veriler'!L39</f>
        <v>96076000</v>
      </c>
      <c r="M20">
        <f>'Yıllık Veriler'!M39</f>
        <v>131464000</v>
      </c>
      <c r="N20">
        <f>'Yıllık Veriler'!N39</f>
        <v>187138000</v>
      </c>
      <c r="O20">
        <f>'Yıllık Veriler'!O39</f>
        <v>326078000</v>
      </c>
      <c r="P20">
        <f>'Yıllık Veriler'!P39</f>
        <v>437187000</v>
      </c>
      <c r="Q20">
        <f>'Yıllık Veriler'!Q39</f>
        <v>524927000</v>
      </c>
      <c r="R20">
        <f>'Yıllık Veriler'!R39</f>
        <v>608884000</v>
      </c>
      <c r="S20">
        <f>'Yıllık Veriler'!S39</f>
        <v>631905000</v>
      </c>
      <c r="T20">
        <f>'Yıllık Veriler'!T39</f>
        <v>784019000</v>
      </c>
    </row>
    <row r="21" spans="1:20" x14ac:dyDescent="0.25">
      <c r="A21" t="s">
        <v>157</v>
      </c>
      <c r="B21">
        <f>'Yıllık Veriler'!B78</f>
        <v>169048000</v>
      </c>
      <c r="C21">
        <f>'Yıllık Veriler'!C78</f>
        <v>216249000</v>
      </c>
      <c r="D21">
        <f>'Yıllık Veriler'!D78</f>
        <v>240941000</v>
      </c>
      <c r="E21">
        <f>'Yıllık Veriler'!E78</f>
        <v>308519000</v>
      </c>
      <c r="F21">
        <f>'Yıllık Veriler'!F78</f>
        <v>323330000</v>
      </c>
      <c r="G21">
        <f>'Yıllık Veriler'!G78</f>
        <v>288950000</v>
      </c>
      <c r="H21">
        <f>'Yıllık Veriler'!H78</f>
        <v>377236000</v>
      </c>
      <c r="I21">
        <f>'Yıllık Veriler'!I78</f>
        <v>470459000</v>
      </c>
      <c r="J21">
        <f>'Yıllık Veriler'!J78</f>
        <v>540022000</v>
      </c>
      <c r="K21">
        <f>'Yıllık Veriler'!K78</f>
        <v>609953000</v>
      </c>
      <c r="L21">
        <f>'Yıllık Veriler'!L78</f>
        <v>619801000</v>
      </c>
      <c r="M21">
        <f>'Yıllık Veriler'!M78</f>
        <v>680605000</v>
      </c>
      <c r="N21">
        <f>'Yıllık Veriler'!N78</f>
        <v>778105000</v>
      </c>
      <c r="O21">
        <f>'Yıllık Veriler'!O78</f>
        <v>985596000</v>
      </c>
      <c r="P21">
        <f>'Yıllık Veriler'!P78</f>
        <v>1192515000</v>
      </c>
      <c r="Q21">
        <f>'Yıllık Veriler'!Q78</f>
        <v>1429143000</v>
      </c>
      <c r="R21">
        <f>'Yıllık Veriler'!R78</f>
        <v>1694465000</v>
      </c>
      <c r="S21">
        <f>'Yıllık Veriler'!S78</f>
        <v>2032466000</v>
      </c>
      <c r="T21">
        <f>'Yıllık Veriler'!T78</f>
        <v>2588946000</v>
      </c>
    </row>
    <row r="22" spans="1:20" x14ac:dyDescent="0.25">
      <c r="A22" s="8" t="s">
        <v>229</v>
      </c>
      <c r="B22" s="24">
        <f>B17/B$16</f>
        <v>0.18296868498466759</v>
      </c>
      <c r="C22" s="24">
        <f t="shared" ref="C22:T26" si="5">C17/C$16</f>
        <v>0.18455394978398001</v>
      </c>
      <c r="D22" s="24">
        <f t="shared" si="5"/>
        <v>0.18014391105430491</v>
      </c>
      <c r="E22" s="24">
        <f t="shared" si="5"/>
        <v>0.17273435080884059</v>
      </c>
      <c r="F22" s="24">
        <f t="shared" si="5"/>
        <v>0.17183481445166399</v>
      </c>
      <c r="G22" s="24">
        <f t="shared" si="5"/>
        <v>0.16100041696449846</v>
      </c>
      <c r="H22" s="24">
        <f t="shared" si="5"/>
        <v>0.16267689831859908</v>
      </c>
      <c r="I22" s="24">
        <f t="shared" si="5"/>
        <v>0.16600015089576972</v>
      </c>
      <c r="J22" s="24">
        <f t="shared" si="5"/>
        <v>0.16752888171207</v>
      </c>
      <c r="K22" s="24">
        <f t="shared" si="5"/>
        <v>0.16975873839040195</v>
      </c>
      <c r="L22" s="24">
        <f t="shared" si="5"/>
        <v>0.1675376324481303</v>
      </c>
      <c r="M22" s="24">
        <f t="shared" si="5"/>
        <v>0.16845913453834727</v>
      </c>
      <c r="N22" s="24">
        <f t="shared" si="5"/>
        <v>0.16987688021658298</v>
      </c>
      <c r="O22" s="24">
        <f t="shared" si="5"/>
        <v>0.17497052432080776</v>
      </c>
      <c r="P22" s="24">
        <f t="shared" si="5"/>
        <v>0.17481876266377991</v>
      </c>
      <c r="Q22" s="24">
        <f t="shared" si="5"/>
        <v>0.16651843327008758</v>
      </c>
      <c r="R22" s="24">
        <f t="shared" si="5"/>
        <v>0.16350019357236084</v>
      </c>
      <c r="S22" s="24">
        <f t="shared" si="5"/>
        <v>0.16359530997492516</v>
      </c>
      <c r="T22" s="24">
        <f t="shared" si="5"/>
        <v>0.16645046914792813</v>
      </c>
    </row>
    <row r="23" spans="1:20" x14ac:dyDescent="0.25">
      <c r="A23" s="8" t="s">
        <v>230</v>
      </c>
      <c r="B23" s="24">
        <f t="shared" ref="B23:Q26" si="6">B18/B$16</f>
        <v>3.1699785058688063E-2</v>
      </c>
      <c r="C23" s="24">
        <f t="shared" si="6"/>
        <v>3.6554446698966139E-2</v>
      </c>
      <c r="D23" s="24">
        <f t="shared" si="6"/>
        <v>3.5219168888259031E-2</v>
      </c>
      <c r="E23" s="24">
        <f t="shared" si="6"/>
        <v>4.2354901690149632E-2</v>
      </c>
      <c r="F23" s="24">
        <f t="shared" si="6"/>
        <v>4.4612619082143951E-2</v>
      </c>
      <c r="G23" s="24">
        <f t="shared" si="6"/>
        <v>3.786209829938051E-2</v>
      </c>
      <c r="H23" s="24">
        <f t="shared" si="6"/>
        <v>5.1982777990024667E-2</v>
      </c>
      <c r="I23" s="24">
        <f t="shared" si="6"/>
        <v>6.2720736342818065E-2</v>
      </c>
      <c r="J23" s="24">
        <f t="shared" si="6"/>
        <v>6.9548192671005982E-2</v>
      </c>
      <c r="K23" s="24">
        <f t="shared" si="6"/>
        <v>7.3709436913522761E-2</v>
      </c>
      <c r="L23" s="24">
        <f t="shared" si="6"/>
        <v>7.0773045992833433E-2</v>
      </c>
      <c r="M23" s="24">
        <f t="shared" si="6"/>
        <v>7.1640204843592736E-2</v>
      </c>
      <c r="N23" s="24">
        <f t="shared" si="6"/>
        <v>7.0327345847515696E-2</v>
      </c>
      <c r="O23" s="24">
        <f t="shared" si="6"/>
        <v>7.6130183809380497E-2</v>
      </c>
      <c r="P23" s="24">
        <f t="shared" si="6"/>
        <v>7.5874238301596439E-2</v>
      </c>
      <c r="Q23" s="24">
        <f t="shared" si="6"/>
        <v>7.05649068480389E-2</v>
      </c>
      <c r="R23" s="24">
        <f t="shared" si="5"/>
        <v>6.9095365550151971E-2</v>
      </c>
      <c r="S23" s="24">
        <f t="shared" si="5"/>
        <v>6.8812046088522233E-2</v>
      </c>
      <c r="T23" s="24">
        <f t="shared" si="5"/>
        <v>7.2149753911173842E-2</v>
      </c>
    </row>
    <row r="24" spans="1:20" x14ac:dyDescent="0.25">
      <c r="A24" s="8" t="s">
        <v>231</v>
      </c>
      <c r="B24" s="24">
        <f t="shared" si="6"/>
        <v>-3.2598910170366695E-2</v>
      </c>
      <c r="C24" s="24">
        <f t="shared" si="5"/>
        <v>-4.4840780156528218E-2</v>
      </c>
      <c r="D24" s="24">
        <f t="shared" si="5"/>
        <v>-5.5111623317762135E-2</v>
      </c>
      <c r="E24" s="24">
        <f t="shared" si="5"/>
        <v>-4.2999334537273767E-2</v>
      </c>
      <c r="F24" s="24">
        <f t="shared" si="5"/>
        <v>-3.4710186457491791E-2</v>
      </c>
      <c r="G24" s="24">
        <f t="shared" si="5"/>
        <v>-2.7374696583869429E-2</v>
      </c>
      <c r="H24" s="24">
        <f t="shared" si="5"/>
        <v>7.6936117471758316E-4</v>
      </c>
      <c r="I24" s="24">
        <f t="shared" si="5"/>
        <v>1.9835480803685853E-2</v>
      </c>
      <c r="J24" s="24">
        <f t="shared" si="5"/>
        <v>2.5437005140064257E-2</v>
      </c>
      <c r="K24" s="24">
        <f t="shared" si="5"/>
        <v>2.4594408990969523E-2</v>
      </c>
      <c r="L24" s="24">
        <f t="shared" si="5"/>
        <v>1.7921057391344773E-2</v>
      </c>
      <c r="M24" s="24">
        <f t="shared" si="5"/>
        <v>1.8537837168997824E-2</v>
      </c>
      <c r="N24" s="24">
        <f t="shared" si="5"/>
        <v>2.3512396230018311E-2</v>
      </c>
      <c r="O24" s="24">
        <f t="shared" si="5"/>
        <v>3.283846085452722E-2</v>
      </c>
      <c r="P24" s="24">
        <f t="shared" si="5"/>
        <v>3.6283327288033636E-2</v>
      </c>
      <c r="Q24" s="24">
        <f t="shared" si="5"/>
        <v>3.4475559951846702E-2</v>
      </c>
      <c r="R24" s="24">
        <f t="shared" si="5"/>
        <v>3.245285988730625E-2</v>
      </c>
      <c r="S24" s="24">
        <f t="shared" si="5"/>
        <v>2.8959865219375325E-2</v>
      </c>
      <c r="T24" s="24">
        <f t="shared" si="5"/>
        <v>2.96766277667679E-2</v>
      </c>
    </row>
    <row r="25" spans="1:20" x14ac:dyDescent="0.25">
      <c r="A25" s="8" t="s">
        <v>232</v>
      </c>
      <c r="B25" s="24">
        <f t="shared" si="6"/>
        <v>-3.2040125416133727E-2</v>
      </c>
      <c r="C25" s="24">
        <f t="shared" si="5"/>
        <v>-4.1041589023700087E-2</v>
      </c>
      <c r="D25" s="24">
        <f t="shared" si="5"/>
        <v>-4.918431685032127E-2</v>
      </c>
      <c r="E25" s="24">
        <f t="shared" si="5"/>
        <v>-3.5928218979538414E-2</v>
      </c>
      <c r="F25" s="24">
        <f t="shared" si="5"/>
        <v>-2.9301054850863928E-2</v>
      </c>
      <c r="G25" s="24">
        <f t="shared" si="5"/>
        <v>-2.3540577719204193E-2</v>
      </c>
      <c r="H25" s="24">
        <f t="shared" si="5"/>
        <v>-6.8115028620884606E-4</v>
      </c>
      <c r="I25" s="24">
        <f t="shared" si="5"/>
        <v>1.5213718173433461E-2</v>
      </c>
      <c r="J25" s="24">
        <f t="shared" si="5"/>
        <v>1.9695716170103898E-2</v>
      </c>
      <c r="K25" s="24">
        <f t="shared" si="5"/>
        <v>1.961767943017069E-2</v>
      </c>
      <c r="L25" s="24">
        <f t="shared" si="5"/>
        <v>1.395772846235593E-2</v>
      </c>
      <c r="M25" s="24">
        <f t="shared" si="5"/>
        <v>1.7481731242451042E-2</v>
      </c>
      <c r="N25" s="24">
        <f t="shared" si="5"/>
        <v>2.102225367618149E-2</v>
      </c>
      <c r="O25" s="24">
        <f t="shared" si="5"/>
        <v>3.0231565682623539E-2</v>
      </c>
      <c r="P25" s="24">
        <f t="shared" si="5"/>
        <v>3.2729739168713273E-2</v>
      </c>
      <c r="Q25" s="24">
        <f t="shared" si="5"/>
        <v>3.0097361590792803E-2</v>
      </c>
      <c r="R25" s="24">
        <f t="shared" si="5"/>
        <v>2.8694610676852916E-2</v>
      </c>
      <c r="S25" s="24">
        <f t="shared" si="5"/>
        <v>2.4641396235429658E-2</v>
      </c>
      <c r="T25" s="24">
        <f t="shared" si="5"/>
        <v>2.4878734182910939E-2</v>
      </c>
    </row>
    <row r="26" spans="1:20" x14ac:dyDescent="0.25">
      <c r="A26" s="8" t="s">
        <v>234</v>
      </c>
      <c r="B26" s="24">
        <f t="shared" si="6"/>
        <v>4.8145486816296809E-2</v>
      </c>
      <c r="C26" s="24">
        <f t="shared" si="6"/>
        <v>5.9698538241749144E-2</v>
      </c>
      <c r="D26" s="24">
        <f t="shared" si="6"/>
        <v>6.4426000251349674E-2</v>
      </c>
      <c r="E26" s="24">
        <f t="shared" si="6"/>
        <v>7.4576060600859903E-2</v>
      </c>
      <c r="F26" s="24">
        <f t="shared" si="6"/>
        <v>7.4419578842218892E-2</v>
      </c>
      <c r="G26" s="24">
        <f t="shared" si="6"/>
        <v>6.72331985644508E-2</v>
      </c>
      <c r="H26" s="24">
        <f t="shared" si="6"/>
        <v>7.6497293649383818E-2</v>
      </c>
      <c r="I26" s="24">
        <f t="shared" si="6"/>
        <v>8.3912852163704435E-2</v>
      </c>
      <c r="J26" s="24">
        <f t="shared" si="6"/>
        <v>8.971389079938466E-2</v>
      </c>
      <c r="K26" s="24">
        <f t="shared" si="6"/>
        <v>9.2610016651349408E-2</v>
      </c>
      <c r="L26" s="24">
        <f t="shared" si="6"/>
        <v>9.0043445383828094E-2</v>
      </c>
      <c r="M26" s="24">
        <f t="shared" si="6"/>
        <v>9.0505033258294232E-2</v>
      </c>
      <c r="N26" s="24">
        <f t="shared" si="6"/>
        <v>8.7408867769801946E-2</v>
      </c>
      <c r="O26" s="24">
        <f t="shared" si="6"/>
        <v>9.1377247807368264E-2</v>
      </c>
      <c r="P26" s="24">
        <f t="shared" si="6"/>
        <v>8.9276911035273479E-2</v>
      </c>
      <c r="Q26" s="24">
        <f t="shared" si="6"/>
        <v>8.1941743587109067E-2</v>
      </c>
      <c r="R26" s="24">
        <f t="shared" si="5"/>
        <v>7.9854312940648098E-2</v>
      </c>
      <c r="S26" s="24">
        <f t="shared" si="5"/>
        <v>7.9256850382634692E-2</v>
      </c>
      <c r="T26" s="24">
        <f t="shared" si="5"/>
        <v>8.2153237801520812E-2</v>
      </c>
    </row>
    <row r="45" spans="1:20" x14ac:dyDescent="0.25">
      <c r="B45" s="1" t="s">
        <v>19</v>
      </c>
      <c r="C45" s="1" t="s">
        <v>18</v>
      </c>
      <c r="D45" s="1" t="s">
        <v>17</v>
      </c>
      <c r="E45" s="1" t="s">
        <v>16</v>
      </c>
      <c r="F45" s="1" t="s">
        <v>15</v>
      </c>
      <c r="G45" s="1" t="s">
        <v>14</v>
      </c>
      <c r="H45" s="1" t="s">
        <v>13</v>
      </c>
      <c r="I45" s="1" t="s">
        <v>12</v>
      </c>
      <c r="J45" s="1" t="s">
        <v>11</v>
      </c>
      <c r="K45" s="1" t="s">
        <v>10</v>
      </c>
      <c r="L45" s="1" t="s">
        <v>9</v>
      </c>
      <c r="M45" s="1" t="s">
        <v>8</v>
      </c>
      <c r="N45" s="1" t="s">
        <v>7</v>
      </c>
      <c r="O45" s="1" t="s">
        <v>6</v>
      </c>
      <c r="P45" s="1" t="s">
        <v>5</v>
      </c>
      <c r="Q45" s="1" t="s">
        <v>4</v>
      </c>
      <c r="R45" s="1" t="s">
        <v>3</v>
      </c>
      <c r="S45" s="1" t="s">
        <v>2</v>
      </c>
      <c r="T45" s="1" t="s">
        <v>1</v>
      </c>
    </row>
    <row r="46" spans="1:20" x14ac:dyDescent="0.25">
      <c r="A46" t="s">
        <v>228</v>
      </c>
      <c r="B46">
        <f>B20</f>
        <v>-112499000</v>
      </c>
      <c r="C46">
        <f t="shared" ref="C46:T46" si="7">C20</f>
        <v>-148667000</v>
      </c>
      <c r="D46">
        <f t="shared" si="7"/>
        <v>-183940000</v>
      </c>
      <c r="E46">
        <f t="shared" si="7"/>
        <v>-148634000</v>
      </c>
      <c r="F46">
        <f t="shared" si="7"/>
        <v>-127304000</v>
      </c>
      <c r="G46">
        <f t="shared" si="7"/>
        <v>-101171000</v>
      </c>
      <c r="H46">
        <f t="shared" si="7"/>
        <v>-3359000</v>
      </c>
      <c r="I46">
        <f t="shared" si="7"/>
        <v>85296000</v>
      </c>
      <c r="J46">
        <f t="shared" si="7"/>
        <v>118556000</v>
      </c>
      <c r="K46">
        <f t="shared" si="7"/>
        <v>129207000</v>
      </c>
      <c r="L46">
        <f t="shared" si="7"/>
        <v>96076000</v>
      </c>
      <c r="M46">
        <f t="shared" si="7"/>
        <v>131464000</v>
      </c>
      <c r="N46">
        <f t="shared" si="7"/>
        <v>187138000</v>
      </c>
      <c r="O46">
        <f t="shared" si="7"/>
        <v>326078000</v>
      </c>
      <c r="P46">
        <f t="shared" si="7"/>
        <v>437187000</v>
      </c>
      <c r="Q46">
        <f t="shared" si="7"/>
        <v>524927000</v>
      </c>
      <c r="R46">
        <f t="shared" si="7"/>
        <v>608884000</v>
      </c>
      <c r="S46">
        <f t="shared" si="7"/>
        <v>631905000</v>
      </c>
      <c r="T46">
        <f t="shared" si="7"/>
        <v>784019000</v>
      </c>
    </row>
    <row r="47" spans="1:20" x14ac:dyDescent="0.25">
      <c r="A47" t="s">
        <v>218</v>
      </c>
      <c r="B47">
        <f>Bilanço!F30</f>
        <v>1287211000</v>
      </c>
      <c r="C47">
        <f>Bilanço!G30</f>
        <v>1369364000</v>
      </c>
      <c r="D47">
        <f>Bilanço!H30</f>
        <v>1253607000</v>
      </c>
      <c r="E47">
        <f>Bilanço!I30</f>
        <v>1512576000</v>
      </c>
      <c r="F47">
        <f>Bilanço!J30</f>
        <v>1474135000</v>
      </c>
      <c r="G47">
        <f>Bilanço!K30</f>
        <v>1628808000</v>
      </c>
      <c r="H47">
        <f>Bilanço!L30</f>
        <v>1797631000</v>
      </c>
      <c r="I47">
        <f>Bilanço!M30</f>
        <v>1960650000</v>
      </c>
      <c r="J47">
        <f>Bilanço!N30</f>
        <v>1800450000</v>
      </c>
      <c r="K47">
        <f>Bilanço!O30</f>
        <v>2019717000</v>
      </c>
      <c r="L47">
        <f>Bilanço!P30</f>
        <v>2143718000</v>
      </c>
      <c r="M47">
        <f>Bilanço!Q30</f>
        <v>3001096000</v>
      </c>
      <c r="N47">
        <f>Bilanço!R30</f>
        <v>3341308000</v>
      </c>
      <c r="O47">
        <f>Bilanço!S30</f>
        <v>4003805000</v>
      </c>
      <c r="P47">
        <f>Bilanço!T30</f>
        <v>5564492000</v>
      </c>
      <c r="Q47">
        <f>Bilanço!U30</f>
        <v>6297548000</v>
      </c>
      <c r="R47">
        <f>Bilanço!V30</f>
        <v>6765987000</v>
      </c>
      <c r="S47">
        <f>Bilanço!W30</f>
        <v>7988371000</v>
      </c>
      <c r="T47">
        <f>Bilanço!X30</f>
        <v>11190528000</v>
      </c>
    </row>
    <row r="48" spans="1:20" x14ac:dyDescent="0.25">
      <c r="A48" t="s">
        <v>219</v>
      </c>
      <c r="E48">
        <f>AVERAGE(B47:E47)</f>
        <v>1355689500</v>
      </c>
      <c r="F48">
        <f t="shared" ref="F48:T48" si="8">AVERAGE(C47:F47)</f>
        <v>1402420500</v>
      </c>
      <c r="G48">
        <f t="shared" si="8"/>
        <v>1467281500</v>
      </c>
      <c r="H48">
        <f t="shared" si="8"/>
        <v>1603287500</v>
      </c>
      <c r="I48">
        <f t="shared" si="8"/>
        <v>1715306000</v>
      </c>
      <c r="J48">
        <f t="shared" si="8"/>
        <v>1796884750</v>
      </c>
      <c r="K48">
        <f t="shared" si="8"/>
        <v>1894612000</v>
      </c>
      <c r="L48">
        <f t="shared" si="8"/>
        <v>1981133750</v>
      </c>
      <c r="M48">
        <f t="shared" si="8"/>
        <v>2241245250</v>
      </c>
      <c r="N48">
        <f t="shared" si="8"/>
        <v>2626459750</v>
      </c>
      <c r="O48">
        <f t="shared" si="8"/>
        <v>3122481750</v>
      </c>
      <c r="P48">
        <f t="shared" si="8"/>
        <v>3977675250</v>
      </c>
      <c r="Q48">
        <f t="shared" si="8"/>
        <v>4801788250</v>
      </c>
      <c r="R48">
        <f t="shared" si="8"/>
        <v>5657958000</v>
      </c>
      <c r="S48">
        <f t="shared" si="8"/>
        <v>6654099500</v>
      </c>
      <c r="T48">
        <f t="shared" si="8"/>
        <v>8060608500</v>
      </c>
    </row>
    <row r="49" spans="1:20" x14ac:dyDescent="0.25">
      <c r="A49" s="8" t="s">
        <v>235</v>
      </c>
      <c r="E49" s="24">
        <f>E46/E48</f>
        <v>-0.10963719937345535</v>
      </c>
      <c r="F49" s="24">
        <f t="shared" ref="F49:T49" si="9">F46/F48</f>
        <v>-9.0774485969079888E-2</v>
      </c>
      <c r="G49" s="24">
        <f t="shared" si="9"/>
        <v>-6.8951322564892961E-2</v>
      </c>
      <c r="H49" s="24">
        <f t="shared" si="9"/>
        <v>-2.0950702852732279E-3</v>
      </c>
      <c r="I49" s="24">
        <f t="shared" si="9"/>
        <v>4.9726404501587475E-2</v>
      </c>
      <c r="J49" s="24">
        <f t="shared" si="9"/>
        <v>6.597863329854628E-2</v>
      </c>
      <c r="K49" s="24">
        <f t="shared" si="9"/>
        <v>6.8197076762946715E-2</v>
      </c>
      <c r="L49" s="24">
        <f t="shared" si="9"/>
        <v>4.8495463771691338E-2</v>
      </c>
      <c r="M49" s="24">
        <f t="shared" si="9"/>
        <v>5.8656677576896146E-2</v>
      </c>
      <c r="N49" s="24">
        <f t="shared" si="9"/>
        <v>7.1251044300222E-2</v>
      </c>
      <c r="O49" s="24">
        <f t="shared" si="9"/>
        <v>0.10442911315654607</v>
      </c>
      <c r="P49" s="24">
        <f t="shared" si="9"/>
        <v>0.10991017931893761</v>
      </c>
      <c r="Q49" s="24">
        <f t="shared" si="9"/>
        <v>0.10931906462139392</v>
      </c>
      <c r="R49" s="24">
        <f t="shared" si="9"/>
        <v>0.10761550368525181</v>
      </c>
      <c r="S49" s="24">
        <f t="shared" si="9"/>
        <v>9.4964765705712703E-2</v>
      </c>
      <c r="T49" s="24">
        <f t="shared" si="9"/>
        <v>9.7265485601986501E-2</v>
      </c>
    </row>
    <row r="67" spans="1:20" x14ac:dyDescent="0.25">
      <c r="B67" s="1" t="s">
        <v>19</v>
      </c>
      <c r="C67" s="1" t="s">
        <v>18</v>
      </c>
      <c r="D67" s="1" t="s">
        <v>17</v>
      </c>
      <c r="E67" s="1" t="s">
        <v>16</v>
      </c>
      <c r="F67" s="1" t="s">
        <v>15</v>
      </c>
      <c r="G67" s="1" t="s">
        <v>14</v>
      </c>
      <c r="H67" s="1" t="s">
        <v>13</v>
      </c>
      <c r="I67" s="1" t="s">
        <v>12</v>
      </c>
      <c r="J67" s="1" t="s">
        <v>11</v>
      </c>
      <c r="K67" s="1" t="s">
        <v>10</v>
      </c>
      <c r="L67" s="1" t="s">
        <v>9</v>
      </c>
      <c r="M67" s="1" t="s">
        <v>8</v>
      </c>
      <c r="N67" s="1" t="s">
        <v>7</v>
      </c>
      <c r="O67" s="1" t="s">
        <v>6</v>
      </c>
      <c r="P67" s="1" t="s">
        <v>5</v>
      </c>
      <c r="Q67" s="1" t="s">
        <v>4</v>
      </c>
      <c r="R67" s="1" t="s">
        <v>3</v>
      </c>
      <c r="S67" s="1" t="s">
        <v>2</v>
      </c>
      <c r="T67" s="1" t="s">
        <v>1</v>
      </c>
    </row>
    <row r="68" spans="1:20" x14ac:dyDescent="0.25">
      <c r="A68" t="s">
        <v>228</v>
      </c>
      <c r="B68">
        <f>'Yıllık Veriler'!B39</f>
        <v>-112499000</v>
      </c>
      <c r="C68">
        <f>'Yıllık Veriler'!C39</f>
        <v>-148667000</v>
      </c>
      <c r="D68">
        <f>'Yıllık Veriler'!D39</f>
        <v>-183940000</v>
      </c>
      <c r="E68">
        <f>'Yıllık Veriler'!E39</f>
        <v>-148634000</v>
      </c>
      <c r="F68">
        <f>'Yıllık Veriler'!F39</f>
        <v>-127304000</v>
      </c>
      <c r="G68">
        <f>'Yıllık Veriler'!G39</f>
        <v>-101171000</v>
      </c>
      <c r="H68">
        <f>'Yıllık Veriler'!H39</f>
        <v>-3359000</v>
      </c>
      <c r="I68">
        <f>'Yıllık Veriler'!I39</f>
        <v>85296000</v>
      </c>
      <c r="J68">
        <f>'Yıllık Veriler'!J39</f>
        <v>118556000</v>
      </c>
      <c r="K68">
        <f>'Yıllık Veriler'!K39</f>
        <v>129207000</v>
      </c>
      <c r="L68">
        <f>'Yıllık Veriler'!L39</f>
        <v>96076000</v>
      </c>
      <c r="M68">
        <f>'Yıllık Veriler'!M39</f>
        <v>131464000</v>
      </c>
      <c r="N68">
        <f>'Yıllık Veriler'!N39</f>
        <v>187138000</v>
      </c>
      <c r="O68">
        <f>'Yıllık Veriler'!O39</f>
        <v>326078000</v>
      </c>
      <c r="P68">
        <f>'Yıllık Veriler'!P39</f>
        <v>437187000</v>
      </c>
      <c r="Q68">
        <f>'Yıllık Veriler'!Q39</f>
        <v>524927000</v>
      </c>
      <c r="R68">
        <f>'Yıllık Veriler'!R39</f>
        <v>608884000</v>
      </c>
      <c r="S68">
        <f>'Yıllık Veriler'!S39</f>
        <v>631905000</v>
      </c>
      <c r="T68">
        <f>'Yıllık Veriler'!T39</f>
        <v>784019000</v>
      </c>
    </row>
    <row r="69" spans="1:20" x14ac:dyDescent="0.25">
      <c r="A69" t="s">
        <v>226</v>
      </c>
      <c r="B69">
        <f>B18</f>
        <v>111304000</v>
      </c>
      <c r="C69">
        <f t="shared" ref="C69:T69" si="10">C18</f>
        <v>132413000</v>
      </c>
      <c r="D69">
        <f t="shared" si="10"/>
        <v>131713000</v>
      </c>
      <c r="E69">
        <f t="shared" si="10"/>
        <v>175221000</v>
      </c>
      <c r="F69">
        <f t="shared" si="10"/>
        <v>193828000</v>
      </c>
      <c r="G69">
        <f t="shared" si="10"/>
        <v>162721000</v>
      </c>
      <c r="H69">
        <f t="shared" si="10"/>
        <v>256346000</v>
      </c>
      <c r="I69">
        <f t="shared" si="10"/>
        <v>351645000</v>
      </c>
      <c r="J69">
        <f t="shared" si="10"/>
        <v>418637000</v>
      </c>
      <c r="K69">
        <f t="shared" si="10"/>
        <v>485469000</v>
      </c>
      <c r="L69">
        <f t="shared" si="10"/>
        <v>487156000</v>
      </c>
      <c r="M69">
        <f t="shared" si="10"/>
        <v>538740000</v>
      </c>
      <c r="N69">
        <f t="shared" si="10"/>
        <v>626047000</v>
      </c>
      <c r="O69">
        <f t="shared" si="10"/>
        <v>821141000</v>
      </c>
      <c r="P69">
        <f t="shared" si="10"/>
        <v>1013489000</v>
      </c>
      <c r="Q69">
        <f t="shared" si="10"/>
        <v>1230720000</v>
      </c>
      <c r="R69">
        <f t="shared" si="10"/>
        <v>1466166000</v>
      </c>
      <c r="S69">
        <f t="shared" si="10"/>
        <v>1764619000</v>
      </c>
      <c r="T69">
        <f t="shared" si="10"/>
        <v>2273700000</v>
      </c>
    </row>
    <row r="70" spans="1:20" x14ac:dyDescent="0.25">
      <c r="A70" t="s">
        <v>200</v>
      </c>
      <c r="B70">
        <f>Bilanço!F60</f>
        <v>-154290000</v>
      </c>
      <c r="C70">
        <f>Bilanço!G60</f>
        <v>-198134000</v>
      </c>
      <c r="D70">
        <f>Bilanço!H60</f>
        <v>-232497000</v>
      </c>
      <c r="E70">
        <f>Bilanço!I60</f>
        <v>-251852000</v>
      </c>
      <c r="F70">
        <f>Bilanço!J60</f>
        <v>-282278000</v>
      </c>
      <c r="G70">
        <f>Bilanço!K60</f>
        <v>-298645000</v>
      </c>
      <c r="H70">
        <f>Bilanço!L60</f>
        <v>-235685000</v>
      </c>
      <c r="I70">
        <f>Bilanço!M60</f>
        <v>-165546000</v>
      </c>
      <c r="J70">
        <f>Bilanço!N60</f>
        <v>-163186000</v>
      </c>
      <c r="K70">
        <f>Bilanço!O60</f>
        <v>107272000</v>
      </c>
      <c r="L70">
        <f>Bilanço!P60</f>
        <v>136049000</v>
      </c>
      <c r="M70">
        <f>Bilanço!Q60</f>
        <v>242982000</v>
      </c>
      <c r="N70">
        <f>Bilanço!R60</f>
        <v>300488000</v>
      </c>
      <c r="O70">
        <f>Bilanço!S60</f>
        <v>436594000</v>
      </c>
      <c r="P70">
        <f>Bilanço!T60</f>
        <v>565512000</v>
      </c>
      <c r="Q70">
        <f>Bilanço!U60</f>
        <v>761219000</v>
      </c>
      <c r="R70">
        <f>Bilanço!V60</f>
        <v>898407000</v>
      </c>
      <c r="S70">
        <f>Bilanço!W60</f>
        <v>1062000000</v>
      </c>
      <c r="T70">
        <f>Bilanço!X60</f>
        <v>1341150000</v>
      </c>
    </row>
    <row r="71" spans="1:20" x14ac:dyDescent="0.25">
      <c r="A71" t="s">
        <v>236</v>
      </c>
      <c r="F71">
        <f>(B70+F70)/2</f>
        <v>-218284000</v>
      </c>
      <c r="G71">
        <f t="shared" ref="G71:T71" si="11">(C70+G70)/2</f>
        <v>-248389500</v>
      </c>
      <c r="H71">
        <f t="shared" si="11"/>
        <v>-234091000</v>
      </c>
      <c r="I71">
        <f t="shared" si="11"/>
        <v>-208699000</v>
      </c>
      <c r="J71">
        <f t="shared" si="11"/>
        <v>-222732000</v>
      </c>
      <c r="K71">
        <f t="shared" si="11"/>
        <v>-95686500</v>
      </c>
      <c r="L71">
        <f t="shared" si="11"/>
        <v>-49818000</v>
      </c>
      <c r="M71">
        <f t="shared" si="11"/>
        <v>38718000</v>
      </c>
      <c r="N71">
        <f t="shared" si="11"/>
        <v>68651000</v>
      </c>
      <c r="O71">
        <f t="shared" si="11"/>
        <v>271933000</v>
      </c>
      <c r="P71">
        <f t="shared" si="11"/>
        <v>350780500</v>
      </c>
      <c r="Q71">
        <f t="shared" si="11"/>
        <v>502100500</v>
      </c>
      <c r="R71">
        <f t="shared" si="11"/>
        <v>599447500</v>
      </c>
      <c r="S71">
        <f t="shared" si="11"/>
        <v>749297000</v>
      </c>
      <c r="T71">
        <f t="shared" si="11"/>
        <v>953331000</v>
      </c>
    </row>
    <row r="72" spans="1:20" x14ac:dyDescent="0.25">
      <c r="A72" t="s">
        <v>237</v>
      </c>
      <c r="E72" s="24"/>
      <c r="F72" s="24">
        <f t="shared" ref="F72:T72" si="12">F68/F71</f>
        <v>0.58320353301203931</v>
      </c>
      <c r="G72" s="24">
        <f t="shared" si="12"/>
        <v>0.40730787734586205</v>
      </c>
      <c r="H72" s="24">
        <f t="shared" si="12"/>
        <v>1.4349120641118198E-2</v>
      </c>
      <c r="I72" s="24">
        <f t="shared" si="12"/>
        <v>-0.40870344371559042</v>
      </c>
      <c r="J72" s="24">
        <f t="shared" si="12"/>
        <v>-0.5322809475064203</v>
      </c>
      <c r="K72" s="24">
        <f t="shared" si="12"/>
        <v>-1.350315875280212</v>
      </c>
      <c r="L72" s="24">
        <f t="shared" si="12"/>
        <v>-1.9285398851820628</v>
      </c>
      <c r="M72" s="24">
        <f t="shared" si="12"/>
        <v>3.3954233173201094</v>
      </c>
      <c r="N72" s="24">
        <f t="shared" si="12"/>
        <v>2.7259326156938717</v>
      </c>
      <c r="O72" s="24">
        <f t="shared" si="12"/>
        <v>1.1991115458587225</v>
      </c>
      <c r="P72" s="24">
        <f t="shared" si="12"/>
        <v>1.2463264063994435</v>
      </c>
      <c r="Q72" s="24">
        <f t="shared" si="12"/>
        <v>1.0454620140788546</v>
      </c>
      <c r="R72" s="24">
        <f t="shared" si="12"/>
        <v>1.0157419957544238</v>
      </c>
      <c r="S72" s="24">
        <f t="shared" si="12"/>
        <v>0.84333048177158054</v>
      </c>
      <c r="T72" s="24">
        <f t="shared" si="12"/>
        <v>0.82239956531362135</v>
      </c>
    </row>
    <row r="73" spans="1:20" x14ac:dyDescent="0.25">
      <c r="A73" t="s">
        <v>238</v>
      </c>
      <c r="E73" s="24"/>
      <c r="F73" s="24">
        <f t="shared" ref="F73:T73" si="13">F69/F71</f>
        <v>-0.88796247090945746</v>
      </c>
      <c r="G73" s="24">
        <f t="shared" si="13"/>
        <v>-0.65510418113487079</v>
      </c>
      <c r="H73" s="24">
        <f t="shared" si="13"/>
        <v>-1.0950698659922851</v>
      </c>
      <c r="I73" s="24">
        <f t="shared" si="13"/>
        <v>-1.6849385957766927</v>
      </c>
      <c r="J73" s="24">
        <f t="shared" si="13"/>
        <v>-1.8795548012858503</v>
      </c>
      <c r="K73" s="24">
        <f t="shared" si="13"/>
        <v>-5.0735370193287457</v>
      </c>
      <c r="L73" s="24">
        <f t="shared" si="13"/>
        <v>-9.7787145208559156</v>
      </c>
      <c r="M73" s="24">
        <f t="shared" si="13"/>
        <v>13.914458391445839</v>
      </c>
      <c r="N73" s="24">
        <f t="shared" si="13"/>
        <v>9.1192699305181275</v>
      </c>
      <c r="O73" s="24">
        <f t="shared" si="13"/>
        <v>3.0196445447959608</v>
      </c>
      <c r="P73" s="24">
        <f t="shared" si="13"/>
        <v>2.88923985227229</v>
      </c>
      <c r="Q73" s="24">
        <f t="shared" si="13"/>
        <v>2.4511427493101481</v>
      </c>
      <c r="R73" s="24">
        <f t="shared" si="13"/>
        <v>2.4458622314714802</v>
      </c>
      <c r="S73" s="24">
        <f t="shared" si="13"/>
        <v>2.3550327840629284</v>
      </c>
      <c r="T73" s="24">
        <f t="shared" si="13"/>
        <v>2.385005837426875</v>
      </c>
    </row>
    <row r="74" spans="1:20" x14ac:dyDescent="0.25">
      <c r="A74" t="s">
        <v>183</v>
      </c>
      <c r="B74">
        <f>Bilanço!F71-Bilanço!F32</f>
        <v>199483000</v>
      </c>
      <c r="C74">
        <f>Bilanço!G71-Bilanço!G32</f>
        <v>157936000</v>
      </c>
      <c r="D74">
        <f>Bilanço!H71-Bilanço!H32</f>
        <v>124074000</v>
      </c>
      <c r="E74">
        <f>Bilanço!I71-Bilanço!I32</f>
        <v>31037000</v>
      </c>
      <c r="F74">
        <f>Bilanço!J71-Bilanço!J32</f>
        <v>-39394000</v>
      </c>
      <c r="G74">
        <f>Bilanço!K71-Bilanço!K32</f>
        <v>-78902000</v>
      </c>
      <c r="H74">
        <f>Bilanço!L71-Bilanço!L32</f>
        <v>-33982000</v>
      </c>
      <c r="I74">
        <f>Bilanço!M71-Bilanço!M32</f>
        <v>16671000</v>
      </c>
      <c r="J74">
        <f>Bilanço!N71-Bilanço!N32</f>
        <v>6820000</v>
      </c>
      <c r="K74">
        <f>Bilanço!O71-Bilanço!O32</f>
        <v>261143000</v>
      </c>
      <c r="L74">
        <f>Bilanço!P71-Bilanço!P32</f>
        <v>279080000</v>
      </c>
      <c r="M74">
        <f>Bilanço!Q71-Bilanço!Q32</f>
        <v>374140000</v>
      </c>
      <c r="N74">
        <f>Bilanço!R71-Bilanço!R32</f>
        <v>440705000</v>
      </c>
      <c r="O74">
        <f>Bilanço!S71-Bilanço!S32</f>
        <v>697868000</v>
      </c>
      <c r="P74">
        <f>Bilanço!T71-Bilanço!T32</f>
        <v>859575000</v>
      </c>
      <c r="Q74">
        <f>Bilanço!U71-Bilanço!U32</f>
        <v>1093486000</v>
      </c>
      <c r="R74">
        <f>Bilanço!V71-Bilanço!V32</f>
        <v>1299248000</v>
      </c>
      <c r="S74">
        <f>Bilanço!W71-Bilanço!W32</f>
        <v>1516499000</v>
      </c>
      <c r="T74">
        <f>Bilanço!X71-Bilanço!X32</f>
        <v>1794065000</v>
      </c>
    </row>
    <row r="75" spans="1:20" x14ac:dyDescent="0.25">
      <c r="A75" t="s">
        <v>239</v>
      </c>
      <c r="F75">
        <f>(F74+B74)/2</f>
        <v>80044500</v>
      </c>
      <c r="G75">
        <f t="shared" ref="G75:T75" si="14">(G74+C74)/2</f>
        <v>39517000</v>
      </c>
      <c r="H75">
        <f t="shared" si="14"/>
        <v>45046000</v>
      </c>
      <c r="I75">
        <f t="shared" si="14"/>
        <v>23854000</v>
      </c>
      <c r="J75">
        <f t="shared" si="14"/>
        <v>-16287000</v>
      </c>
      <c r="K75">
        <f t="shared" si="14"/>
        <v>91120500</v>
      </c>
      <c r="L75">
        <f t="shared" si="14"/>
        <v>122549000</v>
      </c>
      <c r="M75">
        <f t="shared" si="14"/>
        <v>195405500</v>
      </c>
      <c r="N75">
        <f t="shared" si="14"/>
        <v>223762500</v>
      </c>
      <c r="O75">
        <f t="shared" si="14"/>
        <v>479505500</v>
      </c>
      <c r="P75">
        <f t="shared" si="14"/>
        <v>569327500</v>
      </c>
      <c r="Q75">
        <f t="shared" si="14"/>
        <v>733813000</v>
      </c>
      <c r="R75">
        <f t="shared" si="14"/>
        <v>869976500</v>
      </c>
      <c r="S75">
        <f t="shared" si="14"/>
        <v>1107183500</v>
      </c>
      <c r="T75">
        <f t="shared" si="14"/>
        <v>1326820000</v>
      </c>
    </row>
    <row r="76" spans="1:20" x14ac:dyDescent="0.25">
      <c r="A76" t="s">
        <v>240</v>
      </c>
      <c r="F76" s="24">
        <f t="shared" ref="F76:T76" si="15">F69/F75</f>
        <v>2.4215030389345928</v>
      </c>
      <c r="G76" s="24">
        <f t="shared" si="15"/>
        <v>4.1177467925196751</v>
      </c>
      <c r="H76" s="24">
        <f t="shared" si="15"/>
        <v>5.6907605558762153</v>
      </c>
      <c r="I76" s="24">
        <f t="shared" si="15"/>
        <v>14.741552779408066</v>
      </c>
      <c r="J76" s="24">
        <f t="shared" si="15"/>
        <v>-25.703751458218211</v>
      </c>
      <c r="K76" s="24">
        <f t="shared" si="15"/>
        <v>5.3277692725566697</v>
      </c>
      <c r="L76" s="24">
        <f t="shared" si="15"/>
        <v>3.9751935960309752</v>
      </c>
      <c r="M76" s="24">
        <f t="shared" si="15"/>
        <v>2.7570360097336053</v>
      </c>
      <c r="N76" s="24">
        <f t="shared" si="15"/>
        <v>2.7978191162504888</v>
      </c>
      <c r="O76" s="24">
        <f t="shared" si="15"/>
        <v>1.712474622293175</v>
      </c>
      <c r="P76" s="24">
        <f t="shared" si="15"/>
        <v>1.7801511432347814</v>
      </c>
      <c r="Q76" s="24">
        <f t="shared" si="15"/>
        <v>1.6771575319597771</v>
      </c>
      <c r="R76" s="24">
        <f t="shared" si="15"/>
        <v>1.6852937981658125</v>
      </c>
      <c r="S76" s="24">
        <f t="shared" si="15"/>
        <v>1.5937909118045925</v>
      </c>
      <c r="T76" s="24">
        <f t="shared" si="15"/>
        <v>1.7136461614989222</v>
      </c>
    </row>
    <row r="77" spans="1:20" x14ac:dyDescent="0.25">
      <c r="A77" t="s">
        <v>241</v>
      </c>
      <c r="B77">
        <f>'Yıllık Veriler'!B24</f>
        <v>11472000</v>
      </c>
      <c r="C77">
        <f>'Yıllık Veriler'!C24</f>
        <v>-3783000</v>
      </c>
      <c r="D77">
        <f>'Yıllık Veriler'!D24</f>
        <v>-19392000</v>
      </c>
      <c r="E77">
        <f>'Yıllık Veriler'!E24</f>
        <v>36901000</v>
      </c>
      <c r="F77">
        <f>'Yıllık Veriler'!F24</f>
        <v>70692000</v>
      </c>
      <c r="G77">
        <f>'Yıllık Veriler'!G24</f>
        <v>98263000</v>
      </c>
      <c r="H77">
        <f>'Yıllık Veriler'!H24</f>
        <v>209579000</v>
      </c>
      <c r="I77">
        <f>'Yıllık Veriler'!I24</f>
        <v>319064000</v>
      </c>
      <c r="J77">
        <f>'Yıllık Veriler'!J24</f>
        <v>370389000</v>
      </c>
      <c r="K77">
        <f>'Yıllık Veriler'!K24</f>
        <v>396809000</v>
      </c>
      <c r="L77">
        <f>'Yıllık Veriler'!L24</f>
        <v>375702000</v>
      </c>
      <c r="M77">
        <f>'Yıllık Veriler'!M24</f>
        <v>387136000</v>
      </c>
      <c r="N77">
        <f>'Yıllık Veriler'!N24</f>
        <v>467527000</v>
      </c>
      <c r="O77">
        <f>'Yıllık Veriler'!O24</f>
        <v>642169000</v>
      </c>
      <c r="P77">
        <f>'Yıllık Veriler'!P24</f>
        <v>808617000</v>
      </c>
      <c r="Q77">
        <f>'Yıllık Veriler'!Q24</f>
        <v>1065119000</v>
      </c>
      <c r="R77">
        <f>'Yıllık Veriler'!R24</f>
        <v>1283036000</v>
      </c>
      <c r="S77">
        <f>'Yıllık Veriler'!S24</f>
        <v>1404659000</v>
      </c>
      <c r="T77">
        <f>'Yıllık Veriler'!T24</f>
        <v>1870896000</v>
      </c>
    </row>
    <row r="78" spans="1:20" x14ac:dyDescent="0.25">
      <c r="A78" t="s">
        <v>243</v>
      </c>
      <c r="B78">
        <f>-'Yıllık Veriler'!B26</f>
        <v>125933000</v>
      </c>
      <c r="C78">
        <f>-'Yıllık Veriler'!C26</f>
        <v>158646000</v>
      </c>
      <c r="D78">
        <f>-'Yıllık Veriler'!D26</f>
        <v>187400000</v>
      </c>
      <c r="E78">
        <f>-'Yıllık Veriler'!E26</f>
        <v>215549000</v>
      </c>
      <c r="F78">
        <f>-'Yıllık Veriler'!F26</f>
        <v>222289000</v>
      </c>
      <c r="G78">
        <f>-'Yıllık Veriler'!G26</f>
        <v>217935000</v>
      </c>
      <c r="H78">
        <f>-'Yıllık Veriler'!H26</f>
        <v>211106000</v>
      </c>
      <c r="I78">
        <f>-'Yıllık Veriler'!I26</f>
        <v>214737000</v>
      </c>
      <c r="J78">
        <f>-'Yıllık Veriler'!J26</f>
        <v>224460000</v>
      </c>
      <c r="K78">
        <f>-'Yıllık Veriler'!K26</f>
        <v>242509000</v>
      </c>
      <c r="L78">
        <f>-'Yıllık Veriler'!L26</f>
        <v>256212000</v>
      </c>
      <c r="M78">
        <f>-'Yıllık Veriler'!M26</f>
        <v>265856000</v>
      </c>
      <c r="N78">
        <f>-'Yıllık Veriler'!N26</f>
        <v>289491000</v>
      </c>
      <c r="O78">
        <f>-'Yıllık Veriler'!O26</f>
        <v>335389000</v>
      </c>
      <c r="P78">
        <f>-'Yıllık Veriler'!P26</f>
        <v>401979000</v>
      </c>
      <c r="Q78">
        <f>-'Yıllık Veriler'!Q26</f>
        <v>532440000</v>
      </c>
      <c r="R78">
        <f>-'Yıllık Veriler'!R26</f>
        <v>652618000</v>
      </c>
      <c r="S78">
        <f>-'Yıllık Veriler'!S26</f>
        <v>772160000</v>
      </c>
      <c r="T78">
        <f>-'Yıllık Veriler'!T26</f>
        <v>1037907000</v>
      </c>
    </row>
    <row r="79" spans="1:20" x14ac:dyDescent="0.25">
      <c r="A79" t="s">
        <v>242</v>
      </c>
      <c r="B79">
        <f>B47</f>
        <v>1287211000</v>
      </c>
      <c r="C79">
        <f t="shared" ref="C79:T79" si="16">C47</f>
        <v>1369364000</v>
      </c>
      <c r="D79">
        <f t="shared" si="16"/>
        <v>1253607000</v>
      </c>
      <c r="E79">
        <f t="shared" si="16"/>
        <v>1512576000</v>
      </c>
      <c r="F79">
        <f t="shared" si="16"/>
        <v>1474135000</v>
      </c>
      <c r="G79">
        <f t="shared" si="16"/>
        <v>1628808000</v>
      </c>
      <c r="H79">
        <f t="shared" si="16"/>
        <v>1797631000</v>
      </c>
      <c r="I79">
        <f t="shared" si="16"/>
        <v>1960650000</v>
      </c>
      <c r="J79">
        <f t="shared" si="16"/>
        <v>1800450000</v>
      </c>
      <c r="K79">
        <f t="shared" si="16"/>
        <v>2019717000</v>
      </c>
      <c r="L79">
        <f t="shared" si="16"/>
        <v>2143718000</v>
      </c>
      <c r="M79">
        <f t="shared" si="16"/>
        <v>3001096000</v>
      </c>
      <c r="N79">
        <f t="shared" si="16"/>
        <v>3341308000</v>
      </c>
      <c r="O79">
        <f t="shared" si="16"/>
        <v>4003805000</v>
      </c>
      <c r="P79">
        <f t="shared" si="16"/>
        <v>5564492000</v>
      </c>
      <c r="Q79">
        <f t="shared" si="16"/>
        <v>6297548000</v>
      </c>
      <c r="R79">
        <f t="shared" si="16"/>
        <v>6765987000</v>
      </c>
      <c r="S79">
        <f t="shared" si="16"/>
        <v>7988371000</v>
      </c>
      <c r="T79">
        <f t="shared" si="16"/>
        <v>11190528000</v>
      </c>
    </row>
    <row r="80" spans="1:20" x14ac:dyDescent="0.25">
      <c r="A80" t="s">
        <v>244</v>
      </c>
      <c r="F80">
        <f>(B79+F79)/2</f>
        <v>1380673000</v>
      </c>
      <c r="G80">
        <f t="shared" ref="G80:T80" si="17">(C79+G79)/2</f>
        <v>1499086000</v>
      </c>
      <c r="H80">
        <f t="shared" si="17"/>
        <v>1525619000</v>
      </c>
      <c r="I80">
        <f t="shared" si="17"/>
        <v>1736613000</v>
      </c>
      <c r="J80">
        <f t="shared" si="17"/>
        <v>1637292500</v>
      </c>
      <c r="K80">
        <f t="shared" si="17"/>
        <v>1824262500</v>
      </c>
      <c r="L80">
        <f t="shared" si="17"/>
        <v>1970674500</v>
      </c>
      <c r="M80">
        <f t="shared" si="17"/>
        <v>2480873000</v>
      </c>
      <c r="N80">
        <f t="shared" si="17"/>
        <v>2570879000</v>
      </c>
      <c r="O80">
        <f t="shared" si="17"/>
        <v>3011761000</v>
      </c>
      <c r="P80">
        <f t="shared" si="17"/>
        <v>3854105000</v>
      </c>
      <c r="Q80">
        <f t="shared" si="17"/>
        <v>4649322000</v>
      </c>
      <c r="R80">
        <f t="shared" si="17"/>
        <v>5053647500</v>
      </c>
      <c r="S80">
        <f t="shared" si="17"/>
        <v>5996088000</v>
      </c>
      <c r="T80">
        <f t="shared" si="17"/>
        <v>8377510000</v>
      </c>
    </row>
    <row r="81" spans="1:20" x14ac:dyDescent="0.25">
      <c r="A81" s="8" t="s">
        <v>245</v>
      </c>
      <c r="F81" s="4">
        <f>F77/F80</f>
        <v>5.1201117136353065E-2</v>
      </c>
      <c r="G81" s="4">
        <f t="shared" ref="G81:T81" si="18">G77/G80</f>
        <v>6.554860761824205E-2</v>
      </c>
      <c r="H81" s="4">
        <f t="shared" si="18"/>
        <v>0.13737309249557064</v>
      </c>
      <c r="I81" s="4">
        <f t="shared" si="18"/>
        <v>0.18372775051205997</v>
      </c>
      <c r="J81" s="4">
        <f t="shared" si="18"/>
        <v>0.22622042182444493</v>
      </c>
      <c r="K81" s="4">
        <f t="shared" si="18"/>
        <v>0.21751748994456663</v>
      </c>
      <c r="L81" s="4">
        <f t="shared" si="18"/>
        <v>0.19064640050906428</v>
      </c>
      <c r="M81" s="4">
        <f t="shared" si="18"/>
        <v>0.15604829428995357</v>
      </c>
      <c r="N81" s="4">
        <f t="shared" si="18"/>
        <v>0.18185492199360609</v>
      </c>
      <c r="O81" s="4">
        <f t="shared" si="18"/>
        <v>0.21322043814233599</v>
      </c>
      <c r="P81" s="4">
        <f t="shared" si="18"/>
        <v>0.20980668663671592</v>
      </c>
      <c r="Q81" s="4">
        <f t="shared" si="18"/>
        <v>0.22909125244498016</v>
      </c>
      <c r="R81" s="4">
        <f t="shared" si="18"/>
        <v>0.25388316062804145</v>
      </c>
      <c r="S81" s="4">
        <f t="shared" si="18"/>
        <v>0.2342625725306233</v>
      </c>
      <c r="T81" s="4">
        <f t="shared" si="18"/>
        <v>0.22332363673693018</v>
      </c>
    </row>
    <row r="82" spans="1:20" x14ac:dyDescent="0.25">
      <c r="A82" t="s">
        <v>246</v>
      </c>
      <c r="B82">
        <f>Bilanço!F61</f>
        <v>110000000</v>
      </c>
      <c r="C82">
        <f>Bilanço!G61</f>
        <v>110000000</v>
      </c>
      <c r="D82">
        <f>Bilanço!H61</f>
        <v>110000000</v>
      </c>
      <c r="E82">
        <f>Bilanço!I61</f>
        <v>110000000</v>
      </c>
      <c r="F82">
        <f>Bilanço!J61</f>
        <v>110000000</v>
      </c>
      <c r="G82">
        <f>Bilanço!K61</f>
        <v>110000000</v>
      </c>
      <c r="H82">
        <f>Bilanço!L61</f>
        <v>110000000</v>
      </c>
      <c r="I82">
        <f>Bilanço!M61</f>
        <v>110000000</v>
      </c>
      <c r="J82">
        <f>Bilanço!N61</f>
        <v>110000000</v>
      </c>
      <c r="K82">
        <f>Bilanço!O61</f>
        <v>201000000</v>
      </c>
      <c r="L82">
        <f>Bilanço!P61</f>
        <v>201000000</v>
      </c>
      <c r="M82">
        <f>Bilanço!Q61</f>
        <v>201000000</v>
      </c>
      <c r="N82">
        <f>Bilanço!R61</f>
        <v>201000000</v>
      </c>
      <c r="O82">
        <f>Bilanço!S61</f>
        <v>201000000</v>
      </c>
      <c r="P82">
        <f>Bilanço!T61</f>
        <v>201000000</v>
      </c>
      <c r="Q82">
        <f>Bilanço!U61</f>
        <v>201000000</v>
      </c>
      <c r="R82">
        <f>Bilanço!V61</f>
        <v>201000000</v>
      </c>
      <c r="S82">
        <f>Bilanço!W61</f>
        <v>201000000</v>
      </c>
      <c r="T82">
        <f>Bilanço!X61</f>
        <v>201000000</v>
      </c>
    </row>
    <row r="83" spans="1:20" x14ac:dyDescent="0.25">
      <c r="A83" t="s">
        <v>247</v>
      </c>
      <c r="B83" s="4">
        <f>B68/B82</f>
        <v>-1.0227181818181819</v>
      </c>
      <c r="C83" s="4">
        <f t="shared" ref="C83:T83" si="19">C68/C82</f>
        <v>-1.3515181818181818</v>
      </c>
      <c r="D83" s="4">
        <f t="shared" si="19"/>
        <v>-1.6721818181818182</v>
      </c>
      <c r="E83" s="4">
        <f t="shared" si="19"/>
        <v>-1.3512181818181819</v>
      </c>
      <c r="F83" s="4">
        <f t="shared" si="19"/>
        <v>-1.1573090909090908</v>
      </c>
      <c r="G83" s="4">
        <f t="shared" si="19"/>
        <v>-0.91973636363636369</v>
      </c>
      <c r="H83" s="4">
        <f t="shared" si="19"/>
        <v>-3.0536363636363636E-2</v>
      </c>
      <c r="I83" s="4">
        <f t="shared" si="19"/>
        <v>0.77541818181818178</v>
      </c>
      <c r="J83" s="4">
        <f t="shared" si="19"/>
        <v>1.0777818181818182</v>
      </c>
      <c r="K83" s="4">
        <f t="shared" si="19"/>
        <v>0.64282089552238808</v>
      </c>
      <c r="L83" s="4">
        <f t="shared" si="19"/>
        <v>0.47799004975124376</v>
      </c>
      <c r="M83" s="4">
        <f t="shared" si="19"/>
        <v>0.65404975124378106</v>
      </c>
      <c r="N83" s="4">
        <f t="shared" si="19"/>
        <v>0.93103482587064679</v>
      </c>
      <c r="O83" s="4">
        <f t="shared" si="19"/>
        <v>1.6222786069651742</v>
      </c>
      <c r="P83" s="4">
        <f t="shared" si="19"/>
        <v>2.1750597014925375</v>
      </c>
      <c r="Q83" s="4">
        <f t="shared" si="19"/>
        <v>2.6115771144278606</v>
      </c>
      <c r="R83" s="4">
        <f t="shared" si="19"/>
        <v>3.029273631840796</v>
      </c>
      <c r="S83" s="4">
        <f t="shared" si="19"/>
        <v>3.1438059701492538</v>
      </c>
      <c r="T83" s="4">
        <f t="shared" si="19"/>
        <v>3.900592039800995</v>
      </c>
    </row>
  </sheetData>
  <mergeCells count="2">
    <mergeCell ref="B1:W1"/>
    <mergeCell ref="B14:T1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EA73-6044-43FB-94D7-EA1A1E0822F1}">
  <dimension ref="A2:T16"/>
  <sheetViews>
    <sheetView topLeftCell="A16" zoomScale="70" zoomScaleNormal="70" workbookViewId="0">
      <selection activeCell="U28" sqref="U28"/>
    </sheetView>
  </sheetViews>
  <sheetFormatPr defaultRowHeight="15" x14ac:dyDescent="0.25"/>
  <cols>
    <col min="1" max="1" width="30.7109375" bestFit="1" customWidth="1"/>
    <col min="2" max="2" width="12" bestFit="1" customWidth="1"/>
    <col min="9" max="9" width="9.5703125" bestFit="1" customWidth="1"/>
  </cols>
  <sheetData>
    <row r="2" spans="1:20" x14ac:dyDescent="0.25">
      <c r="B2" s="1" t="s">
        <v>19</v>
      </c>
      <c r="C2" s="1" t="s">
        <v>18</v>
      </c>
      <c r="D2" s="1" t="s">
        <v>17</v>
      </c>
      <c r="E2" s="1" t="s">
        <v>16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11</v>
      </c>
      <c r="K2" s="1" t="s">
        <v>10</v>
      </c>
      <c r="L2" s="1" t="s">
        <v>9</v>
      </c>
      <c r="M2" s="1" t="s">
        <v>8</v>
      </c>
      <c r="N2" s="1" t="s">
        <v>7</v>
      </c>
      <c r="O2" s="1" t="s">
        <v>6</v>
      </c>
      <c r="P2" s="1" t="s">
        <v>5</v>
      </c>
      <c r="Q2" s="1" t="s">
        <v>4</v>
      </c>
      <c r="R2" s="1" t="s">
        <v>3</v>
      </c>
      <c r="S2" s="1" t="s">
        <v>2</v>
      </c>
      <c r="T2" s="1" t="s">
        <v>1</v>
      </c>
    </row>
    <row r="3" spans="1:20" x14ac:dyDescent="0.25">
      <c r="A3" t="s">
        <v>81</v>
      </c>
      <c r="B3">
        <f>'Yıllık Veriler'!B2</f>
        <v>3511191000</v>
      </c>
      <c r="C3">
        <f>'Yıllık Veriler'!C2</f>
        <v>3622350000</v>
      </c>
      <c r="D3">
        <f>'Yıllık Veriler'!D2</f>
        <v>3739810000</v>
      </c>
      <c r="E3">
        <f>'Yıllık Veriler'!E2</f>
        <v>4136971000</v>
      </c>
      <c r="F3">
        <f>'Yıllık Veriler'!F2</f>
        <v>4344690000</v>
      </c>
      <c r="G3">
        <f>'Yıllık Veriler'!G2</f>
        <v>4297728000</v>
      </c>
      <c r="H3">
        <f>'Yıllık Veriler'!H2</f>
        <v>4931364000</v>
      </c>
      <c r="I3">
        <f>'Yıllık Veriler'!I2</f>
        <v>5606519000</v>
      </c>
      <c r="J3">
        <f>'Yıllık Veriler'!J2</f>
        <v>6019380000</v>
      </c>
      <c r="K3">
        <f>'Yıllık Veriler'!K2</f>
        <v>6586253000</v>
      </c>
      <c r="L3">
        <f>'Yıllık Veriler'!L2</f>
        <v>6883355000</v>
      </c>
      <c r="M3">
        <f>'Yıllık Veriler'!M2</f>
        <v>7520079000</v>
      </c>
      <c r="N3">
        <f>'Yıllık Veriler'!N2</f>
        <v>8901900000</v>
      </c>
      <c r="O3">
        <f>'Yıllık Veriler'!O2</f>
        <v>10786011000</v>
      </c>
      <c r="P3">
        <f>'Yıllık Veriler'!P2</f>
        <v>13357485000</v>
      </c>
      <c r="Q3">
        <f>'Yıllık Veriler'!Q2</f>
        <v>17440964000</v>
      </c>
      <c r="R3">
        <f>'Yıllık Veriler'!R2</f>
        <v>21219455000</v>
      </c>
      <c r="S3">
        <f>'Yıllık Veriler'!S2</f>
        <v>25644042000</v>
      </c>
      <c r="T3">
        <f>'Yıllık Veriler'!T2</f>
        <v>31513621000</v>
      </c>
    </row>
    <row r="4" spans="1:20" x14ac:dyDescent="0.25">
      <c r="A4" t="s">
        <v>228</v>
      </c>
      <c r="B4">
        <f>'Yıllık Veriler'!B39</f>
        <v>-112499000</v>
      </c>
      <c r="C4">
        <f>'Yıllık Veriler'!C39</f>
        <v>-148667000</v>
      </c>
      <c r="D4">
        <f>'Yıllık Veriler'!D39</f>
        <v>-183940000</v>
      </c>
      <c r="E4">
        <f>'Yıllık Veriler'!E39</f>
        <v>-148634000</v>
      </c>
      <c r="F4">
        <f>'Yıllık Veriler'!F39</f>
        <v>-127304000</v>
      </c>
      <c r="G4">
        <f>'Yıllık Veriler'!G39</f>
        <v>-101171000</v>
      </c>
      <c r="H4">
        <f>'Yıllık Veriler'!H39</f>
        <v>-3359000</v>
      </c>
      <c r="I4">
        <f>'Yıllık Veriler'!I39</f>
        <v>85296000</v>
      </c>
      <c r="J4">
        <f>'Yıllık Veriler'!J39</f>
        <v>118556000</v>
      </c>
      <c r="K4">
        <f>'Yıllık Veriler'!K39</f>
        <v>129207000</v>
      </c>
      <c r="L4">
        <f>'Yıllık Veriler'!L39</f>
        <v>96076000</v>
      </c>
      <c r="M4">
        <f>'Yıllık Veriler'!M39</f>
        <v>131464000</v>
      </c>
      <c r="N4">
        <f>'Yıllık Veriler'!N39</f>
        <v>187138000</v>
      </c>
      <c r="O4">
        <f>'Yıllık Veriler'!O39</f>
        <v>326078000</v>
      </c>
      <c r="P4">
        <f>'Yıllık Veriler'!P39</f>
        <v>437187000</v>
      </c>
      <c r="Q4">
        <f>'Yıllık Veriler'!Q39</f>
        <v>524927000</v>
      </c>
      <c r="R4">
        <f>'Yıllık Veriler'!R39</f>
        <v>608884000</v>
      </c>
      <c r="S4">
        <f>'Yıllık Veriler'!S39</f>
        <v>631905000</v>
      </c>
      <c r="T4">
        <f>'Yıllık Veriler'!T39</f>
        <v>784019000</v>
      </c>
    </row>
    <row r="5" spans="1:20" x14ac:dyDescent="0.25">
      <c r="A5" t="s">
        <v>218</v>
      </c>
      <c r="B5">
        <f>Bilanço!F30</f>
        <v>1287211000</v>
      </c>
      <c r="C5">
        <f>Bilanço!G30</f>
        <v>1369364000</v>
      </c>
      <c r="D5">
        <f>Bilanço!H30</f>
        <v>1253607000</v>
      </c>
      <c r="E5">
        <f>Bilanço!I30</f>
        <v>1512576000</v>
      </c>
      <c r="F5">
        <f>Bilanço!J30</f>
        <v>1474135000</v>
      </c>
      <c r="G5">
        <f>Bilanço!K30</f>
        <v>1628808000</v>
      </c>
      <c r="H5">
        <f>Bilanço!L30</f>
        <v>1797631000</v>
      </c>
      <c r="I5">
        <f>Bilanço!M30</f>
        <v>1960650000</v>
      </c>
      <c r="J5">
        <f>Bilanço!N30</f>
        <v>1800450000</v>
      </c>
      <c r="K5">
        <f>Bilanço!O30</f>
        <v>2019717000</v>
      </c>
      <c r="L5">
        <f>Bilanço!P30</f>
        <v>2143718000</v>
      </c>
      <c r="M5">
        <f>Bilanço!Q30</f>
        <v>3001096000</v>
      </c>
      <c r="N5">
        <f>Bilanço!R30</f>
        <v>3341308000</v>
      </c>
      <c r="O5">
        <f>Bilanço!S30</f>
        <v>4003805000</v>
      </c>
      <c r="P5">
        <f>Bilanço!T30</f>
        <v>5564492000</v>
      </c>
      <c r="Q5">
        <f>Bilanço!U30</f>
        <v>6297548000</v>
      </c>
      <c r="R5">
        <f>Bilanço!V30</f>
        <v>6765987000</v>
      </c>
      <c r="S5">
        <f>Bilanço!W30</f>
        <v>7988371000</v>
      </c>
      <c r="T5">
        <f>Bilanço!X30</f>
        <v>11190528000</v>
      </c>
    </row>
    <row r="6" spans="1:20" x14ac:dyDescent="0.25">
      <c r="A6" t="s">
        <v>200</v>
      </c>
      <c r="B6">
        <f>Bilanço!F60</f>
        <v>-154290000</v>
      </c>
      <c r="C6">
        <f>Bilanço!G60</f>
        <v>-198134000</v>
      </c>
      <c r="D6">
        <f>Bilanço!H60</f>
        <v>-232497000</v>
      </c>
      <c r="E6">
        <f>Bilanço!I60</f>
        <v>-251852000</v>
      </c>
      <c r="F6">
        <f>Bilanço!J60</f>
        <v>-282278000</v>
      </c>
      <c r="G6">
        <f>Bilanço!K60</f>
        <v>-298645000</v>
      </c>
      <c r="H6">
        <f>Bilanço!L60</f>
        <v>-235685000</v>
      </c>
      <c r="I6">
        <f>Bilanço!M60</f>
        <v>-165546000</v>
      </c>
      <c r="J6">
        <f>Bilanço!N60</f>
        <v>-163186000</v>
      </c>
      <c r="K6">
        <f>Bilanço!O60</f>
        <v>107272000</v>
      </c>
      <c r="L6">
        <f>Bilanço!P60</f>
        <v>136049000</v>
      </c>
      <c r="M6">
        <f>Bilanço!Q60</f>
        <v>242982000</v>
      </c>
      <c r="N6">
        <f>Bilanço!R60</f>
        <v>300488000</v>
      </c>
      <c r="O6">
        <f>Bilanço!S60</f>
        <v>436594000</v>
      </c>
      <c r="P6">
        <f>Bilanço!T60</f>
        <v>565512000</v>
      </c>
      <c r="Q6">
        <f>Bilanço!U60</f>
        <v>761219000</v>
      </c>
      <c r="R6">
        <f>Bilanço!V60</f>
        <v>898407000</v>
      </c>
      <c r="S6">
        <f>Bilanço!W60</f>
        <v>1062000000</v>
      </c>
      <c r="T6">
        <f>Bilanço!X60</f>
        <v>1341150000</v>
      </c>
    </row>
    <row r="7" spans="1:20" x14ac:dyDescent="0.25">
      <c r="A7" s="8" t="s">
        <v>248</v>
      </c>
      <c r="C7" s="23">
        <f>C3/B3-1</f>
        <v>3.1658488529960449E-2</v>
      </c>
      <c r="D7" s="23">
        <f t="shared" ref="D7:T10" si="0">D3/C3-1</f>
        <v>3.2426463483650192E-2</v>
      </c>
      <c r="E7" s="23">
        <f t="shared" si="0"/>
        <v>0.10619817584315783</v>
      </c>
      <c r="F7" s="23">
        <f t="shared" si="0"/>
        <v>5.021040756630879E-2</v>
      </c>
      <c r="G7" s="23">
        <f t="shared" si="0"/>
        <v>-1.0809056572505749E-2</v>
      </c>
      <c r="H7" s="23">
        <f t="shared" si="0"/>
        <v>0.14743510989992847</v>
      </c>
      <c r="I7" s="23">
        <f t="shared" si="0"/>
        <v>0.1369103963933711</v>
      </c>
      <c r="J7" s="23">
        <f t="shared" si="0"/>
        <v>7.3639454356615897E-2</v>
      </c>
      <c r="K7" s="23">
        <f t="shared" si="0"/>
        <v>9.4174649216364426E-2</v>
      </c>
      <c r="L7" s="23">
        <f t="shared" si="0"/>
        <v>4.5109411982807268E-2</v>
      </c>
      <c r="M7" s="23">
        <f t="shared" si="0"/>
        <v>9.2501984860580366E-2</v>
      </c>
      <c r="N7" s="23">
        <f t="shared" si="0"/>
        <v>0.18375086219174031</v>
      </c>
      <c r="O7" s="23">
        <f t="shared" si="0"/>
        <v>0.21165268088834965</v>
      </c>
      <c r="P7" s="23">
        <f t="shared" si="0"/>
        <v>0.23840824935186888</v>
      </c>
      <c r="Q7" s="23">
        <f t="shared" si="0"/>
        <v>0.30570717466648856</v>
      </c>
      <c r="R7" s="23">
        <f t="shared" si="0"/>
        <v>0.21664461895569542</v>
      </c>
      <c r="S7" s="23">
        <f t="shared" si="0"/>
        <v>0.20851558157360772</v>
      </c>
      <c r="T7" s="23">
        <f t="shared" si="0"/>
        <v>0.22888665523165197</v>
      </c>
    </row>
    <row r="8" spans="1:20" x14ac:dyDescent="0.25">
      <c r="A8" s="8" t="s">
        <v>249</v>
      </c>
      <c r="C8" s="23">
        <f t="shared" ref="C8:R10" si="1">C4/B4-1</f>
        <v>0.32149619107725402</v>
      </c>
      <c r="D8" s="23">
        <f t="shared" si="1"/>
        <v>0.23726179986143525</v>
      </c>
      <c r="E8" s="23">
        <f t="shared" si="1"/>
        <v>-0.19194302489942372</v>
      </c>
      <c r="F8" s="23">
        <f t="shared" si="1"/>
        <v>-0.1435068692223852</v>
      </c>
      <c r="G8" s="23">
        <f t="shared" si="1"/>
        <v>-0.20528027398981963</v>
      </c>
      <c r="H8" s="23">
        <f t="shared" si="1"/>
        <v>-0.96679878621344062</v>
      </c>
      <c r="I8" s="23">
        <f t="shared" si="1"/>
        <v>-26.393271807085441</v>
      </c>
      <c r="J8" s="23">
        <f t="shared" si="1"/>
        <v>0.38993622209716761</v>
      </c>
      <c r="K8" s="23">
        <f t="shared" si="1"/>
        <v>8.9839400789500257E-2</v>
      </c>
      <c r="L8" s="23">
        <f t="shared" si="1"/>
        <v>-0.25641799592901315</v>
      </c>
      <c r="M8" s="23">
        <f t="shared" si="1"/>
        <v>0.36833340272284443</v>
      </c>
      <c r="N8" s="23">
        <f t="shared" si="1"/>
        <v>0.4234923629282541</v>
      </c>
      <c r="O8" s="23">
        <f t="shared" si="1"/>
        <v>0.74244675052634945</v>
      </c>
      <c r="P8" s="23">
        <f t="shared" si="1"/>
        <v>0.34074362575825412</v>
      </c>
      <c r="Q8" s="23">
        <f t="shared" si="1"/>
        <v>0.20069215232840865</v>
      </c>
      <c r="R8" s="23">
        <f t="shared" si="1"/>
        <v>0.1599403345608057</v>
      </c>
      <c r="S8" s="23">
        <f t="shared" si="0"/>
        <v>3.780851525085227E-2</v>
      </c>
      <c r="T8" s="23">
        <f t="shared" si="0"/>
        <v>0.24072289347291131</v>
      </c>
    </row>
    <row r="9" spans="1:20" x14ac:dyDescent="0.25">
      <c r="A9" s="8" t="s">
        <v>250</v>
      </c>
      <c r="C9" s="23">
        <f t="shared" si="1"/>
        <v>6.3822481318136726E-2</v>
      </c>
      <c r="D9" s="23">
        <f t="shared" si="0"/>
        <v>-8.453340382834662E-2</v>
      </c>
      <c r="E9" s="23">
        <f t="shared" si="0"/>
        <v>0.20657909536242225</v>
      </c>
      <c r="F9" s="23">
        <f t="shared" si="0"/>
        <v>-2.5414260176017556E-2</v>
      </c>
      <c r="G9" s="23">
        <f t="shared" si="0"/>
        <v>0.1049245828909835</v>
      </c>
      <c r="H9" s="23">
        <f t="shared" si="0"/>
        <v>0.10364818935073994</v>
      </c>
      <c r="I9" s="23">
        <f t="shared" si="0"/>
        <v>9.068546325691984E-2</v>
      </c>
      <c r="J9" s="23">
        <f t="shared" si="0"/>
        <v>-8.1707596970392427E-2</v>
      </c>
      <c r="K9" s="23">
        <f t="shared" si="0"/>
        <v>0.12178455386153453</v>
      </c>
      <c r="L9" s="23">
        <f t="shared" si="0"/>
        <v>6.1395235075012877E-2</v>
      </c>
      <c r="M9" s="23">
        <f t="shared" si="0"/>
        <v>0.39994906046410961</v>
      </c>
      <c r="N9" s="23">
        <f t="shared" si="0"/>
        <v>0.11336258486899453</v>
      </c>
      <c r="O9" s="23">
        <f t="shared" si="0"/>
        <v>0.19827474749409513</v>
      </c>
      <c r="P9" s="23">
        <f t="shared" si="0"/>
        <v>0.38980095184455776</v>
      </c>
      <c r="Q9" s="23">
        <f t="shared" si="0"/>
        <v>0.13173817124725851</v>
      </c>
      <c r="R9" s="23">
        <f t="shared" si="0"/>
        <v>7.4384347685797714E-2</v>
      </c>
      <c r="S9" s="23">
        <f t="shared" si="0"/>
        <v>0.18066602847448565</v>
      </c>
      <c r="T9" s="23">
        <f t="shared" si="0"/>
        <v>0.4008523139448581</v>
      </c>
    </row>
    <row r="10" spans="1:20" x14ac:dyDescent="0.25">
      <c r="A10" s="8" t="s">
        <v>251</v>
      </c>
      <c r="C10" s="23">
        <f t="shared" si="1"/>
        <v>0.28416618056905829</v>
      </c>
      <c r="D10" s="23">
        <f t="shared" si="0"/>
        <v>0.17343313111328706</v>
      </c>
      <c r="E10" s="23">
        <f t="shared" si="0"/>
        <v>8.3248386000679631E-2</v>
      </c>
      <c r="F10" s="23">
        <f t="shared" si="0"/>
        <v>0.12080904658291369</v>
      </c>
      <c r="G10" s="23">
        <f t="shared" si="0"/>
        <v>5.7981847682072374E-2</v>
      </c>
      <c r="H10" s="23">
        <f t="shared" si="0"/>
        <v>-0.21081886520785553</v>
      </c>
      <c r="I10" s="23">
        <f t="shared" si="0"/>
        <v>-0.29759636803360423</v>
      </c>
      <c r="J10" s="23">
        <f t="shared" si="0"/>
        <v>-1.4255856378287635E-2</v>
      </c>
      <c r="K10" s="23">
        <f t="shared" si="0"/>
        <v>-1.657360312771929</v>
      </c>
      <c r="L10" s="23">
        <f t="shared" si="0"/>
        <v>0.26826198821686931</v>
      </c>
      <c r="M10" s="23">
        <f t="shared" si="0"/>
        <v>0.78598887165653553</v>
      </c>
      <c r="N10" s="23">
        <f t="shared" si="0"/>
        <v>0.23666773670477648</v>
      </c>
      <c r="O10" s="23">
        <f t="shared" si="0"/>
        <v>0.45294986821437133</v>
      </c>
      <c r="P10" s="23">
        <f t="shared" si="0"/>
        <v>0.29528119946678144</v>
      </c>
      <c r="Q10" s="23">
        <f t="shared" si="0"/>
        <v>0.34607046357990634</v>
      </c>
      <c r="R10" s="23">
        <f t="shared" si="0"/>
        <v>0.18022146057836186</v>
      </c>
      <c r="S10" s="23">
        <f t="shared" si="0"/>
        <v>0.18209230337697724</v>
      </c>
      <c r="T10" s="23">
        <f t="shared" si="0"/>
        <v>0.26285310734463274</v>
      </c>
    </row>
    <row r="12" spans="1:20" x14ac:dyDescent="0.25">
      <c r="B12" s="1" t="s">
        <v>12</v>
      </c>
      <c r="C12" s="1" t="s">
        <v>8</v>
      </c>
      <c r="D12" s="1" t="s">
        <v>4</v>
      </c>
      <c r="F12" s="1" t="s">
        <v>13</v>
      </c>
      <c r="G12" s="1" t="s">
        <v>9</v>
      </c>
      <c r="H12" s="1" t="s">
        <v>5</v>
      </c>
      <c r="I12" s="1" t="s">
        <v>1</v>
      </c>
    </row>
    <row r="13" spans="1:20" x14ac:dyDescent="0.25">
      <c r="A13" s="8" t="s">
        <v>248</v>
      </c>
      <c r="B13" s="24">
        <f>I3/E3-1</f>
        <v>0.3552231814049458</v>
      </c>
      <c r="C13" s="24">
        <f>M3/I3-1</f>
        <v>0.34130982165582591</v>
      </c>
      <c r="D13" s="24">
        <f>Q3/M3-1</f>
        <v>1.3192527631691102</v>
      </c>
      <c r="F13" s="24">
        <f>H3/D3-1</f>
        <v>0.31861351245116731</v>
      </c>
      <c r="G13" s="16">
        <f>L3/H3-1</f>
        <v>0.39583186315185825</v>
      </c>
      <c r="H13" s="24">
        <f>P3/L3-1</f>
        <v>0.94054861328523653</v>
      </c>
      <c r="I13" s="24">
        <f>T3/P3-1</f>
        <v>1.3592480919873764</v>
      </c>
    </row>
    <row r="14" spans="1:20" x14ac:dyDescent="0.25">
      <c r="A14" s="8" t="s">
        <v>249</v>
      </c>
      <c r="B14" s="24">
        <f t="shared" ref="B14:B16" si="2">I4/E4-1</f>
        <v>-1.5738660064319066</v>
      </c>
      <c r="C14" s="24">
        <f t="shared" ref="C14:C16" si="3">M4/I4-1</f>
        <v>0.54126805477396367</v>
      </c>
      <c r="D14" s="24">
        <f t="shared" ref="D14:D16" si="4">Q4/M4-1</f>
        <v>2.992933426641514</v>
      </c>
      <c r="F14" s="24">
        <f t="shared" ref="F14:F16" si="5">H4/D4-1</f>
        <v>-0.98173861041644017</v>
      </c>
      <c r="G14" s="16">
        <f t="shared" ref="G14:G16" si="6">L4/H4-1</f>
        <v>-29.602560285799346</v>
      </c>
      <c r="H14" s="24">
        <f t="shared" ref="H14:H16" si="7">P4/L4-1</f>
        <v>3.5504288271784841</v>
      </c>
      <c r="I14" s="24">
        <f t="shared" ref="I14:I16" si="8">T4/P4-1</f>
        <v>0.79332642553415367</v>
      </c>
    </row>
    <row r="15" spans="1:20" x14ac:dyDescent="0.25">
      <c r="A15" s="8" t="s">
        <v>250</v>
      </c>
      <c r="B15" s="24">
        <f t="shared" si="2"/>
        <v>0.29623238766184312</v>
      </c>
      <c r="C15" s="24">
        <f t="shared" si="3"/>
        <v>0.53066381047101729</v>
      </c>
      <c r="D15" s="24">
        <f t="shared" si="4"/>
        <v>1.0984160453381033</v>
      </c>
      <c r="F15" s="24">
        <f t="shared" si="5"/>
        <v>0.43396694498355548</v>
      </c>
      <c r="G15" s="16">
        <f t="shared" si="6"/>
        <v>0.19252393845010451</v>
      </c>
      <c r="H15" s="24">
        <f t="shared" si="7"/>
        <v>1.5957201460266695</v>
      </c>
      <c r="I15" s="24">
        <f t="shared" si="8"/>
        <v>1.0110601291187047</v>
      </c>
    </row>
    <row r="16" spans="1:20" x14ac:dyDescent="0.25">
      <c r="A16" s="8" t="s">
        <v>251</v>
      </c>
      <c r="B16" s="24">
        <f t="shared" si="2"/>
        <v>-0.34268538665565496</v>
      </c>
      <c r="C16" s="24">
        <f t="shared" si="3"/>
        <v>-2.467761226486898</v>
      </c>
      <c r="D16" s="24">
        <f t="shared" si="4"/>
        <v>2.1328205381468588</v>
      </c>
      <c r="F16" s="24">
        <f t="shared" si="5"/>
        <v>1.3712004886084594E-2</v>
      </c>
      <c r="G16" s="16">
        <f t="shared" si="6"/>
        <v>-1.5772492946093304</v>
      </c>
      <c r="H16" s="24">
        <f t="shared" si="7"/>
        <v>3.1566788436519193</v>
      </c>
      <c r="I16" s="24">
        <f t="shared" si="8"/>
        <v>1.3715677120909899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4762-159D-43A3-9028-E1E13FBF68DA}">
  <dimension ref="A2:P10"/>
  <sheetViews>
    <sheetView topLeftCell="A16" zoomScale="85" zoomScaleNormal="85" workbookViewId="0">
      <selection activeCell="R17" sqref="R17"/>
    </sheetView>
  </sheetViews>
  <sheetFormatPr defaultRowHeight="15" x14ac:dyDescent="0.25"/>
  <cols>
    <col min="1" max="1" width="21.7109375" bestFit="1" customWidth="1"/>
    <col min="2" max="2" width="11" bestFit="1" customWidth="1"/>
  </cols>
  <sheetData>
    <row r="2" spans="1:16" x14ac:dyDescent="0.25">
      <c r="B2" s="1" t="s">
        <v>15</v>
      </c>
      <c r="C2" s="1" t="s">
        <v>14</v>
      </c>
      <c r="D2" s="1" t="s">
        <v>13</v>
      </c>
      <c r="E2" s="1" t="s">
        <v>12</v>
      </c>
      <c r="F2" s="1" t="s">
        <v>11</v>
      </c>
      <c r="G2" s="1" t="s">
        <v>10</v>
      </c>
      <c r="H2" s="1" t="s">
        <v>9</v>
      </c>
      <c r="I2" s="1" t="s">
        <v>8</v>
      </c>
      <c r="J2" s="1" t="s">
        <v>7</v>
      </c>
      <c r="K2" s="1" t="s">
        <v>6</v>
      </c>
      <c r="L2" s="1" t="s">
        <v>5</v>
      </c>
      <c r="M2" s="1" t="s">
        <v>4</v>
      </c>
      <c r="N2" s="1" t="s">
        <v>3</v>
      </c>
      <c r="O2" s="1" t="s">
        <v>2</v>
      </c>
      <c r="P2" s="1" t="s">
        <v>1</v>
      </c>
    </row>
    <row r="3" spans="1:16" x14ac:dyDescent="0.25">
      <c r="A3" s="8" t="s">
        <v>252</v>
      </c>
      <c r="B3" s="25">
        <f>'Karlılık Oranları'!F72</f>
        <v>0.58320353301203931</v>
      </c>
      <c r="C3" s="25">
        <f>'Karlılık Oranları'!G72</f>
        <v>0.40730787734586205</v>
      </c>
      <c r="D3" s="25">
        <f>'Karlılık Oranları'!H72</f>
        <v>1.4349120641118198E-2</v>
      </c>
      <c r="E3" s="25">
        <f>'Karlılık Oranları'!I72</f>
        <v>-0.40870344371559042</v>
      </c>
      <c r="F3" s="25">
        <f>'Karlılık Oranları'!J72</f>
        <v>-0.5322809475064203</v>
      </c>
      <c r="G3" s="25">
        <f>'Karlılık Oranları'!K72</f>
        <v>-1.350315875280212</v>
      </c>
      <c r="H3" s="25">
        <f>'Karlılık Oranları'!L72</f>
        <v>-1.9285398851820628</v>
      </c>
      <c r="I3" s="25">
        <f>'Karlılık Oranları'!M72</f>
        <v>3.3954233173201094</v>
      </c>
      <c r="J3" s="25">
        <f>'Karlılık Oranları'!N72</f>
        <v>2.7259326156938717</v>
      </c>
      <c r="K3" s="25">
        <f>'Karlılık Oranları'!O72</f>
        <v>1.1991115458587225</v>
      </c>
      <c r="L3" s="25">
        <f>'Karlılık Oranları'!P72</f>
        <v>1.2463264063994435</v>
      </c>
      <c r="M3" s="25">
        <f>'Karlılık Oranları'!Q72</f>
        <v>1.0454620140788546</v>
      </c>
      <c r="N3" s="25">
        <f>'Karlılık Oranları'!R72</f>
        <v>1.0157419957544238</v>
      </c>
      <c r="O3" s="25">
        <f>'Karlılık Oranları'!S72</f>
        <v>0.84333048177158054</v>
      </c>
      <c r="P3" s="25">
        <f>'Karlılık Oranları'!T72</f>
        <v>0.82239956531362135</v>
      </c>
    </row>
    <row r="4" spans="1:16" x14ac:dyDescent="0.25">
      <c r="A4" t="s">
        <v>253</v>
      </c>
      <c r="B4" s="24">
        <f>'Likitide ve Kaldıraç Oranları'!J40</f>
        <v>1.1914872111441626</v>
      </c>
      <c r="C4" s="24">
        <f>'Likitide ve Kaldıraç Oranları'!K40</f>
        <v>1.1833518744996341</v>
      </c>
      <c r="D4" s="24">
        <f>'Likitide ve Kaldıraç Oranları'!L40</f>
        <v>1.1311086646814614</v>
      </c>
      <c r="E4" s="24">
        <f>'Likitide ve Kaldıraç Oranları'!M40</f>
        <v>1.0844342437456966</v>
      </c>
      <c r="F4" s="24">
        <f>'Likitide ve Kaldıraç Oranları'!N40</f>
        <v>1.0906362298314309</v>
      </c>
      <c r="G4" s="24">
        <f>'Likitide ve Kaldıraç Oranları'!O40</f>
        <v>0.94688760851148945</v>
      </c>
      <c r="H4" s="24">
        <f>'Likitide ve Kaldıraç Oranları'!P40</f>
        <v>0.93653596228608427</v>
      </c>
      <c r="I4" s="24">
        <f>'Likitide ve Kaldıraç Oranları'!Q40</f>
        <v>0.91903557900180466</v>
      </c>
      <c r="J4" s="24">
        <f>'Likitide ve Kaldıraç Oranları'!R40</f>
        <v>0.91006875151886624</v>
      </c>
      <c r="K4" s="24">
        <f>'Likitide ve Kaldıraç Oranları'!S40</f>
        <v>0.89095522883856726</v>
      </c>
      <c r="L4" s="24">
        <f>'Likitide ve Kaldıraç Oranları'!T40</f>
        <v>0.89837131583619856</v>
      </c>
      <c r="M4" s="24">
        <f>'Likitide ve Kaldıraç Oranları'!U40</f>
        <v>0.87912454180579491</v>
      </c>
      <c r="N4" s="24">
        <f>'Likitide ve Kaldıraç Oranları'!V40</f>
        <v>0.86721715545714173</v>
      </c>
      <c r="O4" s="24">
        <f>'Likitide ve Kaldıraç Oranları'!W40</f>
        <v>0.86705675036875474</v>
      </c>
      <c r="P4" s="24">
        <f>'Likitide ve Kaldıraç Oranları'!X40</f>
        <v>0.88015310805709968</v>
      </c>
    </row>
    <row r="5" spans="1:16" x14ac:dyDescent="0.25">
      <c r="A5" t="s">
        <v>157</v>
      </c>
      <c r="B5">
        <f>'Yıllık Veriler'!F78</f>
        <v>323330000</v>
      </c>
      <c r="C5">
        <f>'Yıllık Veriler'!G78</f>
        <v>288950000</v>
      </c>
      <c r="D5">
        <f>'Yıllık Veriler'!H78</f>
        <v>377236000</v>
      </c>
      <c r="E5">
        <f>'Yıllık Veriler'!I78</f>
        <v>470459000</v>
      </c>
      <c r="F5">
        <f>'Yıllık Veriler'!J78</f>
        <v>540022000</v>
      </c>
      <c r="G5">
        <f>'Yıllık Veriler'!K78</f>
        <v>609953000</v>
      </c>
      <c r="H5">
        <f>'Yıllık Veriler'!L78</f>
        <v>619801000</v>
      </c>
      <c r="I5">
        <f>'Yıllık Veriler'!M78</f>
        <v>680605000</v>
      </c>
      <c r="J5">
        <f>'Yıllık Veriler'!N78</f>
        <v>778105000</v>
      </c>
      <c r="K5">
        <f>'Yıllık Veriler'!O78</f>
        <v>985596000</v>
      </c>
      <c r="L5">
        <f>'Yıllık Veriler'!P78</f>
        <v>1192515000</v>
      </c>
      <c r="M5">
        <f>'Yıllık Veriler'!Q78</f>
        <v>1429143000</v>
      </c>
      <c r="N5">
        <f>'Yıllık Veriler'!R78</f>
        <v>1694465000</v>
      </c>
      <c r="O5">
        <f>'Yıllık Veriler'!S78</f>
        <v>2032466000</v>
      </c>
      <c r="P5">
        <f>'Yıllık Veriler'!T78</f>
        <v>2588946000</v>
      </c>
    </row>
    <row r="6" spans="1:16" x14ac:dyDescent="0.25">
      <c r="A6" t="s">
        <v>158</v>
      </c>
      <c r="B6">
        <f>Bilanço!J150</f>
        <v>629853000</v>
      </c>
      <c r="C6">
        <f>Bilanço!K150</f>
        <v>359463000</v>
      </c>
      <c r="D6">
        <f>Bilanço!L150</f>
        <v>410536000</v>
      </c>
      <c r="E6">
        <f>Bilanço!M150</f>
        <v>244263000</v>
      </c>
      <c r="F6">
        <f>Bilanço!N150</f>
        <v>577194000</v>
      </c>
      <c r="G6">
        <f>Bilanço!O150</f>
        <v>389218000</v>
      </c>
      <c r="H6">
        <f>Bilanço!P150</f>
        <v>111692000</v>
      </c>
      <c r="I6">
        <f>Bilanço!Q150</f>
        <v>-500275000</v>
      </c>
      <c r="J6">
        <f>Bilanço!R150</f>
        <v>-145394000</v>
      </c>
      <c r="K6">
        <f>Bilanço!S150</f>
        <v>37708000</v>
      </c>
      <c r="L6">
        <f>Bilanço!T150</f>
        <v>-343444000</v>
      </c>
      <c r="M6">
        <f>Bilanço!U150</f>
        <v>-984220000</v>
      </c>
      <c r="N6">
        <f>Bilanço!V150</f>
        <v>-209127000</v>
      </c>
      <c r="O6">
        <f>Bilanço!W150</f>
        <v>37059000</v>
      </c>
      <c r="P6">
        <f>Bilanço!X150</f>
        <v>-1262156000</v>
      </c>
    </row>
    <row r="7" spans="1:16" x14ac:dyDescent="0.25">
      <c r="A7" t="s">
        <v>254</v>
      </c>
      <c r="B7">
        <f>-'Yıllık Veriler'!F26</f>
        <v>222289000</v>
      </c>
      <c r="C7">
        <f>-'Yıllık Veriler'!G26</f>
        <v>217935000</v>
      </c>
      <c r="D7">
        <f>-'Yıllık Veriler'!H26</f>
        <v>211106000</v>
      </c>
      <c r="E7">
        <f>-'Yıllık Veriler'!I26</f>
        <v>214737000</v>
      </c>
      <c r="F7">
        <f>-'Yıllık Veriler'!J26</f>
        <v>224460000</v>
      </c>
      <c r="G7">
        <f>-'Yıllık Veriler'!K26</f>
        <v>242509000</v>
      </c>
      <c r="H7">
        <f>-'Yıllık Veriler'!L26</f>
        <v>256212000</v>
      </c>
      <c r="I7">
        <f>-'Yıllık Veriler'!M26</f>
        <v>265856000</v>
      </c>
      <c r="J7">
        <f>-'Yıllık Veriler'!N26</f>
        <v>289491000</v>
      </c>
      <c r="K7">
        <f>-'Yıllık Veriler'!O26</f>
        <v>335389000</v>
      </c>
      <c r="L7">
        <f>-'Yıllık Veriler'!P26</f>
        <v>401979000</v>
      </c>
      <c r="M7">
        <f>-'Yıllık Veriler'!Q26</f>
        <v>532440000</v>
      </c>
      <c r="N7">
        <f>-'Yıllık Veriler'!R26</f>
        <v>652618000</v>
      </c>
      <c r="O7">
        <f>-'Yıllık Veriler'!S26</f>
        <v>772160000</v>
      </c>
      <c r="P7">
        <f>-'Yıllık Veriler'!T26</f>
        <v>1037907000</v>
      </c>
    </row>
    <row r="8" spans="1:16" x14ac:dyDescent="0.25">
      <c r="A8" t="s">
        <v>255</v>
      </c>
      <c r="B8">
        <f>'Yıllık Veriler'!F19</f>
        <v>193828000</v>
      </c>
      <c r="C8">
        <f>'Yıllık Veriler'!G19</f>
        <v>162721000</v>
      </c>
      <c r="D8">
        <f>'Yıllık Veriler'!H19</f>
        <v>256346000</v>
      </c>
      <c r="E8">
        <f>'Yıllık Veriler'!I19</f>
        <v>351645000</v>
      </c>
      <c r="F8">
        <f>'Yıllık Veriler'!J19</f>
        <v>418637000</v>
      </c>
      <c r="G8">
        <f>'Yıllık Veriler'!K19</f>
        <v>485469000</v>
      </c>
      <c r="H8">
        <f>'Yıllık Veriler'!L19</f>
        <v>487156000</v>
      </c>
      <c r="I8">
        <f>'Yıllık Veriler'!M19</f>
        <v>538740000</v>
      </c>
      <c r="J8">
        <f>'Yıllık Veriler'!N19</f>
        <v>626047000</v>
      </c>
      <c r="K8">
        <f>'Yıllık Veriler'!O19</f>
        <v>821141000</v>
      </c>
      <c r="L8">
        <f>'Yıllık Veriler'!P19</f>
        <v>1013489000</v>
      </c>
      <c r="M8">
        <f>'Yıllık Veriler'!Q19</f>
        <v>1230720000</v>
      </c>
      <c r="N8">
        <f>'Yıllık Veriler'!R19</f>
        <v>1466166000</v>
      </c>
      <c r="O8">
        <f>'Yıllık Veriler'!S19</f>
        <v>1764619000</v>
      </c>
      <c r="P8">
        <f>'Yıllık Veriler'!T19</f>
        <v>2273700000</v>
      </c>
    </row>
    <row r="9" spans="1:16" x14ac:dyDescent="0.25">
      <c r="A9" t="s">
        <v>256</v>
      </c>
      <c r="B9" s="4">
        <f>B6/B5</f>
        <v>1.9480190517428015</v>
      </c>
      <c r="C9" s="4">
        <f t="shared" ref="C9:P9" si="0">C6/C5</f>
        <v>1.2440318394185845</v>
      </c>
      <c r="D9" s="4">
        <f t="shared" si="0"/>
        <v>1.0882736536279676</v>
      </c>
      <c r="E9" s="4">
        <f t="shared" si="0"/>
        <v>0.51920146070114503</v>
      </c>
      <c r="F9" s="4">
        <f t="shared" si="0"/>
        <v>1.0688342326794094</v>
      </c>
      <c r="G9" s="4">
        <f t="shared" si="0"/>
        <v>0.63811146104699867</v>
      </c>
      <c r="H9" s="4">
        <f t="shared" si="0"/>
        <v>0.18020622748269202</v>
      </c>
      <c r="I9" s="4">
        <f t="shared" si="0"/>
        <v>-0.73504455594654761</v>
      </c>
      <c r="J9" s="4">
        <f t="shared" si="0"/>
        <v>-0.1868565296457419</v>
      </c>
      <c r="K9" s="4">
        <f t="shared" si="0"/>
        <v>3.8259083843684427E-2</v>
      </c>
      <c r="L9" s="4">
        <f t="shared" si="0"/>
        <v>-0.28799973165955983</v>
      </c>
      <c r="M9" s="4">
        <f t="shared" si="0"/>
        <v>-0.6886784597482547</v>
      </c>
      <c r="N9" s="4">
        <f t="shared" si="0"/>
        <v>-0.12341771591623314</v>
      </c>
      <c r="O9" s="4">
        <f t="shared" si="0"/>
        <v>1.8233515345398153E-2</v>
      </c>
      <c r="P9" s="4">
        <f t="shared" si="0"/>
        <v>-0.48751731399573417</v>
      </c>
    </row>
    <row r="10" spans="1:16" x14ac:dyDescent="0.25">
      <c r="A10" t="s">
        <v>257</v>
      </c>
      <c r="B10" s="4">
        <f>B8/B7</f>
        <v>0.87196397482556487</v>
      </c>
      <c r="C10" s="4">
        <f t="shared" ref="C10:P10" si="1">C8/C7</f>
        <v>0.74664923027508201</v>
      </c>
      <c r="D10" s="4">
        <f t="shared" si="1"/>
        <v>1.2142999251560826</v>
      </c>
      <c r="E10" s="4">
        <f t="shared" si="1"/>
        <v>1.6375612959108119</v>
      </c>
      <c r="F10" s="4">
        <f t="shared" si="1"/>
        <v>1.8650850931123586</v>
      </c>
      <c r="G10" s="4">
        <f t="shared" si="1"/>
        <v>2.0018597247937189</v>
      </c>
      <c r="H10" s="4">
        <f t="shared" si="1"/>
        <v>1.9013785458916834</v>
      </c>
      <c r="I10" s="4">
        <f t="shared" si="1"/>
        <v>2.0264353635050552</v>
      </c>
      <c r="J10" s="4">
        <f t="shared" si="1"/>
        <v>2.1625784566705009</v>
      </c>
      <c r="K10" s="4">
        <f t="shared" si="1"/>
        <v>2.4483241847526305</v>
      </c>
      <c r="L10" s="4">
        <f t="shared" si="1"/>
        <v>2.5212486224404755</v>
      </c>
      <c r="M10" s="4">
        <f t="shared" si="1"/>
        <v>2.3114717151228308</v>
      </c>
      <c r="N10" s="4">
        <f t="shared" si="1"/>
        <v>2.2465914210150499</v>
      </c>
      <c r="O10" s="4">
        <f t="shared" si="1"/>
        <v>2.2853022689598013</v>
      </c>
      <c r="P10" s="4">
        <f t="shared" si="1"/>
        <v>2.1906587006350282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EAC9-14A7-4561-A2BF-073365ABE076}">
  <dimension ref="A2:T18"/>
  <sheetViews>
    <sheetView topLeftCell="A7" zoomScale="70" zoomScaleNormal="70" workbookViewId="0">
      <selection activeCell="O26" sqref="O26"/>
    </sheetView>
  </sheetViews>
  <sheetFormatPr defaultRowHeight="15" x14ac:dyDescent="0.25"/>
  <cols>
    <col min="1" max="1" width="38.85546875" bestFit="1" customWidth="1"/>
    <col min="2" max="20" width="14.7109375" bestFit="1" customWidth="1"/>
  </cols>
  <sheetData>
    <row r="2" spans="1:20" x14ac:dyDescent="0.25">
      <c r="B2" s="1" t="s">
        <v>19</v>
      </c>
      <c r="C2" s="1" t="s">
        <v>18</v>
      </c>
      <c r="D2" s="1" t="s">
        <v>17</v>
      </c>
      <c r="E2" s="1" t="s">
        <v>16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11</v>
      </c>
      <c r="K2" s="1" t="s">
        <v>10</v>
      </c>
      <c r="L2" s="1" t="s">
        <v>9</v>
      </c>
      <c r="M2" s="1" t="s">
        <v>8</v>
      </c>
      <c r="N2" s="1" t="s">
        <v>7</v>
      </c>
      <c r="O2" s="1" t="s">
        <v>6</v>
      </c>
      <c r="P2" s="1" t="s">
        <v>5</v>
      </c>
      <c r="Q2" s="1" t="s">
        <v>4</v>
      </c>
      <c r="R2" s="1" t="s">
        <v>3</v>
      </c>
      <c r="S2" s="1" t="s">
        <v>2</v>
      </c>
      <c r="T2" s="1" t="s">
        <v>1</v>
      </c>
    </row>
    <row r="3" spans="1:20" x14ac:dyDescent="0.25">
      <c r="A3" t="s">
        <v>258</v>
      </c>
      <c r="B3">
        <f>Bilanço!F73</f>
        <v>840682000</v>
      </c>
      <c r="C3">
        <f>Bilanço!G73</f>
        <v>1842761000</v>
      </c>
      <c r="D3">
        <f>Bilanço!H73</f>
        <v>2879903000</v>
      </c>
      <c r="E3">
        <f>Bilanço!I73</f>
        <v>4136971000</v>
      </c>
      <c r="F3">
        <f>Bilanço!J73</f>
        <v>1048401000</v>
      </c>
      <c r="G3">
        <f>Bilanço!K73</f>
        <v>2003518000</v>
      </c>
      <c r="H3">
        <f>Bilanço!L73</f>
        <v>3674296000</v>
      </c>
      <c r="I3">
        <f>Bilanço!M73</f>
        <v>5606519000</v>
      </c>
      <c r="J3">
        <f>Bilanço!N73</f>
        <v>1461262000</v>
      </c>
      <c r="K3">
        <f>Bilanço!O73</f>
        <v>2983252000</v>
      </c>
      <c r="L3">
        <f>Bilanço!P73</f>
        <v>4951132000</v>
      </c>
      <c r="M3">
        <f>Bilanço!Q73</f>
        <v>7520079000</v>
      </c>
      <c r="N3">
        <f>Bilanço!R73</f>
        <v>2843083000</v>
      </c>
      <c r="O3">
        <f>Bilanço!S73</f>
        <v>6249184000</v>
      </c>
      <c r="P3">
        <f>Bilanço!T73</f>
        <v>10788538000</v>
      </c>
      <c r="Q3">
        <f>Bilanço!U73</f>
        <v>17440964000</v>
      </c>
      <c r="R3">
        <f>Bilanço!V73</f>
        <v>6621574000</v>
      </c>
      <c r="S3">
        <f>Bilanço!W73</f>
        <v>14452262000</v>
      </c>
      <c r="T3">
        <f>Bilanço!X73</f>
        <v>24861195000</v>
      </c>
    </row>
    <row r="4" spans="1:20" x14ac:dyDescent="0.25">
      <c r="A4" t="s">
        <v>259</v>
      </c>
      <c r="B4">
        <f>'Yıllık Veriler'!B2</f>
        <v>3511191000</v>
      </c>
      <c r="C4">
        <f>'Yıllık Veriler'!C2</f>
        <v>3622350000</v>
      </c>
      <c r="D4">
        <f>'Yıllık Veriler'!D2</f>
        <v>3739810000</v>
      </c>
      <c r="E4">
        <f>'Yıllık Veriler'!E2</f>
        <v>4136971000</v>
      </c>
      <c r="F4">
        <f>'Yıllık Veriler'!F2</f>
        <v>4344690000</v>
      </c>
      <c r="G4">
        <f>'Yıllık Veriler'!G2</f>
        <v>4297728000</v>
      </c>
      <c r="H4">
        <f>'Yıllık Veriler'!H2</f>
        <v>4931364000</v>
      </c>
      <c r="I4">
        <f>'Yıllık Veriler'!I2</f>
        <v>5606519000</v>
      </c>
      <c r="J4">
        <f>'Yıllık Veriler'!J2</f>
        <v>6019380000</v>
      </c>
      <c r="K4">
        <f>'Yıllık Veriler'!K2</f>
        <v>6586253000</v>
      </c>
      <c r="L4">
        <f>'Yıllık Veriler'!L2</f>
        <v>6883355000</v>
      </c>
      <c r="M4">
        <f>'Yıllık Veriler'!M2</f>
        <v>7520079000</v>
      </c>
      <c r="N4">
        <f>'Yıllık Veriler'!N2</f>
        <v>8901900000</v>
      </c>
      <c r="O4">
        <f>'Yıllık Veriler'!O2</f>
        <v>10786011000</v>
      </c>
      <c r="P4">
        <f>'Yıllık Veriler'!P2</f>
        <v>13357485000</v>
      </c>
      <c r="Q4">
        <f>'Yıllık Veriler'!Q2</f>
        <v>17440964000</v>
      </c>
      <c r="R4">
        <f>'Yıllık Veriler'!R2</f>
        <v>21219455000</v>
      </c>
      <c r="S4">
        <f>'Yıllık Veriler'!S2</f>
        <v>25644042000</v>
      </c>
      <c r="T4">
        <f>'Yıllık Veriler'!T2</f>
        <v>31513621000</v>
      </c>
    </row>
    <row r="5" spans="1:20" x14ac:dyDescent="0.25">
      <c r="A5" t="s">
        <v>91</v>
      </c>
      <c r="B5">
        <f>-'Yıllık Veriler'!B12</f>
        <v>474334000</v>
      </c>
      <c r="C5">
        <f>-'Yıllık Veriler'!C12</f>
        <v>476395000</v>
      </c>
      <c r="D5">
        <f>-'Yıllık Veriler'!D12</f>
        <v>481230000</v>
      </c>
      <c r="E5">
        <f>-'Yıllık Veriler'!E12</f>
        <v>482266000</v>
      </c>
      <c r="F5">
        <f>-'Yıllık Veriler'!F12</f>
        <v>494740000</v>
      </c>
      <c r="G5">
        <f>-'Yıllık Veriler'!G12</f>
        <v>472328000</v>
      </c>
      <c r="H5">
        <f>-'Yıllık Veriler'!H12</f>
        <v>483526000</v>
      </c>
      <c r="I5">
        <f>-'Yıllık Veriler'!I12</f>
        <v>512128000</v>
      </c>
      <c r="J5">
        <f>-'Yıllık Veriler'!J12</f>
        <v>522083000</v>
      </c>
      <c r="K5">
        <f>-'Yıllık Veriler'!K12</f>
        <v>559552000</v>
      </c>
      <c r="L5">
        <f>-'Yıllık Veriler'!L12</f>
        <v>591196000</v>
      </c>
      <c r="M5">
        <f>-'Yıllık Veriler'!M12</f>
        <v>642973000</v>
      </c>
      <c r="N5">
        <f>-'Yıllık Veriler'!N12</f>
        <v>781220000</v>
      </c>
      <c r="O5">
        <f>-'Yıllık Veriler'!O12</f>
        <v>940026000</v>
      </c>
      <c r="P5">
        <f>-'Yıllık Veriler'!P12</f>
        <v>1165974000</v>
      </c>
      <c r="Q5">
        <f>-'Yıllık Veriler'!Q12</f>
        <v>1470415000</v>
      </c>
      <c r="R5">
        <f>-'Yıllık Veriler'!R12</f>
        <v>1769901000</v>
      </c>
      <c r="S5">
        <f>-'Yıllık Veriler'!S12</f>
        <v>2148951000</v>
      </c>
      <c r="T5">
        <f>-'Yıllık Veriler'!T12</f>
        <v>2632913000</v>
      </c>
    </row>
    <row r="6" spans="1:20" x14ac:dyDescent="0.25">
      <c r="A6" t="s">
        <v>92</v>
      </c>
      <c r="B6">
        <f>-'Yıllık Veriler'!B13</f>
        <v>56800000</v>
      </c>
      <c r="C6">
        <f>-'Yıllık Veriler'!C13</f>
        <v>59711000</v>
      </c>
      <c r="D6">
        <f>-'Yıllık Veriler'!D13</f>
        <v>60761000</v>
      </c>
      <c r="E6">
        <f>-'Yıllık Veriler'!E13</f>
        <v>57110000</v>
      </c>
      <c r="F6">
        <f>-'Yıllık Veriler'!F13</f>
        <v>58001000</v>
      </c>
      <c r="G6">
        <f>-'Yıllık Veriler'!G13</f>
        <v>56887000</v>
      </c>
      <c r="H6">
        <f>-'Yıllık Veriler'!H13</f>
        <v>62347000</v>
      </c>
      <c r="I6">
        <f>-'Yıllık Veriler'!I13</f>
        <v>66910000</v>
      </c>
      <c r="J6">
        <f>-'Yıllık Veriler'!J13</f>
        <v>67700000</v>
      </c>
      <c r="K6">
        <f>-'Yıllık Veriler'!K13</f>
        <v>73053000</v>
      </c>
      <c r="L6">
        <f>-'Yıllık Veriler'!L13</f>
        <v>74869000</v>
      </c>
      <c r="M6">
        <f>-'Yıllık Veriler'!M13</f>
        <v>85113000</v>
      </c>
      <c r="N6">
        <f>-'Yıllık Veriler'!N13</f>
        <v>104960000</v>
      </c>
      <c r="O6">
        <f>-'Yıllık Veriler'!O13</f>
        <v>126067000</v>
      </c>
      <c r="P6">
        <f>-'Yıllık Veriler'!P13</f>
        <v>155676000</v>
      </c>
      <c r="Q6">
        <f>-'Yıllık Veriler'!Q13</f>
        <v>203107000</v>
      </c>
      <c r="R6">
        <f>-'Yıllık Veriler'!R13</f>
        <v>233318000</v>
      </c>
      <c r="S6">
        <f>-'Yıllık Veriler'!S13</f>
        <v>281675000</v>
      </c>
      <c r="T6">
        <f>-'Yıllık Veriler'!T13</f>
        <v>338844000</v>
      </c>
    </row>
    <row r="7" spans="1:20" x14ac:dyDescent="0.25">
      <c r="A7" t="s">
        <v>93</v>
      </c>
      <c r="B7">
        <f>'Yıllık Veriler'!B14</f>
        <v>0</v>
      </c>
      <c r="C7">
        <f>'Yıllık Veriler'!C14</f>
        <v>0</v>
      </c>
      <c r="D7">
        <f>'Yıllık Veriler'!D14</f>
        <v>0</v>
      </c>
      <c r="E7">
        <f>'Yıllık Veriler'!E14</f>
        <v>0</v>
      </c>
      <c r="F7">
        <f>'Yıllık Veriler'!F14</f>
        <v>0</v>
      </c>
      <c r="G7">
        <f>'Yıllık Veriler'!G14</f>
        <v>0</v>
      </c>
      <c r="H7">
        <f>'Yıllık Veriler'!H14</f>
        <v>0</v>
      </c>
      <c r="I7">
        <f>'Yıllık Veriler'!I14</f>
        <v>0</v>
      </c>
      <c r="J7">
        <f>'Yıllık Veriler'!J14</f>
        <v>0</v>
      </c>
      <c r="K7">
        <f>'Yıllık Veriler'!K14</f>
        <v>0</v>
      </c>
      <c r="L7">
        <f>'Yıllık Veriler'!L14</f>
        <v>0</v>
      </c>
      <c r="M7">
        <f>'Yıllık Veriler'!M14</f>
        <v>0</v>
      </c>
      <c r="N7">
        <f>'Yıllık Veriler'!N14</f>
        <v>0</v>
      </c>
      <c r="O7">
        <f>'Yıllık Veriler'!O14</f>
        <v>0</v>
      </c>
      <c r="P7">
        <f>'Yıllık Veriler'!P14</f>
        <v>0</v>
      </c>
      <c r="Q7">
        <f>'Yıllık Veriler'!Q14</f>
        <v>0</v>
      </c>
      <c r="R7">
        <f>'Yıllık Veriler'!R14</f>
        <v>0</v>
      </c>
      <c r="S7">
        <f>'Yıllık Veriler'!S14</f>
        <v>0</v>
      </c>
      <c r="T7">
        <f>'Yıllık Veriler'!T14</f>
        <v>0</v>
      </c>
    </row>
    <row r="8" spans="1:20" x14ac:dyDescent="0.25">
      <c r="A8" t="s">
        <v>94</v>
      </c>
      <c r="B8">
        <f>'Yıllık Veriler'!B15</f>
        <v>76034000</v>
      </c>
      <c r="C8">
        <f>'Yıllık Veriler'!C15</f>
        <v>68321000</v>
      </c>
      <c r="D8">
        <f>'Yıllık Veriler'!D15</f>
        <v>43764000</v>
      </c>
      <c r="E8">
        <f>'Yıllık Veriler'!E15</f>
        <v>39286000</v>
      </c>
      <c r="F8">
        <f>'Yıllık Veriler'!F15</f>
        <v>36952000</v>
      </c>
      <c r="G8">
        <f>'Yıllık Veriler'!G15</f>
        <v>57972000</v>
      </c>
      <c r="H8">
        <f>'Yıllık Veriler'!H15</f>
        <v>63076000</v>
      </c>
      <c r="I8">
        <f>'Yıllık Veriler'!I15</f>
        <v>72470000</v>
      </c>
      <c r="J8">
        <f>'Yıllık Veriler'!J15</f>
        <v>78547000</v>
      </c>
      <c r="K8">
        <f>'Yıllık Veriler'!K15</f>
        <v>66709000</v>
      </c>
      <c r="L8">
        <f>'Yıllık Veriler'!L15</f>
        <v>66010000</v>
      </c>
      <c r="M8">
        <f>'Yıllık Veriler'!M15</f>
        <v>85494000</v>
      </c>
      <c r="N8">
        <f>'Yıllık Veriler'!N15</f>
        <v>97700000</v>
      </c>
      <c r="O8">
        <f>'Yıllık Veriler'!O15</f>
        <v>120554000</v>
      </c>
      <c r="P8">
        <f>'Yıllık Veriler'!P15</f>
        <v>141147000</v>
      </c>
      <c r="Q8">
        <f>'Yıllık Veriler'!Q15</f>
        <v>160561000</v>
      </c>
      <c r="R8">
        <f>'Yıllık Veriler'!R15</f>
        <v>190625000</v>
      </c>
      <c r="S8">
        <f>'Yıllık Veriler'!S15</f>
        <v>303792000</v>
      </c>
      <c r="T8">
        <f>'Yıllık Veriler'!T15</f>
        <v>554210000</v>
      </c>
    </row>
    <row r="9" spans="1:20" x14ac:dyDescent="0.25">
      <c r="A9" t="s">
        <v>95</v>
      </c>
      <c r="B9">
        <f>-'Yıllık Veriler'!B16</f>
        <v>170123000</v>
      </c>
      <c r="C9">
        <f>-'Yıllık Veriler'!C16</f>
        <v>198436000</v>
      </c>
      <c r="D9">
        <f>-'Yıllık Veriler'!D16</f>
        <v>188483000</v>
      </c>
      <c r="E9">
        <f>-'Yıllık Veriler'!E16</f>
        <v>172928000</v>
      </c>
      <c r="F9">
        <f>-'Yıllık Veriler'!F16</f>
        <v>154556000</v>
      </c>
      <c r="G9">
        <f>-'Yıllık Veriler'!G16</f>
        <v>117734000</v>
      </c>
      <c r="H9">
        <f>-'Yıllık Veriler'!H16</f>
        <v>107356000</v>
      </c>
      <c r="I9">
        <f>-'Yıllık Veriler'!I16</f>
        <v>114337000</v>
      </c>
      <c r="J9">
        <f>-'Yıllık Veriler'!J16</f>
        <v>139973000</v>
      </c>
      <c r="K9">
        <f>-'Yıllık Veriler'!K16</f>
        <v>168636000</v>
      </c>
      <c r="L9">
        <f>-'Yıllık Veriler'!L16</f>
        <v>188787000</v>
      </c>
      <c r="M9">
        <f>-'Yıllık Veriler'!M16</f>
        <v>256546000</v>
      </c>
      <c r="N9">
        <f>-'Yıllık Veriler'!N16</f>
        <v>279427000</v>
      </c>
      <c r="O9">
        <f>-'Yıllık Veriler'!O16</f>
        <v>329696000</v>
      </c>
      <c r="P9">
        <f>-'Yıllık Veriler'!P16</f>
        <v>391713000</v>
      </c>
      <c r="Q9">
        <f>-'Yıllık Veriler'!Q16</f>
        <v>436198000</v>
      </c>
      <c r="R9">
        <f>-'Yıllık Veriler'!R16</f>
        <v>515875000</v>
      </c>
      <c r="S9">
        <f>-'Yıllık Veriler'!S16</f>
        <v>817159000</v>
      </c>
      <c r="T9">
        <f>-'Yıllık Veriler'!T16</f>
        <v>1156656000</v>
      </c>
    </row>
    <row r="10" spans="1:20" x14ac:dyDescent="0.25">
      <c r="A10" t="s">
        <v>260</v>
      </c>
      <c r="B10">
        <f>B5+B6+B7</f>
        <v>531134000</v>
      </c>
      <c r="C10">
        <f t="shared" ref="C10:T10" si="0">C5+C6+C7</f>
        <v>536106000</v>
      </c>
      <c r="D10">
        <f t="shared" si="0"/>
        <v>541991000</v>
      </c>
      <c r="E10">
        <f t="shared" si="0"/>
        <v>539376000</v>
      </c>
      <c r="F10">
        <f t="shared" si="0"/>
        <v>552741000</v>
      </c>
      <c r="G10">
        <f t="shared" si="0"/>
        <v>529215000</v>
      </c>
      <c r="H10">
        <f t="shared" si="0"/>
        <v>545873000</v>
      </c>
      <c r="I10">
        <f t="shared" si="0"/>
        <v>579038000</v>
      </c>
      <c r="J10">
        <f t="shared" si="0"/>
        <v>589783000</v>
      </c>
      <c r="K10">
        <f t="shared" si="0"/>
        <v>632605000</v>
      </c>
      <c r="L10">
        <f t="shared" si="0"/>
        <v>666065000</v>
      </c>
      <c r="M10">
        <f t="shared" si="0"/>
        <v>728086000</v>
      </c>
      <c r="N10">
        <f t="shared" si="0"/>
        <v>886180000</v>
      </c>
      <c r="O10">
        <f t="shared" si="0"/>
        <v>1066093000</v>
      </c>
      <c r="P10">
        <f t="shared" si="0"/>
        <v>1321650000</v>
      </c>
      <c r="Q10">
        <f t="shared" si="0"/>
        <v>1673522000</v>
      </c>
      <c r="R10">
        <f t="shared" si="0"/>
        <v>2003219000</v>
      </c>
      <c r="S10">
        <f t="shared" si="0"/>
        <v>2430626000</v>
      </c>
      <c r="T10">
        <f t="shared" si="0"/>
        <v>2971757000</v>
      </c>
    </row>
    <row r="11" spans="1:20" x14ac:dyDescent="0.25">
      <c r="A11" t="s">
        <v>206</v>
      </c>
      <c r="B11">
        <f>-'Yıllık Veriler'!B3</f>
        <v>2868753000</v>
      </c>
      <c r="C11">
        <f>-'Yıllık Veriler'!C3</f>
        <v>2953831000</v>
      </c>
      <c r="D11">
        <f>-'Yıllık Veriler'!D3</f>
        <v>3066106000</v>
      </c>
      <c r="E11">
        <f>-'Yıllık Veriler'!E3</f>
        <v>3422374000</v>
      </c>
      <c r="F11">
        <f>-'Yıllık Veriler'!F3</f>
        <v>3598121000</v>
      </c>
      <c r="G11">
        <f>-'Yıllık Veriler'!G3</f>
        <v>3605792000</v>
      </c>
      <c r="H11">
        <f>-'Yıllık Veriler'!H3</f>
        <v>4129145000</v>
      </c>
      <c r="I11">
        <f>-'Yıllık Veriler'!I3</f>
        <v>4675836000</v>
      </c>
      <c r="J11">
        <f>-'Yıllık Veriler'!J3</f>
        <v>5010960000</v>
      </c>
      <c r="K11">
        <f>-'Yıllık Veriler'!K3</f>
        <v>5468179000</v>
      </c>
      <c r="L11">
        <f>-'Yıllık Veriler'!L3</f>
        <v>5730134000</v>
      </c>
      <c r="M11">
        <f>-'Yıllık Veriler'!M3</f>
        <v>6253253000</v>
      </c>
      <c r="N11">
        <f>-'Yıllık Veriler'!N3</f>
        <v>7389673000</v>
      </c>
      <c r="O11">
        <f>-'Yıllık Veriler'!O3</f>
        <v>8898777000</v>
      </c>
      <c r="P11">
        <f>-'Yıllık Veriler'!P3</f>
        <v>11022346000</v>
      </c>
      <c r="Q11">
        <f>-'Yıllık Veriler'!Q3</f>
        <v>14536722000</v>
      </c>
      <c r="R11">
        <f>-'Yıllık Veriler'!R3</f>
        <v>17750070000</v>
      </c>
      <c r="S11">
        <f>-'Yıllık Veriler'!S3</f>
        <v>21448797000</v>
      </c>
      <c r="T11">
        <f>-'Yıllık Veriler'!T3</f>
        <v>26268164000</v>
      </c>
    </row>
    <row r="12" spans="1:20" x14ac:dyDescent="0.25">
      <c r="A12" s="8" t="s">
        <v>206</v>
      </c>
      <c r="B12" s="4">
        <f>B11/B4*100</f>
        <v>81.70313150153325</v>
      </c>
      <c r="C12" s="4">
        <f t="shared" ref="C12:T12" si="1">C11/C4*100</f>
        <v>81.544605021601996</v>
      </c>
      <c r="D12" s="4">
        <f t="shared" si="1"/>
        <v>81.985608894569509</v>
      </c>
      <c r="E12" s="4">
        <f t="shared" si="1"/>
        <v>82.726564919115944</v>
      </c>
      <c r="F12" s="4">
        <f t="shared" si="1"/>
        <v>82.816518554833607</v>
      </c>
      <c r="G12" s="4">
        <f t="shared" si="1"/>
        <v>83.899958303550164</v>
      </c>
      <c r="H12" s="4">
        <f t="shared" si="1"/>
        <v>83.732310168140089</v>
      </c>
      <c r="I12" s="4">
        <f t="shared" si="1"/>
        <v>83.399984910423029</v>
      </c>
      <c r="J12" s="4">
        <f t="shared" si="1"/>
        <v>83.247111828792995</v>
      </c>
      <c r="K12" s="4">
        <f t="shared" si="1"/>
        <v>83.02412616095981</v>
      </c>
      <c r="L12" s="4">
        <f t="shared" si="1"/>
        <v>83.24623675518697</v>
      </c>
      <c r="M12" s="4">
        <f t="shared" si="1"/>
        <v>83.154086546165274</v>
      </c>
      <c r="N12" s="4">
        <f t="shared" si="1"/>
        <v>83.0123119783417</v>
      </c>
      <c r="O12" s="4">
        <f t="shared" si="1"/>
        <v>82.502947567919222</v>
      </c>
      <c r="P12" s="4">
        <f t="shared" si="1"/>
        <v>82.518123733622005</v>
      </c>
      <c r="Q12" s="4">
        <f t="shared" si="1"/>
        <v>83.348156672991237</v>
      </c>
      <c r="R12" s="4">
        <f t="shared" si="1"/>
        <v>83.649980642763921</v>
      </c>
      <c r="S12" s="4">
        <f t="shared" si="1"/>
        <v>83.640469002507473</v>
      </c>
      <c r="T12" s="4">
        <f t="shared" si="1"/>
        <v>83.354953085207185</v>
      </c>
    </row>
    <row r="13" spans="1:20" x14ac:dyDescent="0.25">
      <c r="A13" t="s">
        <v>261</v>
      </c>
      <c r="B13">
        <f>Bilanço!F96</f>
        <v>0</v>
      </c>
      <c r="C13">
        <f>Bilanço!G96</f>
        <v>0</v>
      </c>
      <c r="D13">
        <f>Bilanço!H96</f>
        <v>685000</v>
      </c>
      <c r="E13">
        <f>Bilanço!I96</f>
        <v>761000</v>
      </c>
      <c r="F13">
        <f>Bilanço!J96</f>
        <v>31000</v>
      </c>
      <c r="G13">
        <f>Bilanço!K96</f>
        <v>1262000</v>
      </c>
      <c r="H13">
        <f>Bilanço!L96</f>
        <v>5245000</v>
      </c>
      <c r="I13">
        <f>Bilanço!M96</f>
        <v>6881000</v>
      </c>
      <c r="J13">
        <f>Bilanço!N96</f>
        <v>336000</v>
      </c>
      <c r="K13">
        <f>Bilanço!O96</f>
        <v>2066000</v>
      </c>
      <c r="L13">
        <f>Bilanço!P96</f>
        <v>2231000</v>
      </c>
      <c r="M13">
        <f>Bilanço!Q96</f>
        <v>18126000</v>
      </c>
      <c r="N13">
        <f>Bilanço!R96</f>
        <v>13479000</v>
      </c>
      <c r="O13">
        <f>Bilanço!S96</f>
        <v>31356000</v>
      </c>
      <c r="P13">
        <f>Bilanço!T96</f>
        <v>62121000</v>
      </c>
      <c r="Q13">
        <f>Bilanço!U96</f>
        <v>68608000</v>
      </c>
      <c r="R13">
        <f>Bilanço!V96</f>
        <v>3085000</v>
      </c>
      <c r="S13">
        <f>Bilanço!W96</f>
        <v>72897000</v>
      </c>
      <c r="T13">
        <f>Bilanço!X96</f>
        <v>95742000</v>
      </c>
    </row>
    <row r="14" spans="1:20" x14ac:dyDescent="0.25">
      <c r="A14" t="s">
        <v>254</v>
      </c>
      <c r="B14">
        <f>Bilanço!F97</f>
        <v>-42883000</v>
      </c>
      <c r="C14">
        <f>Bilanço!G97</f>
        <v>-95271000</v>
      </c>
      <c r="D14">
        <f>Bilanço!H97</f>
        <v>-155837000</v>
      </c>
      <c r="E14">
        <f>Bilanço!I97</f>
        <v>-215549000</v>
      </c>
      <c r="F14">
        <f>Bilanço!J97</f>
        <v>-49623000</v>
      </c>
      <c r="G14">
        <f>Bilanço!K97</f>
        <v>-97657000</v>
      </c>
      <c r="H14">
        <f>Bilanço!L97</f>
        <v>-151394000</v>
      </c>
      <c r="I14">
        <f>Bilanço!M97</f>
        <v>-214737000</v>
      </c>
      <c r="J14">
        <f>Bilanço!N97</f>
        <v>-59346000</v>
      </c>
      <c r="K14">
        <f>Bilanço!O97</f>
        <v>-125429000</v>
      </c>
      <c r="L14">
        <f>Bilanço!P97</f>
        <v>-192869000</v>
      </c>
      <c r="M14">
        <f>Bilanço!Q97</f>
        <v>-265856000</v>
      </c>
      <c r="N14">
        <f>Bilanço!R97</f>
        <v>-82981000</v>
      </c>
      <c r="O14">
        <f>Bilanço!S97</f>
        <v>-194962000</v>
      </c>
      <c r="P14">
        <f>Bilanço!T97</f>
        <v>-328992000</v>
      </c>
      <c r="Q14">
        <f>Bilanço!U97</f>
        <v>-532440000</v>
      </c>
      <c r="R14">
        <f>Bilanço!V97</f>
        <v>-203159000</v>
      </c>
      <c r="S14">
        <f>Bilanço!W97</f>
        <v>-434682000</v>
      </c>
      <c r="T14">
        <f>Bilanço!X97</f>
        <v>-834459000</v>
      </c>
    </row>
    <row r="15" spans="1:20" x14ac:dyDescent="0.25">
      <c r="A15" t="s">
        <v>262</v>
      </c>
      <c r="B15">
        <f>B13+B14</f>
        <v>-42883000</v>
      </c>
      <c r="C15">
        <f t="shared" ref="C15:T15" si="2">C13+C14</f>
        <v>-95271000</v>
      </c>
      <c r="D15">
        <f t="shared" si="2"/>
        <v>-155152000</v>
      </c>
      <c r="E15">
        <f t="shared" si="2"/>
        <v>-214788000</v>
      </c>
      <c r="F15">
        <f t="shared" si="2"/>
        <v>-49592000</v>
      </c>
      <c r="G15">
        <f t="shared" si="2"/>
        <v>-96395000</v>
      </c>
      <c r="H15">
        <f t="shared" si="2"/>
        <v>-146149000</v>
      </c>
      <c r="I15">
        <f t="shared" si="2"/>
        <v>-207856000</v>
      </c>
      <c r="J15">
        <f t="shared" si="2"/>
        <v>-59010000</v>
      </c>
      <c r="K15">
        <f t="shared" si="2"/>
        <v>-123363000</v>
      </c>
      <c r="L15">
        <f t="shared" si="2"/>
        <v>-190638000</v>
      </c>
      <c r="M15">
        <f t="shared" si="2"/>
        <v>-247730000</v>
      </c>
      <c r="N15">
        <f t="shared" si="2"/>
        <v>-69502000</v>
      </c>
      <c r="O15">
        <f t="shared" si="2"/>
        <v>-163606000</v>
      </c>
      <c r="P15">
        <f t="shared" si="2"/>
        <v>-266871000</v>
      </c>
      <c r="Q15">
        <f t="shared" si="2"/>
        <v>-463832000</v>
      </c>
      <c r="R15">
        <f t="shared" si="2"/>
        <v>-200074000</v>
      </c>
      <c r="S15">
        <f t="shared" si="2"/>
        <v>-361785000</v>
      </c>
      <c r="T15">
        <f t="shared" si="2"/>
        <v>-738717000</v>
      </c>
    </row>
    <row r="16" spans="1:20" x14ac:dyDescent="0.25">
      <c r="A16" s="8" t="s">
        <v>263</v>
      </c>
      <c r="B16" s="4">
        <f>-B15/B3*100</f>
        <v>5.1009775396642247</v>
      </c>
      <c r="C16" s="4">
        <f t="shared" ref="C16:T16" si="3">-C15/C3*100</f>
        <v>5.1700139084775509</v>
      </c>
      <c r="D16" s="4">
        <f t="shared" si="3"/>
        <v>5.3874036729709296</v>
      </c>
      <c r="E16" s="4">
        <f t="shared" si="3"/>
        <v>5.1919145674456022</v>
      </c>
      <c r="F16" s="4">
        <f t="shared" si="3"/>
        <v>4.730251115746742</v>
      </c>
      <c r="G16" s="4">
        <f t="shared" si="3"/>
        <v>4.811286946261526</v>
      </c>
      <c r="H16" s="4">
        <f t="shared" si="3"/>
        <v>3.9776055059254891</v>
      </c>
      <c r="I16" s="4">
        <f t="shared" si="3"/>
        <v>3.7073984766661807</v>
      </c>
      <c r="J16" s="4">
        <f t="shared" si="3"/>
        <v>4.0382901902601995</v>
      </c>
      <c r="K16" s="4">
        <f t="shared" si="3"/>
        <v>4.135185361478011</v>
      </c>
      <c r="L16" s="4">
        <f t="shared" si="3"/>
        <v>3.8503921931388621</v>
      </c>
      <c r="M16" s="4">
        <f t="shared" si="3"/>
        <v>3.2942473077742931</v>
      </c>
      <c r="N16" s="4">
        <f t="shared" si="3"/>
        <v>2.4445997531552894</v>
      </c>
      <c r="O16" s="4">
        <f t="shared" si="3"/>
        <v>2.6180378110166065</v>
      </c>
      <c r="P16" s="4">
        <f t="shared" si="3"/>
        <v>2.473653056605075</v>
      </c>
      <c r="Q16" s="4">
        <f t="shared" si="3"/>
        <v>2.6594401547987827</v>
      </c>
      <c r="R16" s="4">
        <f t="shared" si="3"/>
        <v>3.0215474447616231</v>
      </c>
      <c r="S16" s="4">
        <f t="shared" si="3"/>
        <v>2.5033105544308567</v>
      </c>
      <c r="T16" s="4">
        <f t="shared" si="3"/>
        <v>2.971365616174122</v>
      </c>
    </row>
    <row r="17" spans="1:20" x14ac:dyDescent="0.25">
      <c r="A17" s="8" t="s">
        <v>264</v>
      </c>
      <c r="B17" s="4">
        <f>B10/B4*100</f>
        <v>15.126889992597953</v>
      </c>
      <c r="C17" s="4">
        <f t="shared" ref="C17:T17" si="4">C10/C4*100</f>
        <v>14.799950308501387</v>
      </c>
      <c r="D17" s="4">
        <f t="shared" si="4"/>
        <v>14.492474216604586</v>
      </c>
      <c r="E17" s="4">
        <f t="shared" si="4"/>
        <v>13.037944911869095</v>
      </c>
      <c r="F17" s="4">
        <f t="shared" si="4"/>
        <v>12.722219536952004</v>
      </c>
      <c r="G17" s="4">
        <f t="shared" si="4"/>
        <v>12.313831866511794</v>
      </c>
      <c r="H17" s="4">
        <f t="shared" si="4"/>
        <v>11.069412032857441</v>
      </c>
      <c r="I17" s="4">
        <f t="shared" si="4"/>
        <v>10.327941455295166</v>
      </c>
      <c r="J17" s="4">
        <f t="shared" si="4"/>
        <v>9.7980689041064029</v>
      </c>
      <c r="K17" s="4">
        <f t="shared" si="4"/>
        <v>9.6049301476879201</v>
      </c>
      <c r="L17" s="4">
        <f t="shared" si="4"/>
        <v>9.6764586455296868</v>
      </c>
      <c r="M17" s="4">
        <f t="shared" si="4"/>
        <v>9.6818929694754523</v>
      </c>
      <c r="N17" s="4">
        <f t="shared" si="4"/>
        <v>9.9549534369067274</v>
      </c>
      <c r="O17" s="4">
        <f t="shared" si="4"/>
        <v>9.8840340511427254</v>
      </c>
      <c r="P17" s="4">
        <f t="shared" si="4"/>
        <v>9.8944524362183461</v>
      </c>
      <c r="Q17" s="4">
        <f t="shared" si="4"/>
        <v>9.5953526422048689</v>
      </c>
      <c r="R17" s="4">
        <f t="shared" si="4"/>
        <v>9.4404828022208864</v>
      </c>
      <c r="S17" s="4">
        <f t="shared" si="4"/>
        <v>9.4783263886402924</v>
      </c>
      <c r="T17" s="4">
        <f t="shared" si="4"/>
        <v>9.4300715236754282</v>
      </c>
    </row>
    <row r="18" spans="1:20" x14ac:dyDescent="0.25">
      <c r="A18" s="8" t="s">
        <v>265</v>
      </c>
      <c r="B18" s="4">
        <f>(100-(B12+B16+B17))</f>
        <v>-1.9309990337954304</v>
      </c>
      <c r="C18" s="4">
        <f t="shared" ref="C18:T18" si="5">(100-(C12+C16+C17))</f>
        <v>-1.5145692385809468</v>
      </c>
      <c r="D18" s="4">
        <f t="shared" si="5"/>
        <v>-1.865486784145034</v>
      </c>
      <c r="E18" s="4">
        <f t="shared" si="5"/>
        <v>-0.95642439843064153</v>
      </c>
      <c r="F18" s="4">
        <f t="shared" si="5"/>
        <v>-0.26898920753234279</v>
      </c>
      <c r="G18" s="4">
        <f t="shared" si="5"/>
        <v>-1.0250771163234873</v>
      </c>
      <c r="H18" s="4">
        <f t="shared" si="5"/>
        <v>1.2206722930769729</v>
      </c>
      <c r="I18" s="4">
        <f t="shared" si="5"/>
        <v>2.5646751576156248</v>
      </c>
      <c r="J18" s="4">
        <f t="shared" si="5"/>
        <v>2.9165290768404049</v>
      </c>
      <c r="K18" s="4">
        <f t="shared" si="5"/>
        <v>3.2357583298742583</v>
      </c>
      <c r="L18" s="4">
        <f t="shared" si="5"/>
        <v>3.2269124061444785</v>
      </c>
      <c r="M18" s="4">
        <f t="shared" si="5"/>
        <v>3.869773176584971</v>
      </c>
      <c r="N18" s="4">
        <f t="shared" si="5"/>
        <v>4.5881348315962782</v>
      </c>
      <c r="O18" s="4">
        <f t="shared" si="5"/>
        <v>4.9949805699214522</v>
      </c>
      <c r="P18" s="4">
        <f t="shared" si="5"/>
        <v>5.1137707735545774</v>
      </c>
      <c r="Q18" s="4">
        <f t="shared" si="5"/>
        <v>4.397050530005103</v>
      </c>
      <c r="R18" s="4">
        <f t="shared" si="5"/>
        <v>3.8879891102535709</v>
      </c>
      <c r="S18" s="4">
        <f t="shared" si="5"/>
        <v>4.3778940544213754</v>
      </c>
      <c r="T18" s="4">
        <f t="shared" si="5"/>
        <v>4.2436097749432662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05E0-5149-47B0-B2E5-2E3DBBB5E129}">
  <dimension ref="A1:U16"/>
  <sheetViews>
    <sheetView topLeftCell="B19" zoomScale="70" zoomScaleNormal="70" workbookViewId="0">
      <selection activeCell="S35" sqref="S35"/>
    </sheetView>
  </sheetViews>
  <sheetFormatPr defaultRowHeight="15" x14ac:dyDescent="0.25"/>
  <cols>
    <col min="1" max="1" width="32.28515625" bestFit="1" customWidth="1"/>
    <col min="2" max="20" width="12.5703125" bestFit="1" customWidth="1"/>
  </cols>
  <sheetData>
    <row r="1" spans="1:21" x14ac:dyDescent="0.25"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</row>
    <row r="2" spans="1:21" x14ac:dyDescent="0.25">
      <c r="A2" t="s">
        <v>81</v>
      </c>
      <c r="B2">
        <f>'Yıllık Veriler'!B2</f>
        <v>3511191000</v>
      </c>
      <c r="C2">
        <f>'Yıllık Veriler'!C2</f>
        <v>3622350000</v>
      </c>
      <c r="D2">
        <f>'Yıllık Veriler'!D2</f>
        <v>3739810000</v>
      </c>
      <c r="E2">
        <f>'Yıllık Veriler'!E2</f>
        <v>4136971000</v>
      </c>
      <c r="F2">
        <f>'Yıllık Veriler'!F2</f>
        <v>4344690000</v>
      </c>
      <c r="G2">
        <f>'Yıllık Veriler'!G2</f>
        <v>4297728000</v>
      </c>
      <c r="H2">
        <f>'Yıllık Veriler'!H2</f>
        <v>4931364000</v>
      </c>
      <c r="I2">
        <f>'Yıllık Veriler'!I2</f>
        <v>5606519000</v>
      </c>
      <c r="J2">
        <f>'Yıllık Veriler'!J2</f>
        <v>6019380000</v>
      </c>
      <c r="K2">
        <f>'Yıllık Veriler'!K2</f>
        <v>6586253000</v>
      </c>
      <c r="L2">
        <f>'Yıllık Veriler'!L2</f>
        <v>6883355000</v>
      </c>
      <c r="M2">
        <f>'Yıllık Veriler'!M2</f>
        <v>7520079000</v>
      </c>
      <c r="N2">
        <f>'Yıllık Veriler'!N2</f>
        <v>8901900000</v>
      </c>
      <c r="O2">
        <f>'Yıllık Veriler'!O2</f>
        <v>10786011000</v>
      </c>
      <c r="P2">
        <f>'Yıllık Veriler'!P2</f>
        <v>13357485000</v>
      </c>
      <c r="Q2">
        <f>'Yıllık Veriler'!Q2</f>
        <v>17440964000</v>
      </c>
      <c r="R2">
        <f>'Yıllık Veriler'!R2</f>
        <v>21219455000</v>
      </c>
      <c r="S2">
        <f>'Yıllık Veriler'!S2</f>
        <v>25644042000</v>
      </c>
      <c r="T2">
        <f>'Yıllık Veriler'!T2</f>
        <v>31513621000</v>
      </c>
    </row>
    <row r="3" spans="1:21" x14ac:dyDescent="0.25">
      <c r="A3" t="s">
        <v>228</v>
      </c>
      <c r="B3">
        <f>'Yıllık Veriler'!B39</f>
        <v>-112499000</v>
      </c>
      <c r="C3">
        <f>'Yıllık Veriler'!C39</f>
        <v>-148667000</v>
      </c>
      <c r="D3">
        <f>'Yıllık Veriler'!D39</f>
        <v>-183940000</v>
      </c>
      <c r="E3">
        <f>'Yıllık Veriler'!E39</f>
        <v>-148634000</v>
      </c>
      <c r="F3">
        <f>'Yıllık Veriler'!F39</f>
        <v>-127304000</v>
      </c>
      <c r="G3">
        <f>'Yıllık Veriler'!G39</f>
        <v>-101171000</v>
      </c>
      <c r="H3">
        <f>'Yıllık Veriler'!H39</f>
        <v>-3359000</v>
      </c>
      <c r="I3">
        <f>'Yıllık Veriler'!I39</f>
        <v>85296000</v>
      </c>
      <c r="J3">
        <f>'Yıllık Veriler'!J39</f>
        <v>118556000</v>
      </c>
      <c r="K3">
        <f>'Yıllık Veriler'!K39</f>
        <v>129207000</v>
      </c>
      <c r="L3">
        <f>'Yıllık Veriler'!L39</f>
        <v>96076000</v>
      </c>
      <c r="M3">
        <f>'Yıllık Veriler'!M39</f>
        <v>131464000</v>
      </c>
      <c r="N3">
        <f>'Yıllık Veriler'!N39</f>
        <v>187138000</v>
      </c>
      <c r="O3">
        <f>'Yıllık Veriler'!O39</f>
        <v>326078000</v>
      </c>
      <c r="P3">
        <f>'Yıllık Veriler'!P39</f>
        <v>437187000</v>
      </c>
      <c r="Q3">
        <f>'Yıllık Veriler'!Q39</f>
        <v>524927000</v>
      </c>
      <c r="R3">
        <f>'Yıllık Veriler'!R39</f>
        <v>608884000</v>
      </c>
      <c r="S3">
        <f>'Yıllık Veriler'!S39</f>
        <v>631905000</v>
      </c>
      <c r="T3">
        <f>'Yıllık Veriler'!T39</f>
        <v>784019000</v>
      </c>
    </row>
    <row r="4" spans="1:21" x14ac:dyDescent="0.25">
      <c r="A4" t="s">
        <v>218</v>
      </c>
      <c r="B4">
        <f>Bilanço!F30</f>
        <v>1287211000</v>
      </c>
      <c r="C4">
        <f>Bilanço!G30</f>
        <v>1369364000</v>
      </c>
      <c r="D4">
        <f>Bilanço!H30</f>
        <v>1253607000</v>
      </c>
      <c r="E4">
        <f>Bilanço!I30</f>
        <v>1512576000</v>
      </c>
      <c r="F4">
        <f>Bilanço!J30</f>
        <v>1474135000</v>
      </c>
      <c r="G4">
        <f>Bilanço!K30</f>
        <v>1628808000</v>
      </c>
      <c r="H4">
        <f>Bilanço!L30</f>
        <v>1797631000</v>
      </c>
      <c r="I4">
        <f>Bilanço!M30</f>
        <v>1960650000</v>
      </c>
      <c r="J4">
        <f>Bilanço!N30</f>
        <v>1800450000</v>
      </c>
      <c r="K4">
        <f>Bilanço!O30</f>
        <v>2019717000</v>
      </c>
      <c r="L4">
        <f>Bilanço!P30</f>
        <v>2143718000</v>
      </c>
      <c r="M4">
        <f>Bilanço!Q30</f>
        <v>3001096000</v>
      </c>
      <c r="N4">
        <f>Bilanço!R30</f>
        <v>3341308000</v>
      </c>
      <c r="O4">
        <f>Bilanço!S30</f>
        <v>4003805000</v>
      </c>
      <c r="P4">
        <f>Bilanço!T30</f>
        <v>5564492000</v>
      </c>
      <c r="Q4">
        <f>Bilanço!U30</f>
        <v>6297548000</v>
      </c>
      <c r="R4">
        <f>Bilanço!V30</f>
        <v>6765987000</v>
      </c>
      <c r="S4">
        <f>Bilanço!W30</f>
        <v>7988371000</v>
      </c>
      <c r="T4">
        <f>Bilanço!X30</f>
        <v>11190528000</v>
      </c>
    </row>
    <row r="5" spans="1:21" x14ac:dyDescent="0.25">
      <c r="F5">
        <f>(F4+B4)/2</f>
        <v>1380673000</v>
      </c>
      <c r="G5">
        <f t="shared" ref="G5:T5" si="0">(G4+C4)/2</f>
        <v>1499086000</v>
      </c>
      <c r="H5">
        <f t="shared" si="0"/>
        <v>1525619000</v>
      </c>
      <c r="I5">
        <f t="shared" si="0"/>
        <v>1736613000</v>
      </c>
      <c r="J5">
        <f t="shared" si="0"/>
        <v>1637292500</v>
      </c>
      <c r="K5">
        <f t="shared" si="0"/>
        <v>1824262500</v>
      </c>
      <c r="L5">
        <f t="shared" si="0"/>
        <v>1970674500</v>
      </c>
      <c r="M5">
        <f t="shared" si="0"/>
        <v>2480873000</v>
      </c>
      <c r="N5">
        <f t="shared" si="0"/>
        <v>2570879000</v>
      </c>
      <c r="O5">
        <f t="shared" si="0"/>
        <v>3011761000</v>
      </c>
      <c r="P5">
        <f t="shared" si="0"/>
        <v>3854105000</v>
      </c>
      <c r="Q5">
        <f t="shared" si="0"/>
        <v>4649322000</v>
      </c>
      <c r="R5">
        <f t="shared" si="0"/>
        <v>5053647500</v>
      </c>
      <c r="S5">
        <f t="shared" si="0"/>
        <v>5996088000</v>
      </c>
      <c r="T5">
        <f t="shared" si="0"/>
        <v>8377510000</v>
      </c>
    </row>
    <row r="6" spans="1:21" x14ac:dyDescent="0.25">
      <c r="A6" t="s">
        <v>200</v>
      </c>
      <c r="B6">
        <f>Bilanço!F59</f>
        <v>-154290000</v>
      </c>
      <c r="C6">
        <f>Bilanço!G59</f>
        <v>-198134000</v>
      </c>
      <c r="D6">
        <f>Bilanço!H59</f>
        <v>-232497000</v>
      </c>
      <c r="E6">
        <f>Bilanço!I59</f>
        <v>-251852000</v>
      </c>
      <c r="F6">
        <f>Bilanço!J59</f>
        <v>-282278000</v>
      </c>
      <c r="G6">
        <f>Bilanço!K59</f>
        <v>-298645000</v>
      </c>
      <c r="H6">
        <f>Bilanço!L59</f>
        <v>-235685000</v>
      </c>
      <c r="I6">
        <f>Bilanço!M59</f>
        <v>-165546000</v>
      </c>
      <c r="J6">
        <f>Bilanço!N59</f>
        <v>-163186000</v>
      </c>
      <c r="K6">
        <f>Bilanço!O59</f>
        <v>107272000</v>
      </c>
      <c r="L6">
        <f>Bilanço!P59</f>
        <v>136049000</v>
      </c>
      <c r="M6">
        <f>Bilanço!Q59</f>
        <v>242982000</v>
      </c>
      <c r="N6">
        <f>Bilanço!R59</f>
        <v>300488000</v>
      </c>
      <c r="O6">
        <f>Bilanço!S59</f>
        <v>436594000</v>
      </c>
      <c r="P6">
        <f>Bilanço!T59</f>
        <v>565512000</v>
      </c>
      <c r="Q6">
        <f>Bilanço!U59</f>
        <v>761219000</v>
      </c>
      <c r="R6">
        <f>Bilanço!V59</f>
        <v>898407000</v>
      </c>
      <c r="S6">
        <f>Bilanço!W59</f>
        <v>1062000000</v>
      </c>
      <c r="T6">
        <f>Bilanço!X59</f>
        <v>1341150000</v>
      </c>
    </row>
    <row r="7" spans="1:21" x14ac:dyDescent="0.25">
      <c r="A7" s="8" t="s">
        <v>266</v>
      </c>
      <c r="B7" s="4">
        <f>B3/B2</f>
        <v>-3.2040125416133727E-2</v>
      </c>
      <c r="C7" s="4">
        <f t="shared" ref="C7:T7" si="1">C3/C2</f>
        <v>-4.1041589023700087E-2</v>
      </c>
      <c r="D7" s="4">
        <f t="shared" si="1"/>
        <v>-4.918431685032127E-2</v>
      </c>
      <c r="E7" s="4">
        <f t="shared" si="1"/>
        <v>-3.5928218979538414E-2</v>
      </c>
      <c r="F7" s="4">
        <f t="shared" si="1"/>
        <v>-2.9301054850863928E-2</v>
      </c>
      <c r="G7" s="4">
        <f t="shared" si="1"/>
        <v>-2.3540577719204193E-2</v>
      </c>
      <c r="H7" s="4">
        <f t="shared" si="1"/>
        <v>-6.8115028620884606E-4</v>
      </c>
      <c r="I7" s="4">
        <f t="shared" si="1"/>
        <v>1.5213718173433461E-2</v>
      </c>
      <c r="J7" s="4">
        <f t="shared" si="1"/>
        <v>1.9695716170103898E-2</v>
      </c>
      <c r="K7" s="4">
        <f t="shared" si="1"/>
        <v>1.961767943017069E-2</v>
      </c>
      <c r="L7" s="4">
        <f t="shared" si="1"/>
        <v>1.395772846235593E-2</v>
      </c>
      <c r="M7" s="4">
        <f t="shared" si="1"/>
        <v>1.7481731242451042E-2</v>
      </c>
      <c r="N7" s="4">
        <f t="shared" si="1"/>
        <v>2.102225367618149E-2</v>
      </c>
      <c r="O7" s="4">
        <f t="shared" si="1"/>
        <v>3.0231565682623539E-2</v>
      </c>
      <c r="P7" s="4">
        <f t="shared" si="1"/>
        <v>3.2729739168713273E-2</v>
      </c>
      <c r="Q7" s="4">
        <f t="shared" si="1"/>
        <v>3.0097361590792803E-2</v>
      </c>
      <c r="R7" s="4">
        <f t="shared" si="1"/>
        <v>2.8694610676852916E-2</v>
      </c>
      <c r="S7" s="4">
        <f t="shared" si="1"/>
        <v>2.4641396235429658E-2</v>
      </c>
      <c r="T7" s="4">
        <f t="shared" si="1"/>
        <v>2.4878734182910939E-2</v>
      </c>
    </row>
    <row r="8" spans="1:21" x14ac:dyDescent="0.25">
      <c r="A8" s="8" t="s">
        <v>267</v>
      </c>
      <c r="B8" s="4"/>
      <c r="C8" s="4"/>
      <c r="D8" s="4"/>
      <c r="E8" s="4"/>
      <c r="F8" s="4">
        <f t="shared" ref="F8:T8" si="2">F2/F5</f>
        <v>3.146791456050781</v>
      </c>
      <c r="G8" s="4">
        <f t="shared" si="2"/>
        <v>2.8668988970612759</v>
      </c>
      <c r="H8" s="4">
        <f t="shared" si="2"/>
        <v>3.2323692874826544</v>
      </c>
      <c r="I8" s="4">
        <f t="shared" si="2"/>
        <v>3.2284216460431887</v>
      </c>
      <c r="J8" s="4">
        <f t="shared" si="2"/>
        <v>3.6764231192654946</v>
      </c>
      <c r="K8" s="4">
        <f t="shared" si="2"/>
        <v>3.6103647364345868</v>
      </c>
      <c r="L8" s="4">
        <f t="shared" si="2"/>
        <v>3.4928929155981874</v>
      </c>
      <c r="M8" s="4">
        <f t="shared" si="2"/>
        <v>3.0312228800103833</v>
      </c>
      <c r="N8" s="4">
        <f t="shared" si="2"/>
        <v>3.4625900324363768</v>
      </c>
      <c r="O8" s="4">
        <f t="shared" si="2"/>
        <v>3.5812971215179425</v>
      </c>
      <c r="P8" s="4">
        <f t="shared" si="2"/>
        <v>3.4657812903384833</v>
      </c>
      <c r="Q8" s="4">
        <f t="shared" si="2"/>
        <v>3.7512919087987453</v>
      </c>
      <c r="R8" s="4">
        <f t="shared" si="2"/>
        <v>4.198839551037147</v>
      </c>
      <c r="S8" s="4">
        <f t="shared" si="2"/>
        <v>4.2767954706468618</v>
      </c>
      <c r="T8" s="4">
        <f t="shared" si="2"/>
        <v>3.7616930328940223</v>
      </c>
    </row>
    <row r="9" spans="1:21" x14ac:dyDescent="0.25">
      <c r="A9" s="8" t="s">
        <v>268</v>
      </c>
      <c r="B9" s="4">
        <f>B4/B6</f>
        <v>-8.3428025147449603</v>
      </c>
      <c r="C9" s="4">
        <f t="shared" ref="C9:T9" si="3">C4/C6</f>
        <v>-6.9113024518760033</v>
      </c>
      <c r="D9" s="4">
        <f t="shared" si="3"/>
        <v>-5.3919276377759715</v>
      </c>
      <c r="E9" s="4">
        <f t="shared" si="3"/>
        <v>-6.0058129377570957</v>
      </c>
      <c r="F9" s="4">
        <f t="shared" si="3"/>
        <v>-5.2222808720481231</v>
      </c>
      <c r="G9" s="4">
        <f t="shared" si="3"/>
        <v>-5.453993872323327</v>
      </c>
      <c r="H9" s="4">
        <f t="shared" si="3"/>
        <v>-7.6272609627256722</v>
      </c>
      <c r="I9" s="4">
        <f t="shared" si="3"/>
        <v>-11.843535935631184</v>
      </c>
      <c r="J9" s="4">
        <f t="shared" si="3"/>
        <v>-11.03311558589585</v>
      </c>
      <c r="K9" s="4">
        <f t="shared" si="3"/>
        <v>18.827997986427025</v>
      </c>
      <c r="L9" s="4">
        <f t="shared" si="3"/>
        <v>15.756955214665304</v>
      </c>
      <c r="M9" s="4">
        <f t="shared" si="3"/>
        <v>12.351104197018708</v>
      </c>
      <c r="N9" s="4">
        <f t="shared" si="3"/>
        <v>11.119605441814649</v>
      </c>
      <c r="O9" s="4">
        <f t="shared" si="3"/>
        <v>9.1705451746931939</v>
      </c>
      <c r="P9" s="4">
        <f t="shared" si="3"/>
        <v>9.8397416854107433</v>
      </c>
      <c r="Q9" s="4">
        <f t="shared" si="3"/>
        <v>8.2729779472136133</v>
      </c>
      <c r="R9" s="4">
        <f t="shared" si="3"/>
        <v>7.531093368595748</v>
      </c>
      <c r="S9" s="4">
        <f t="shared" si="3"/>
        <v>7.5220065913370995</v>
      </c>
      <c r="T9" s="4">
        <f t="shared" si="3"/>
        <v>8.3439794206464608</v>
      </c>
    </row>
    <row r="10" spans="1:21" x14ac:dyDescent="0.25">
      <c r="A10" s="8" t="s">
        <v>235</v>
      </c>
      <c r="B10" s="4"/>
      <c r="C10" s="4"/>
      <c r="D10" s="4"/>
      <c r="E10" s="4"/>
      <c r="F10" s="4">
        <f t="shared" ref="F10:T10" si="4">F7*F8</f>
        <v>-9.2204309057973902E-2</v>
      </c>
      <c r="G10" s="4">
        <f t="shared" si="4"/>
        <v>-6.7488456299371752E-2</v>
      </c>
      <c r="H10" s="4">
        <f t="shared" si="4"/>
        <v>-2.2017292653014938E-3</v>
      </c>
      <c r="I10" s="4">
        <f t="shared" si="4"/>
        <v>4.9116297067913227E-2</v>
      </c>
      <c r="J10" s="4">
        <f t="shared" si="4"/>
        <v>7.240978627826121E-2</v>
      </c>
      <c r="K10" s="4">
        <f t="shared" si="4"/>
        <v>7.0826978025366416E-2</v>
      </c>
      <c r="L10" s="4">
        <f t="shared" si="4"/>
        <v>4.8752850864006207E-2</v>
      </c>
      <c r="M10" s="4">
        <f t="shared" si="4"/>
        <v>5.2991023724309944E-2</v>
      </c>
      <c r="N10" s="4">
        <f t="shared" si="4"/>
        <v>7.2791446038495008E-2</v>
      </c>
      <c r="O10" s="4">
        <f t="shared" si="4"/>
        <v>0.10826821915816029</v>
      </c>
      <c r="P10" s="4">
        <f t="shared" si="4"/>
        <v>0.11343411764858509</v>
      </c>
      <c r="Q10" s="4">
        <f t="shared" si="4"/>
        <v>0.11290398901173118</v>
      </c>
      <c r="R10" s="4">
        <f t="shared" si="4"/>
        <v>0.12048406621158282</v>
      </c>
      <c r="S10" s="4">
        <f t="shared" si="4"/>
        <v>0.10538621181010019</v>
      </c>
      <c r="T10" s="4">
        <f t="shared" si="4"/>
        <v>9.3586161043078445E-2</v>
      </c>
    </row>
    <row r="11" spans="1:21" x14ac:dyDescent="0.25">
      <c r="A11" s="8" t="s">
        <v>237</v>
      </c>
      <c r="B11" s="4"/>
      <c r="C11" s="4"/>
      <c r="D11" s="4"/>
      <c r="E11" s="4"/>
      <c r="F11" s="4">
        <f t="shared" ref="F11:T11" si="5">F7*F8*F9</f>
        <v>0.48151679951387061</v>
      </c>
      <c r="G11" s="4">
        <f t="shared" si="5"/>
        <v>0.36808162710933418</v>
      </c>
      <c r="H11" s="4">
        <f t="shared" si="5"/>
        <v>1.6793163675724757E-2</v>
      </c>
      <c r="I11" s="4">
        <f t="shared" si="5"/>
        <v>-0.58171062934896689</v>
      </c>
      <c r="J11" s="4">
        <f t="shared" si="5"/>
        <v>-0.79890554155807114</v>
      </c>
      <c r="K11" s="4">
        <f t="shared" si="5"/>
        <v>1.33353019964631</v>
      </c>
      <c r="L11" s="4">
        <f t="shared" si="5"/>
        <v>0.76819648765140247</v>
      </c>
      <c r="M11" s="4">
        <f t="shared" si="5"/>
        <v>0.65449765552564254</v>
      </c>
      <c r="N11" s="4">
        <f t="shared" si="5"/>
        <v>0.80941215948720646</v>
      </c>
      <c r="O11" s="4">
        <f t="shared" si="5"/>
        <v>0.99287859477349205</v>
      </c>
      <c r="P11" s="4">
        <f t="shared" si="5"/>
        <v>1.1161624159745691</v>
      </c>
      <c r="Q11" s="4">
        <f t="shared" si="5"/>
        <v>0.93405221124650017</v>
      </c>
      <c r="R11" s="4">
        <f t="shared" si="5"/>
        <v>0.90737675206750246</v>
      </c>
      <c r="S11" s="4">
        <f t="shared" si="5"/>
        <v>0.79271577987162134</v>
      </c>
      <c r="T11" s="4">
        <f t="shared" si="5"/>
        <v>0.78088100180075204</v>
      </c>
      <c r="U11" s="4"/>
    </row>
    <row r="12" spans="1:21" x14ac:dyDescent="0.25">
      <c r="A12" s="21" t="s">
        <v>269</v>
      </c>
      <c r="J12" s="4">
        <f>J7/F7-1</f>
        <v>-1.6721845431965114</v>
      </c>
      <c r="K12" s="4">
        <f t="shared" ref="K12:T16" si="6">K7/G7-1</f>
        <v>-1.8333559041827066</v>
      </c>
      <c r="L12" s="4">
        <f t="shared" si="6"/>
        <v>-21.491408056277876</v>
      </c>
      <c r="M12" s="4">
        <f t="shared" si="6"/>
        <v>0.14907684256817877</v>
      </c>
      <c r="N12" s="4">
        <f t="shared" si="6"/>
        <v>6.7351575064385827E-2</v>
      </c>
      <c r="O12" s="4">
        <f t="shared" si="6"/>
        <v>0.54103678726289095</v>
      </c>
      <c r="P12" s="4">
        <f t="shared" si="6"/>
        <v>1.3449187492782624</v>
      </c>
      <c r="Q12" s="4">
        <f t="shared" si="6"/>
        <v>0.72164651048444872</v>
      </c>
      <c r="R12" s="4">
        <f t="shared" si="6"/>
        <v>0.36496358187154376</v>
      </c>
      <c r="S12" s="4">
        <f t="shared" si="6"/>
        <v>-0.18491167496518357</v>
      </c>
      <c r="T12" s="4">
        <f t="shared" si="6"/>
        <v>-0.2398737412886931</v>
      </c>
    </row>
    <row r="13" spans="1:21" x14ac:dyDescent="0.25">
      <c r="A13" s="21" t="s">
        <v>270</v>
      </c>
      <c r="J13" s="4">
        <f t="shared" ref="J13:J16" si="7">J8/F8-1</f>
        <v>0.16830847249070668</v>
      </c>
      <c r="K13" s="4">
        <f t="shared" si="6"/>
        <v>0.2593275403382389</v>
      </c>
      <c r="L13" s="4">
        <f t="shared" si="6"/>
        <v>8.0598349057581453E-2</v>
      </c>
      <c r="M13" s="4">
        <f t="shared" si="6"/>
        <v>-6.1082097586136475E-2</v>
      </c>
      <c r="N13" s="4">
        <f t="shared" si="6"/>
        <v>-5.8163350597098651E-2</v>
      </c>
      <c r="O13" s="4">
        <f t="shared" si="6"/>
        <v>-8.0511574421563425E-3</v>
      </c>
      <c r="P13" s="4">
        <f t="shared" si="6"/>
        <v>-7.7619400064147248E-3</v>
      </c>
      <c r="Q13" s="4">
        <f t="shared" si="6"/>
        <v>0.23755067089817405</v>
      </c>
      <c r="R13" s="4">
        <f t="shared" si="6"/>
        <v>0.21262971119994933</v>
      </c>
      <c r="S13" s="4">
        <f t="shared" si="6"/>
        <v>0.19420291741505391</v>
      </c>
      <c r="T13" s="4">
        <f t="shared" si="6"/>
        <v>8.5380962549612915E-2</v>
      </c>
    </row>
    <row r="14" spans="1:21" x14ac:dyDescent="0.25">
      <c r="A14" s="21" t="s">
        <v>271</v>
      </c>
      <c r="J14" s="4">
        <f t="shared" si="7"/>
        <v>1.1127005337743885</v>
      </c>
      <c r="K14" s="4">
        <f t="shared" si="6"/>
        <v>-4.4521487238867312</v>
      </c>
      <c r="L14" s="4">
        <f t="shared" si="6"/>
        <v>-3.0658733576403567</v>
      </c>
      <c r="M14" s="4">
        <f t="shared" si="6"/>
        <v>-2.0428561422995735</v>
      </c>
      <c r="N14" s="4">
        <f t="shared" si="6"/>
        <v>-2.0078391144591436</v>
      </c>
      <c r="O14" s="4">
        <f t="shared" si="6"/>
        <v>-0.51293041451862398</v>
      </c>
      <c r="P14" s="4">
        <f t="shared" si="6"/>
        <v>-0.37553026258190381</v>
      </c>
      <c r="Q14" s="4">
        <f t="shared" si="6"/>
        <v>-0.33018313057301119</v>
      </c>
      <c r="R14" s="4">
        <f t="shared" si="6"/>
        <v>-0.32271937093419734</v>
      </c>
      <c r="S14" s="4">
        <f t="shared" si="6"/>
        <v>-0.17976451257285775</v>
      </c>
      <c r="T14" s="4">
        <f t="shared" si="6"/>
        <v>-0.15201235078986164</v>
      </c>
    </row>
    <row r="15" spans="1:21" x14ac:dyDescent="0.25">
      <c r="A15" s="21" t="s">
        <v>272</v>
      </c>
      <c r="J15" s="4">
        <f t="shared" si="7"/>
        <v>-1.7853188968937799</v>
      </c>
      <c r="K15" s="4">
        <f t="shared" si="6"/>
        <v>-2.0494680410407571</v>
      </c>
      <c r="L15" s="4">
        <f t="shared" si="6"/>
        <v>-23.142981715479099</v>
      </c>
      <c r="M15" s="4">
        <f t="shared" si="6"/>
        <v>7.8888818736459809E-2</v>
      </c>
      <c r="N15" s="4">
        <f t="shared" si="6"/>
        <v>5.2708311935507624E-3</v>
      </c>
      <c r="O15" s="4">
        <f t="shared" si="6"/>
        <v>0.52862965746448243</v>
      </c>
      <c r="P15" s="4">
        <f t="shared" si="6"/>
        <v>1.3267176306264479</v>
      </c>
      <c r="Q15" s="4">
        <f t="shared" si="6"/>
        <v>1.1306247940995298</v>
      </c>
      <c r="R15" s="4">
        <f t="shared" si="6"/>
        <v>0.6551953940833386</v>
      </c>
      <c r="S15" s="4">
        <f t="shared" si="6"/>
        <v>-2.6619144292472474E-2</v>
      </c>
      <c r="T15" s="4">
        <f t="shared" si="6"/>
        <v>-0.17497342966068563</v>
      </c>
    </row>
    <row r="16" spans="1:21" x14ac:dyDescent="0.25">
      <c r="A16" s="21" t="s">
        <v>273</v>
      </c>
      <c r="J16" s="4">
        <f t="shared" si="7"/>
        <v>-2.6591436526506023</v>
      </c>
      <c r="K16" s="4">
        <f t="shared" si="6"/>
        <v>2.6229197586387571</v>
      </c>
      <c r="L16" s="4">
        <f t="shared" si="6"/>
        <v>44.744595984725834</v>
      </c>
      <c r="M16" s="4">
        <f t="shared" si="6"/>
        <v>-2.1251258314776482</v>
      </c>
      <c r="N16" s="4">
        <f t="shared" si="6"/>
        <v>-2.0131512643017153</v>
      </c>
      <c r="O16" s="4">
        <f t="shared" si="6"/>
        <v>-0.25545098638423669</v>
      </c>
      <c r="P16" s="4">
        <f t="shared" si="6"/>
        <v>0.4529647478433525</v>
      </c>
      <c r="Q16" s="4">
        <f t="shared" si="6"/>
        <v>0.4271284295072697</v>
      </c>
      <c r="R16" s="4">
        <f t="shared" si="6"/>
        <v>0.1210317777315828</v>
      </c>
      <c r="S16" s="4">
        <f t="shared" si="6"/>
        <v>-0.20159847936648723</v>
      </c>
      <c r="T16" s="4">
        <f t="shared" si="6"/>
        <v>-0.30038765808206191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14F4-72C4-48B6-941A-EFC1696E2B4A}">
  <dimension ref="A2:T25"/>
  <sheetViews>
    <sheetView topLeftCell="A10" zoomScale="70" zoomScaleNormal="70" workbookViewId="0">
      <selection activeCell="B2" sqref="B2:T2"/>
    </sheetView>
  </sheetViews>
  <sheetFormatPr defaultRowHeight="15" x14ac:dyDescent="0.25"/>
  <cols>
    <col min="1" max="1" width="41.5703125" bestFit="1" customWidth="1"/>
    <col min="2" max="2" width="12.5703125" bestFit="1" customWidth="1"/>
    <col min="3" max="3" width="11.140625" bestFit="1" customWidth="1"/>
    <col min="4" max="5" width="12.140625" bestFit="1" customWidth="1"/>
    <col min="6" max="6" width="11.140625" bestFit="1" customWidth="1"/>
    <col min="7" max="9" width="12.140625" bestFit="1" customWidth="1"/>
    <col min="10" max="10" width="11.140625" bestFit="1" customWidth="1"/>
    <col min="11" max="11" width="11.5703125" bestFit="1" customWidth="1"/>
    <col min="12" max="20" width="12.140625" bestFit="1" customWidth="1"/>
  </cols>
  <sheetData>
    <row r="2" spans="1:20" x14ac:dyDescent="0.25">
      <c r="B2" s="1" t="s">
        <v>19</v>
      </c>
      <c r="C2" s="1" t="s">
        <v>18</v>
      </c>
      <c r="D2" s="1" t="s">
        <v>17</v>
      </c>
      <c r="E2" s="1" t="s">
        <v>16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11</v>
      </c>
      <c r="K2" s="1" t="s">
        <v>10</v>
      </c>
      <c r="L2" s="1" t="s">
        <v>9</v>
      </c>
      <c r="M2" s="1" t="s">
        <v>8</v>
      </c>
      <c r="N2" s="1" t="s">
        <v>7</v>
      </c>
      <c r="O2" s="1" t="s">
        <v>6</v>
      </c>
      <c r="P2" s="1" t="s">
        <v>5</v>
      </c>
      <c r="Q2" s="1" t="s">
        <v>4</v>
      </c>
      <c r="R2" s="1" t="s">
        <v>3</v>
      </c>
      <c r="S2" s="1" t="s">
        <v>2</v>
      </c>
      <c r="T2" s="1" t="s">
        <v>1</v>
      </c>
    </row>
    <row r="3" spans="1:20" x14ac:dyDescent="0.25">
      <c r="A3" t="s">
        <v>139</v>
      </c>
      <c r="B3">
        <f>Bilanço!F131</f>
        <v>45923000</v>
      </c>
      <c r="C3">
        <f>Bilanço!G131</f>
        <v>42400000</v>
      </c>
      <c r="D3">
        <f>Bilanço!H131</f>
        <v>114201000</v>
      </c>
      <c r="E3">
        <f>Bilanço!I131</f>
        <v>239526000</v>
      </c>
      <c r="F3">
        <f>Bilanço!J131</f>
        <v>-171439000</v>
      </c>
      <c r="G3">
        <f>Bilanço!K131</f>
        <v>122563000</v>
      </c>
      <c r="H3">
        <f>Bilanço!L131</f>
        <v>132402000</v>
      </c>
      <c r="I3">
        <f>Bilanço!M131</f>
        <v>367470000</v>
      </c>
      <c r="J3">
        <f>Bilanço!N131</f>
        <v>-248357000</v>
      </c>
      <c r="K3">
        <f>Bilanço!O131</f>
        <v>-258243000</v>
      </c>
      <c r="L3">
        <f>Bilanço!P131</f>
        <v>112017000</v>
      </c>
      <c r="M3">
        <f>Bilanço!Q131</f>
        <v>819687000</v>
      </c>
      <c r="N3">
        <f>Bilanço!R131</f>
        <v>-239243000</v>
      </c>
      <c r="O3">
        <f>Bilanço!S131</f>
        <v>-120235000</v>
      </c>
      <c r="P3">
        <f>Bilanço!T131</f>
        <v>506423000</v>
      </c>
      <c r="Q3">
        <f>Bilanço!U131</f>
        <v>1522127000</v>
      </c>
      <c r="R3">
        <f>Bilanço!V131</f>
        <v>-388951000</v>
      </c>
      <c r="S3">
        <f>Bilanço!W131</f>
        <v>-174129000</v>
      </c>
      <c r="T3">
        <f>Bilanço!X131</f>
        <v>1663478000</v>
      </c>
    </row>
    <row r="4" spans="1:20" x14ac:dyDescent="0.25">
      <c r="A4" t="s">
        <v>143</v>
      </c>
      <c r="B4">
        <f>Bilanço!F135</f>
        <v>-2870000</v>
      </c>
      <c r="C4">
        <f>Bilanço!G135</f>
        <v>-13256000</v>
      </c>
      <c r="D4">
        <f>Bilanço!H135</f>
        <v>-22479000</v>
      </c>
      <c r="E4">
        <f>Bilanço!I135</f>
        <v>-35446000</v>
      </c>
      <c r="F4">
        <f>Bilanço!J135</f>
        <v>-6088000</v>
      </c>
      <c r="G4">
        <f>Bilanço!K135</f>
        <v>-10489000</v>
      </c>
      <c r="H4">
        <f>Bilanço!L135</f>
        <v>-16721000</v>
      </c>
      <c r="I4">
        <f>Bilanço!M135</f>
        <v>-25378000</v>
      </c>
      <c r="J4">
        <f>Bilanço!N135</f>
        <v>-3799000</v>
      </c>
      <c r="K4">
        <f>Bilanço!O135</f>
        <v>-15895000</v>
      </c>
      <c r="L4">
        <f>Bilanço!P135</f>
        <v>-29505000</v>
      </c>
      <c r="M4">
        <f>Bilanço!Q135</f>
        <v>-56026000</v>
      </c>
      <c r="N4">
        <f>Bilanço!R135</f>
        <v>-6797000</v>
      </c>
      <c r="O4">
        <f>Bilanço!S135</f>
        <v>-31100000</v>
      </c>
      <c r="P4">
        <f>Bilanço!T135</f>
        <v>-62241000</v>
      </c>
      <c r="Q4">
        <f>Bilanço!U135</f>
        <v>-137468000</v>
      </c>
      <c r="R4">
        <f>Bilanço!V135</f>
        <v>-27919000</v>
      </c>
      <c r="S4">
        <f>Bilanço!W135</f>
        <v>-138177000</v>
      </c>
      <c r="T4">
        <f>Bilanço!X135</f>
        <v>-169323000</v>
      </c>
    </row>
    <row r="5" spans="1:20" x14ac:dyDescent="0.25">
      <c r="A5" t="s">
        <v>274</v>
      </c>
      <c r="B5">
        <f>Bilanço!F136</f>
        <v>39252000</v>
      </c>
      <c r="C5">
        <f>Bilanço!G136</f>
        <v>21350000</v>
      </c>
      <c r="D5">
        <f>Bilanço!H136</f>
        <v>82420000</v>
      </c>
      <c r="E5">
        <f>Bilanço!I136</f>
        <v>192784000</v>
      </c>
      <c r="F5">
        <f>Bilanço!J136</f>
        <v>-178809000</v>
      </c>
      <c r="G5">
        <f>Bilanço!K136</f>
        <v>110248000</v>
      </c>
      <c r="H5">
        <f>Bilanço!L136</f>
        <v>112674000</v>
      </c>
      <c r="I5">
        <f>Bilanço!M136</f>
        <v>338854000</v>
      </c>
      <c r="J5">
        <f>Bilanço!N136</f>
        <v>-255747000</v>
      </c>
      <c r="K5">
        <f>Bilanço!O136</f>
        <v>-280901000</v>
      </c>
      <c r="L5">
        <f>Bilanço!P136</f>
        <v>72281000</v>
      </c>
      <c r="M5">
        <f>Bilanço!Q136</f>
        <v>750817000</v>
      </c>
      <c r="N5">
        <f>Bilanço!R136</f>
        <v>-250392000</v>
      </c>
      <c r="O5">
        <f>Bilanço!S136</f>
        <v>-164040000</v>
      </c>
      <c r="P5">
        <f>Bilanço!T136</f>
        <v>404776000</v>
      </c>
      <c r="Q5">
        <f>Bilanço!U136</f>
        <v>1297449000</v>
      </c>
      <c r="R5">
        <f>Bilanço!V136</f>
        <v>-423526000</v>
      </c>
      <c r="S5">
        <f>Bilanço!W136</f>
        <v>-381159000</v>
      </c>
      <c r="T5">
        <f>Bilanço!X136</f>
        <v>1389281000</v>
      </c>
    </row>
    <row r="6" spans="1:20" x14ac:dyDescent="0.25">
      <c r="A6" t="s">
        <v>149</v>
      </c>
      <c r="B6">
        <f>Bilanço!F141</f>
        <v>-23821000</v>
      </c>
      <c r="C6">
        <f>Bilanço!G141</f>
        <v>1583000</v>
      </c>
      <c r="D6">
        <f>Bilanço!H141</f>
        <v>-87264000</v>
      </c>
      <c r="E6">
        <f>Bilanço!I141</f>
        <v>-181192000</v>
      </c>
      <c r="F6">
        <f>Bilanço!J141</f>
        <v>189973000</v>
      </c>
      <c r="G6">
        <f>Bilanço!K141</f>
        <v>176546000</v>
      </c>
      <c r="H6">
        <f>Bilanço!L141</f>
        <v>109409000</v>
      </c>
      <c r="I6">
        <f>Bilanço!M141</f>
        <v>11226000</v>
      </c>
      <c r="J6">
        <f>Bilanço!N141</f>
        <v>-106344000</v>
      </c>
      <c r="K6">
        <f>Bilanço!O141</f>
        <v>-47094000</v>
      </c>
      <c r="L6">
        <f>Bilanço!P141</f>
        <v>-345980000</v>
      </c>
      <c r="M6">
        <f>Bilanço!Q141</f>
        <v>-447418000</v>
      </c>
      <c r="N6">
        <f>Bilanço!R141</f>
        <v>80175000</v>
      </c>
      <c r="O6">
        <f>Bilanço!S141</f>
        <v>-53473000</v>
      </c>
      <c r="P6">
        <f>Bilanço!T141</f>
        <v>-339564000</v>
      </c>
      <c r="Q6">
        <f>Bilanço!U141</f>
        <v>-463073000</v>
      </c>
      <c r="R6">
        <f>Bilanço!V141</f>
        <v>-224364000</v>
      </c>
      <c r="S6">
        <f>Bilanço!W141</f>
        <v>-435168000</v>
      </c>
      <c r="T6">
        <f>Bilanço!X141</f>
        <v>-899318000</v>
      </c>
    </row>
    <row r="7" spans="1:20" x14ac:dyDescent="0.25">
      <c r="A7" t="s">
        <v>153</v>
      </c>
      <c r="B7">
        <f>Bilanço!F145</f>
        <v>15431000</v>
      </c>
      <c r="C7">
        <f>Bilanço!G145</f>
        <v>22933000</v>
      </c>
      <c r="D7">
        <f>Bilanço!H145</f>
        <v>-4844000</v>
      </c>
      <c r="E7">
        <f>Bilanço!I145</f>
        <v>10280000</v>
      </c>
      <c r="F7">
        <f>Bilanço!J145</f>
        <v>11122000</v>
      </c>
      <c r="G7">
        <f>Bilanço!K145</f>
        <v>287784000</v>
      </c>
      <c r="H7">
        <f>Bilanço!L145</f>
        <v>226996000</v>
      </c>
      <c r="I7">
        <f>Bilanço!M145</f>
        <v>354934000</v>
      </c>
      <c r="J7">
        <f>Bilanço!N145</f>
        <v>-362214000</v>
      </c>
      <c r="K7">
        <f>Bilanço!O145</f>
        <v>-327161000</v>
      </c>
      <c r="L7">
        <f>Bilanço!P145</f>
        <v>-273932000</v>
      </c>
      <c r="M7">
        <f>Bilanço!Q145</f>
        <v>317207000</v>
      </c>
      <c r="N7">
        <f>Bilanço!R145</f>
        <v>-156738000</v>
      </c>
      <c r="O7">
        <f>Bilanço!S145</f>
        <v>-188584000</v>
      </c>
      <c r="P7">
        <f>Bilanço!T145</f>
        <v>124906000</v>
      </c>
      <c r="Q7">
        <f>Bilanço!U145</f>
        <v>894771000</v>
      </c>
      <c r="R7">
        <f>Bilanço!V145</f>
        <v>-646158000</v>
      </c>
      <c r="S7">
        <f>Bilanço!W145</f>
        <v>-745410000</v>
      </c>
      <c r="T7">
        <f>Bilanço!X145</f>
        <v>578977000</v>
      </c>
    </row>
    <row r="8" spans="1:20" x14ac:dyDescent="0.25">
      <c r="A8" t="s">
        <v>155</v>
      </c>
      <c r="B8">
        <f>Bilanço!F147</f>
        <v>26987000</v>
      </c>
      <c r="C8">
        <f>Bilanço!G147</f>
        <v>26987000</v>
      </c>
      <c r="D8">
        <f>Bilanço!H147</f>
        <v>26987000</v>
      </c>
      <c r="E8">
        <f>Bilanço!I147</f>
        <v>26987000</v>
      </c>
      <c r="F8">
        <f>Bilanço!J147</f>
        <v>37267000</v>
      </c>
      <c r="G8">
        <f>Bilanço!K147</f>
        <v>37267000</v>
      </c>
      <c r="H8">
        <f>Bilanço!L147</f>
        <v>37267000</v>
      </c>
      <c r="I8">
        <f>Bilanço!M147</f>
        <v>37267000</v>
      </c>
      <c r="J8">
        <f>Bilanço!N147</f>
        <v>392201000</v>
      </c>
      <c r="K8">
        <f>Bilanço!O147</f>
        <v>392201000</v>
      </c>
      <c r="L8">
        <f>Bilanço!P147</f>
        <v>392201000</v>
      </c>
      <c r="M8">
        <f>Bilanço!Q147</f>
        <v>392201000</v>
      </c>
      <c r="N8">
        <f>Bilanço!R147</f>
        <v>709408000</v>
      </c>
      <c r="O8">
        <f>Bilanço!S147</f>
        <v>709408000</v>
      </c>
      <c r="P8">
        <f>Bilanço!T147</f>
        <v>709408000</v>
      </c>
      <c r="Q8">
        <f>Bilanço!U147</f>
        <v>709408000</v>
      </c>
      <c r="R8">
        <f>Bilanço!V147</f>
        <v>1604179000</v>
      </c>
      <c r="S8">
        <f>Bilanço!W147</f>
        <v>1604179000</v>
      </c>
      <c r="T8">
        <f>Bilanço!X147</f>
        <v>1604179000</v>
      </c>
    </row>
    <row r="9" spans="1:20" x14ac:dyDescent="0.25">
      <c r="A9" t="s">
        <v>156</v>
      </c>
      <c r="B9">
        <f>Bilanço!F148</f>
        <v>42418000</v>
      </c>
      <c r="C9">
        <f>Bilanço!G148</f>
        <v>49920000</v>
      </c>
      <c r="D9">
        <f>Bilanço!H148</f>
        <v>22143000</v>
      </c>
      <c r="E9">
        <f>Bilanço!I148</f>
        <v>37267000</v>
      </c>
      <c r="F9">
        <f>Bilanço!J148</f>
        <v>48389000</v>
      </c>
      <c r="G9">
        <f>Bilanço!K148</f>
        <v>325051000</v>
      </c>
      <c r="H9">
        <f>Bilanço!L148</f>
        <v>264263000</v>
      </c>
      <c r="I9">
        <f>Bilanço!M148</f>
        <v>392201000</v>
      </c>
      <c r="J9">
        <f>Bilanço!N148</f>
        <v>29987000</v>
      </c>
      <c r="K9">
        <f>Bilanço!O148</f>
        <v>65040000</v>
      </c>
      <c r="L9">
        <f>Bilanço!P148</f>
        <v>118269000</v>
      </c>
      <c r="M9">
        <f>Bilanço!Q148</f>
        <v>709408000</v>
      </c>
      <c r="N9">
        <f>Bilanço!R148</f>
        <v>552670000</v>
      </c>
      <c r="O9">
        <f>Bilanço!S148</f>
        <v>520824000</v>
      </c>
      <c r="P9">
        <f>Bilanço!T148</f>
        <v>834314000</v>
      </c>
      <c r="Q9">
        <f>Bilanço!U148</f>
        <v>1604179000</v>
      </c>
      <c r="R9">
        <f>Bilanço!V148</f>
        <v>958021000</v>
      </c>
      <c r="S9">
        <f>Bilanço!W148</f>
        <v>858769000</v>
      </c>
      <c r="T9">
        <f>Bilanço!X148</f>
        <v>2183156000</v>
      </c>
    </row>
    <row r="11" spans="1:20" x14ac:dyDescent="0.25">
      <c r="A11" t="s">
        <v>24</v>
      </c>
      <c r="B11">
        <f>Bilanço!F2</f>
        <v>723189000</v>
      </c>
      <c r="C11">
        <f>Bilanço!G2</f>
        <v>816878000</v>
      </c>
      <c r="D11">
        <f>Bilanço!H2</f>
        <v>719033000</v>
      </c>
      <c r="E11">
        <f>Bilanço!I2</f>
        <v>994466000</v>
      </c>
      <c r="F11">
        <f>Bilanço!J2</f>
        <v>996801000</v>
      </c>
      <c r="G11">
        <f>Bilanço!K2</f>
        <v>1177577000</v>
      </c>
      <c r="H11">
        <f>Bilanço!L2</f>
        <v>1373087000</v>
      </c>
      <c r="I11">
        <f>Bilanço!M2</f>
        <v>1565441000</v>
      </c>
      <c r="J11">
        <f>Bilanço!N2</f>
        <v>1408056000</v>
      </c>
      <c r="K11">
        <f>Bilanço!O2</f>
        <v>1635830000</v>
      </c>
      <c r="L11">
        <f>Bilanço!P2</f>
        <v>1781450000</v>
      </c>
      <c r="M11">
        <f>Bilanço!Q2</f>
        <v>2623534000</v>
      </c>
      <c r="N11">
        <f>Bilanço!R2</f>
        <v>2969045000</v>
      </c>
      <c r="O11">
        <f>Bilanço!S2</f>
        <v>3434232000</v>
      </c>
      <c r="P11">
        <f>Bilanço!T2</f>
        <v>4897601000</v>
      </c>
      <c r="Q11">
        <f>Bilanço!U2</f>
        <v>5438562000</v>
      </c>
      <c r="R11">
        <f>Bilanço!V2</f>
        <v>5760428000</v>
      </c>
      <c r="S11">
        <f>Bilanço!W2</f>
        <v>6798862000</v>
      </c>
      <c r="T11">
        <f>Bilanço!X2</f>
        <v>9878476000</v>
      </c>
    </row>
    <row r="12" spans="1:20" x14ac:dyDescent="0.25">
      <c r="A12" t="s">
        <v>36</v>
      </c>
      <c r="B12">
        <f>Bilanço!F14</f>
        <v>564022000</v>
      </c>
      <c r="C12">
        <f>Bilanço!G14</f>
        <v>552486000</v>
      </c>
      <c r="D12">
        <f>Bilanço!H14</f>
        <v>534574000</v>
      </c>
      <c r="E12">
        <f>Bilanço!I14</f>
        <v>518110000</v>
      </c>
      <c r="F12">
        <f>Bilanço!J14</f>
        <v>477334000</v>
      </c>
      <c r="G12">
        <f>Bilanço!K14</f>
        <v>451231000</v>
      </c>
      <c r="H12">
        <f>Bilanço!L14</f>
        <v>424544000</v>
      </c>
      <c r="I12">
        <f>Bilanço!M14</f>
        <v>395209000</v>
      </c>
      <c r="J12">
        <f>Bilanço!N14</f>
        <v>392394000</v>
      </c>
      <c r="K12">
        <f>Bilanço!O14</f>
        <v>383887000</v>
      </c>
      <c r="L12">
        <f>Bilanço!P14</f>
        <v>362268000</v>
      </c>
      <c r="M12">
        <f>Bilanço!Q14</f>
        <v>377562000</v>
      </c>
      <c r="N12">
        <f>Bilanço!R14</f>
        <v>372263000</v>
      </c>
      <c r="O12">
        <f>Bilanço!S14</f>
        <v>569573000</v>
      </c>
      <c r="P12">
        <f>Bilanço!T14</f>
        <v>666891000</v>
      </c>
      <c r="Q12">
        <f>Bilanço!U14</f>
        <v>858986000</v>
      </c>
      <c r="R12">
        <f>Bilanço!V14</f>
        <v>1005559000</v>
      </c>
      <c r="S12">
        <f>Bilanço!W14</f>
        <v>1189509000</v>
      </c>
      <c r="T12">
        <f>Bilanço!X14</f>
        <v>1312052000</v>
      </c>
    </row>
    <row r="13" spans="1:20" x14ac:dyDescent="0.25">
      <c r="A13" t="s">
        <v>45</v>
      </c>
      <c r="B13">
        <f>B11+B12</f>
        <v>1287211000</v>
      </c>
      <c r="C13">
        <f t="shared" ref="C13:T13" si="0">C11+C12</f>
        <v>1369364000</v>
      </c>
      <c r="D13">
        <f t="shared" si="0"/>
        <v>1253607000</v>
      </c>
      <c r="E13">
        <f t="shared" si="0"/>
        <v>1512576000</v>
      </c>
      <c r="F13">
        <f t="shared" si="0"/>
        <v>1474135000</v>
      </c>
      <c r="G13">
        <f t="shared" si="0"/>
        <v>1628808000</v>
      </c>
      <c r="H13">
        <f t="shared" si="0"/>
        <v>1797631000</v>
      </c>
      <c r="I13">
        <f t="shared" si="0"/>
        <v>1960650000</v>
      </c>
      <c r="J13">
        <f t="shared" si="0"/>
        <v>1800450000</v>
      </c>
      <c r="K13">
        <f t="shared" si="0"/>
        <v>2019717000</v>
      </c>
      <c r="L13">
        <f t="shared" si="0"/>
        <v>2143718000</v>
      </c>
      <c r="M13">
        <f t="shared" si="0"/>
        <v>3001096000</v>
      </c>
      <c r="N13">
        <f t="shared" si="0"/>
        <v>3341308000</v>
      </c>
      <c r="O13">
        <f t="shared" si="0"/>
        <v>4003805000</v>
      </c>
      <c r="P13">
        <f t="shared" si="0"/>
        <v>5564492000</v>
      </c>
      <c r="Q13">
        <f t="shared" si="0"/>
        <v>6297548000</v>
      </c>
      <c r="R13">
        <f t="shared" si="0"/>
        <v>6765987000</v>
      </c>
      <c r="S13">
        <f t="shared" si="0"/>
        <v>7988371000</v>
      </c>
      <c r="T13">
        <f t="shared" si="0"/>
        <v>11190528000</v>
      </c>
    </row>
    <row r="14" spans="1:20" x14ac:dyDescent="0.25">
      <c r="A14" t="s">
        <v>47</v>
      </c>
      <c r="B14">
        <f>Bilanço!F32</f>
        <v>1087728000</v>
      </c>
      <c r="C14">
        <f>Bilanço!G32</f>
        <v>1211428000</v>
      </c>
      <c r="D14">
        <f>Bilanço!H32</f>
        <v>1129533000</v>
      </c>
      <c r="E14">
        <f>Bilanço!I32</f>
        <v>1481539000</v>
      </c>
      <c r="F14">
        <f>Bilanço!J32</f>
        <v>1513529000</v>
      </c>
      <c r="G14">
        <f>Bilanço!K32</f>
        <v>1707710000</v>
      </c>
      <c r="H14">
        <f>Bilanço!L32</f>
        <v>1831613000</v>
      </c>
      <c r="I14">
        <f>Bilanço!M32</f>
        <v>1943979000</v>
      </c>
      <c r="J14">
        <f>Bilanço!N32</f>
        <v>1793630000</v>
      </c>
      <c r="K14">
        <f>Bilanço!O32</f>
        <v>1758574000</v>
      </c>
      <c r="L14">
        <f>Bilanço!P32</f>
        <v>1864638000</v>
      </c>
      <c r="M14">
        <f>Bilanço!Q32</f>
        <v>2626956000</v>
      </c>
      <c r="N14">
        <f>Bilanço!R32</f>
        <v>2900603000</v>
      </c>
      <c r="O14">
        <f>Bilanço!S32</f>
        <v>3305937000</v>
      </c>
      <c r="P14">
        <f>Bilanço!T32</f>
        <v>4704917000</v>
      </c>
      <c r="Q14">
        <f>Bilanço!U32</f>
        <v>5204062000</v>
      </c>
      <c r="R14">
        <f>Bilanço!V32</f>
        <v>5466739000</v>
      </c>
      <c r="S14">
        <f>Bilanço!W32</f>
        <v>6471872000</v>
      </c>
      <c r="T14">
        <f>Bilanço!X32</f>
        <v>9396463000</v>
      </c>
    </row>
    <row r="15" spans="1:20" x14ac:dyDescent="0.25">
      <c r="A15" t="s">
        <v>60</v>
      </c>
      <c r="B15">
        <f>Bilanço!F46</f>
        <v>353773000</v>
      </c>
      <c r="C15">
        <f>Bilanço!G46</f>
        <v>356070000</v>
      </c>
      <c r="D15">
        <f>Bilanço!H46</f>
        <v>356571000</v>
      </c>
      <c r="E15">
        <f>Bilanço!I46</f>
        <v>282889000</v>
      </c>
      <c r="F15">
        <f>Bilanço!J46</f>
        <v>242884000</v>
      </c>
      <c r="G15">
        <f>Bilanço!K46</f>
        <v>219743000</v>
      </c>
      <c r="H15">
        <f>Bilanço!L46</f>
        <v>201703000</v>
      </c>
      <c r="I15">
        <f>Bilanço!M46</f>
        <v>182217000</v>
      </c>
      <c r="J15">
        <f>Bilanço!N46</f>
        <v>170006000</v>
      </c>
      <c r="K15">
        <f>Bilanço!O46</f>
        <v>153871000</v>
      </c>
      <c r="L15">
        <f>Bilanço!P46</f>
        <v>143031000</v>
      </c>
      <c r="M15">
        <f>Bilanço!Q46</f>
        <v>131158000</v>
      </c>
      <c r="N15">
        <f>Bilanço!R46</f>
        <v>140217000</v>
      </c>
      <c r="O15">
        <f>Bilanço!S46</f>
        <v>261274000</v>
      </c>
      <c r="P15">
        <f>Bilanço!T46</f>
        <v>294063000</v>
      </c>
      <c r="Q15">
        <f>Bilanço!U46</f>
        <v>332267000</v>
      </c>
      <c r="R15">
        <f>Bilanço!V46</f>
        <v>400841000</v>
      </c>
      <c r="S15">
        <f>Bilanço!W46</f>
        <v>454499000</v>
      </c>
      <c r="T15">
        <f>Bilanço!X46</f>
        <v>452915000</v>
      </c>
    </row>
    <row r="16" spans="1:20" x14ac:dyDescent="0.25">
      <c r="A16" t="s">
        <v>67</v>
      </c>
      <c r="B16">
        <f>Bilanço!F59</f>
        <v>-154290000</v>
      </c>
      <c r="C16">
        <f>Bilanço!G59</f>
        <v>-198134000</v>
      </c>
      <c r="D16">
        <f>Bilanço!H59</f>
        <v>-232497000</v>
      </c>
      <c r="E16">
        <f>Bilanço!I59</f>
        <v>-251852000</v>
      </c>
      <c r="F16">
        <f>Bilanço!J59</f>
        <v>-282278000</v>
      </c>
      <c r="G16">
        <f>Bilanço!K59</f>
        <v>-298645000</v>
      </c>
      <c r="H16">
        <f>Bilanço!L59</f>
        <v>-235685000</v>
      </c>
      <c r="I16">
        <f>Bilanço!M59</f>
        <v>-165546000</v>
      </c>
      <c r="J16">
        <f>Bilanço!N59</f>
        <v>-163186000</v>
      </c>
      <c r="K16">
        <f>Bilanço!O59</f>
        <v>107272000</v>
      </c>
      <c r="L16">
        <f>Bilanço!P59</f>
        <v>136049000</v>
      </c>
      <c r="M16">
        <f>Bilanço!Q59</f>
        <v>242982000</v>
      </c>
      <c r="N16">
        <f>Bilanço!R59</f>
        <v>300488000</v>
      </c>
      <c r="O16">
        <f>Bilanço!S59</f>
        <v>436594000</v>
      </c>
      <c r="P16">
        <f>Bilanço!T59</f>
        <v>565512000</v>
      </c>
      <c r="Q16">
        <f>Bilanço!U59</f>
        <v>761219000</v>
      </c>
      <c r="R16">
        <f>Bilanço!V59</f>
        <v>898407000</v>
      </c>
      <c r="S16">
        <f>Bilanço!W59</f>
        <v>1062000000</v>
      </c>
      <c r="T16">
        <f>Bilanço!X59</f>
        <v>1341150000</v>
      </c>
    </row>
    <row r="17" spans="1:20" x14ac:dyDescent="0.25">
      <c r="A17" t="s">
        <v>79</v>
      </c>
      <c r="B17">
        <f>SUM(B14:B16)</f>
        <v>1287211000</v>
      </c>
      <c r="C17">
        <f t="shared" ref="C17:T17" si="1">SUM(C14:C16)</f>
        <v>1369364000</v>
      </c>
      <c r="D17">
        <f t="shared" si="1"/>
        <v>1253607000</v>
      </c>
      <c r="E17">
        <f t="shared" si="1"/>
        <v>1512576000</v>
      </c>
      <c r="F17">
        <f t="shared" si="1"/>
        <v>1474135000</v>
      </c>
      <c r="G17">
        <f t="shared" si="1"/>
        <v>1628808000</v>
      </c>
      <c r="H17">
        <f t="shared" si="1"/>
        <v>1797631000</v>
      </c>
      <c r="I17">
        <f t="shared" si="1"/>
        <v>1960650000</v>
      </c>
      <c r="J17">
        <f t="shared" si="1"/>
        <v>1800450000</v>
      </c>
      <c r="K17">
        <f t="shared" si="1"/>
        <v>2019717000</v>
      </c>
      <c r="L17">
        <f t="shared" si="1"/>
        <v>2143718000</v>
      </c>
      <c r="M17">
        <f t="shared" si="1"/>
        <v>3001096000</v>
      </c>
      <c r="N17">
        <f t="shared" si="1"/>
        <v>3341308000</v>
      </c>
      <c r="O17">
        <f t="shared" si="1"/>
        <v>4003805000</v>
      </c>
      <c r="P17">
        <f t="shared" si="1"/>
        <v>5564492000</v>
      </c>
      <c r="Q17">
        <f t="shared" si="1"/>
        <v>6297548000</v>
      </c>
      <c r="R17">
        <f t="shared" si="1"/>
        <v>6765987000</v>
      </c>
      <c r="S17">
        <f t="shared" si="1"/>
        <v>7988371000</v>
      </c>
      <c r="T17">
        <f t="shared" si="1"/>
        <v>11190528000</v>
      </c>
    </row>
    <row r="18" spans="1:20" x14ac:dyDescent="0.25">
      <c r="A18" t="s">
        <v>69</v>
      </c>
      <c r="B18">
        <f>Bilanço!F61</f>
        <v>110000000</v>
      </c>
      <c r="C18">
        <f>Bilanço!G61</f>
        <v>110000000</v>
      </c>
      <c r="D18">
        <f>Bilanço!H61</f>
        <v>110000000</v>
      </c>
      <c r="E18">
        <f>Bilanço!I61</f>
        <v>110000000</v>
      </c>
      <c r="F18">
        <f>Bilanço!J61</f>
        <v>110000000</v>
      </c>
      <c r="G18">
        <f>Bilanço!K61</f>
        <v>110000000</v>
      </c>
      <c r="H18">
        <f>Bilanço!L61</f>
        <v>110000000</v>
      </c>
      <c r="I18">
        <f>Bilanço!M61</f>
        <v>110000000</v>
      </c>
      <c r="J18">
        <f>Bilanço!N61</f>
        <v>110000000</v>
      </c>
      <c r="K18">
        <f>Bilanço!O61</f>
        <v>201000000</v>
      </c>
      <c r="L18">
        <f>Bilanço!P61</f>
        <v>201000000</v>
      </c>
      <c r="M18">
        <f>Bilanço!Q61</f>
        <v>201000000</v>
      </c>
      <c r="N18">
        <f>Bilanço!R61</f>
        <v>201000000</v>
      </c>
      <c r="O18">
        <f>Bilanço!S61</f>
        <v>201000000</v>
      </c>
      <c r="P18">
        <f>Bilanço!T61</f>
        <v>201000000</v>
      </c>
      <c r="Q18">
        <f>Bilanço!U61</f>
        <v>201000000</v>
      </c>
      <c r="R18">
        <f>Bilanço!V61</f>
        <v>201000000</v>
      </c>
      <c r="S18">
        <f>Bilanço!W61</f>
        <v>201000000</v>
      </c>
      <c r="T18">
        <f>Bilanço!X61</f>
        <v>201000000</v>
      </c>
    </row>
    <row r="19" spans="1:20" x14ac:dyDescent="0.25">
      <c r="A19" t="s">
        <v>146</v>
      </c>
      <c r="B19">
        <f>-Bilanço!F138</f>
        <v>0</v>
      </c>
      <c r="C19">
        <f>-Bilanço!G138</f>
        <v>0</v>
      </c>
      <c r="D19">
        <f>-Bilanço!H138</f>
        <v>0</v>
      </c>
      <c r="E19">
        <f>-Bilanço!I138</f>
        <v>0</v>
      </c>
      <c r="F19">
        <f>-Bilanço!J138</f>
        <v>0</v>
      </c>
      <c r="G19">
        <f>-Bilanço!K138</f>
        <v>0</v>
      </c>
      <c r="H19">
        <f>-Bilanço!L138</f>
        <v>0</v>
      </c>
      <c r="I19">
        <f>-Bilanço!M138</f>
        <v>0</v>
      </c>
      <c r="J19">
        <f>-Bilanço!N138</f>
        <v>0</v>
      </c>
      <c r="K19">
        <f>-Bilanço!O138</f>
        <v>0</v>
      </c>
      <c r="L19">
        <f>-Bilanço!P138</f>
        <v>0</v>
      </c>
      <c r="M19">
        <f>-Bilanço!Q138</f>
        <v>0</v>
      </c>
      <c r="N19">
        <f>-Bilanço!R138</f>
        <v>0</v>
      </c>
      <c r="O19">
        <f>-Bilanço!S138</f>
        <v>0</v>
      </c>
      <c r="P19">
        <f>-Bilanço!T138</f>
        <v>0</v>
      </c>
      <c r="Q19">
        <f>-Bilanço!U138</f>
        <v>0</v>
      </c>
      <c r="R19">
        <f>-Bilanço!V138</f>
        <v>0</v>
      </c>
      <c r="S19">
        <f>-Bilanço!W138</f>
        <v>0</v>
      </c>
      <c r="T19">
        <f>-Bilanço!X138</f>
        <v>0</v>
      </c>
    </row>
    <row r="21" spans="1:20" x14ac:dyDescent="0.25">
      <c r="A21" t="s">
        <v>275</v>
      </c>
      <c r="B21" s="23">
        <f>B3/B14</f>
        <v>4.2219194504508478E-2</v>
      </c>
      <c r="C21" s="23">
        <f t="shared" ref="C21:T21" si="2">C3/C14</f>
        <v>3.5000016509441748E-2</v>
      </c>
      <c r="D21" s="23">
        <f t="shared" si="2"/>
        <v>0.10110461580139757</v>
      </c>
      <c r="E21" s="23">
        <f t="shared" si="2"/>
        <v>0.16167377301576266</v>
      </c>
      <c r="F21" s="23">
        <f t="shared" si="2"/>
        <v>-0.11327103742313493</v>
      </c>
      <c r="G21" s="23">
        <f t="shared" si="2"/>
        <v>7.1770382559099608E-2</v>
      </c>
      <c r="H21" s="23">
        <f t="shared" si="2"/>
        <v>7.2287104317342143E-2</v>
      </c>
      <c r="I21" s="23">
        <f t="shared" si="2"/>
        <v>0.18902981976657154</v>
      </c>
      <c r="J21" s="23">
        <f t="shared" si="2"/>
        <v>-0.1384661273506799</v>
      </c>
      <c r="K21" s="23">
        <f t="shared" si="2"/>
        <v>-0.14684795749283225</v>
      </c>
      <c r="L21" s="23">
        <f t="shared" si="2"/>
        <v>6.0074395137286699E-2</v>
      </c>
      <c r="M21" s="23">
        <f t="shared" si="2"/>
        <v>0.31202920795019023</v>
      </c>
      <c r="N21" s="23">
        <f t="shared" si="2"/>
        <v>-8.2480435964521856E-2</v>
      </c>
      <c r="O21" s="23">
        <f t="shared" si="2"/>
        <v>-3.6369416598077943E-2</v>
      </c>
      <c r="P21" s="23">
        <f t="shared" si="2"/>
        <v>0.10763696787849818</v>
      </c>
      <c r="Q21" s="23">
        <f t="shared" si="2"/>
        <v>0.29248825244587784</v>
      </c>
      <c r="R21" s="23">
        <f t="shared" si="2"/>
        <v>-7.1148631752860347E-2</v>
      </c>
      <c r="S21" s="23">
        <f t="shared" si="2"/>
        <v>-2.6905507401876923E-2</v>
      </c>
      <c r="T21" s="23">
        <f t="shared" si="2"/>
        <v>0.1770323578137859</v>
      </c>
    </row>
    <row r="22" spans="1:20" x14ac:dyDescent="0.25">
      <c r="A22" t="s">
        <v>276</v>
      </c>
      <c r="B22" s="23">
        <f>B3/(B14+B15)</f>
        <v>3.1857764926975424E-2</v>
      </c>
      <c r="C22" s="23">
        <f t="shared" ref="C22:T22" si="3">C3/(C14+C15)</f>
        <v>2.7049476299172311E-2</v>
      </c>
      <c r="D22" s="23">
        <f t="shared" si="3"/>
        <v>7.6845900421504826E-2</v>
      </c>
      <c r="E22" s="23">
        <f t="shared" si="3"/>
        <v>0.13575277653721207</v>
      </c>
      <c r="F22" s="23">
        <f t="shared" si="3"/>
        <v>-9.7607453372299105E-2</v>
      </c>
      <c r="G22" s="23">
        <f t="shared" si="3"/>
        <v>6.3588061550657785E-2</v>
      </c>
      <c r="H22" s="23">
        <f t="shared" si="3"/>
        <v>6.5116292794627106E-2</v>
      </c>
      <c r="I22" s="23">
        <f t="shared" si="3"/>
        <v>0.17282978615329914</v>
      </c>
      <c r="J22" s="23">
        <f t="shared" si="3"/>
        <v>-0.1264781252737269</v>
      </c>
      <c r="K22" s="23">
        <f t="shared" si="3"/>
        <v>-0.1350329029070117</v>
      </c>
      <c r="L22" s="23">
        <f t="shared" si="3"/>
        <v>5.57945557758774E-2</v>
      </c>
      <c r="M22" s="23">
        <f t="shared" si="3"/>
        <v>0.29719112407971532</v>
      </c>
      <c r="N22" s="23">
        <f t="shared" si="3"/>
        <v>-7.8677133141718356E-2</v>
      </c>
      <c r="O22" s="23">
        <f t="shared" si="3"/>
        <v>-3.3705603621428618E-2</v>
      </c>
      <c r="P22" s="23">
        <f t="shared" si="3"/>
        <v>0.10130526627431996</v>
      </c>
      <c r="Q22" s="23">
        <f t="shared" si="3"/>
        <v>0.27493434729041571</v>
      </c>
      <c r="R22" s="23">
        <f t="shared" si="3"/>
        <v>-6.6288146049989949E-2</v>
      </c>
      <c r="S22" s="23">
        <f t="shared" si="3"/>
        <v>-2.5140004773062257E-2</v>
      </c>
      <c r="T22" s="23">
        <f t="shared" si="3"/>
        <v>0.16889168026651022</v>
      </c>
    </row>
    <row r="23" spans="1:20" x14ac:dyDescent="0.25">
      <c r="A23" t="s">
        <v>277</v>
      </c>
      <c r="B23" s="23">
        <f>B3/B13</f>
        <v>3.5676357644550891E-2</v>
      </c>
      <c r="C23" s="23">
        <f t="shared" ref="C23:T23" si="4">C3/C13</f>
        <v>3.0963279303384637E-2</v>
      </c>
      <c r="D23" s="23">
        <f t="shared" si="4"/>
        <v>9.1097927819484101E-2</v>
      </c>
      <c r="E23" s="23">
        <f t="shared" si="4"/>
        <v>0.15835634044173649</v>
      </c>
      <c r="F23" s="23">
        <f t="shared" si="4"/>
        <v>-0.11629803240544455</v>
      </c>
      <c r="G23" s="23">
        <f t="shared" si="4"/>
        <v>7.5247051831768996E-2</v>
      </c>
      <c r="H23" s="23">
        <f t="shared" si="4"/>
        <v>7.3653602991937725E-2</v>
      </c>
      <c r="I23" s="23">
        <f t="shared" si="4"/>
        <v>0.1874225384438834</v>
      </c>
      <c r="J23" s="23">
        <f t="shared" si="4"/>
        <v>-0.13794162570468493</v>
      </c>
      <c r="K23" s="23">
        <f t="shared" si="4"/>
        <v>-0.12786098250398448</v>
      </c>
      <c r="L23" s="23">
        <f t="shared" si="4"/>
        <v>5.2253607983885939E-2</v>
      </c>
      <c r="M23" s="23">
        <f t="shared" si="4"/>
        <v>0.27312921679279839</v>
      </c>
      <c r="N23" s="23">
        <f t="shared" si="4"/>
        <v>-7.1601600331367241E-2</v>
      </c>
      <c r="O23" s="23">
        <f t="shared" si="4"/>
        <v>-3.0030183787671978E-2</v>
      </c>
      <c r="P23" s="23">
        <f t="shared" si="4"/>
        <v>9.1009745363997294E-2</v>
      </c>
      <c r="Q23" s="23">
        <f t="shared" si="4"/>
        <v>0.24170153208836201</v>
      </c>
      <c r="R23" s="23">
        <f t="shared" si="4"/>
        <v>-5.7486217457999846E-2</v>
      </c>
      <c r="S23" s="23">
        <f t="shared" si="4"/>
        <v>-2.1797810842786345E-2</v>
      </c>
      <c r="T23" s="23">
        <f t="shared" si="4"/>
        <v>0.14865053731155492</v>
      </c>
    </row>
    <row r="24" spans="1:20" x14ac:dyDescent="0.25">
      <c r="A24" t="s">
        <v>278</v>
      </c>
      <c r="B24" s="23">
        <f>B3/B18</f>
        <v>0.41748181818181818</v>
      </c>
      <c r="C24" s="23">
        <f t="shared" ref="C24:T24" si="5">C3/C18</f>
        <v>0.38545454545454544</v>
      </c>
      <c r="D24" s="23">
        <f t="shared" si="5"/>
        <v>1.0381909090909092</v>
      </c>
      <c r="E24" s="23">
        <f t="shared" si="5"/>
        <v>2.1775090909090911</v>
      </c>
      <c r="F24" s="23">
        <f t="shared" si="5"/>
        <v>-1.5585363636363636</v>
      </c>
      <c r="G24" s="23">
        <f t="shared" si="5"/>
        <v>1.1142090909090909</v>
      </c>
      <c r="H24" s="23">
        <f t="shared" si="5"/>
        <v>1.2036545454545455</v>
      </c>
      <c r="I24" s="23">
        <f t="shared" si="5"/>
        <v>3.3406363636363636</v>
      </c>
      <c r="J24" s="23">
        <f t="shared" si="5"/>
        <v>-2.2577909090909092</v>
      </c>
      <c r="K24" s="23">
        <f t="shared" si="5"/>
        <v>-1.2847910447761195</v>
      </c>
      <c r="L24" s="23">
        <f t="shared" si="5"/>
        <v>0.55729850746268661</v>
      </c>
      <c r="M24" s="23">
        <f t="shared" si="5"/>
        <v>4.0780447761194027</v>
      </c>
      <c r="N24" s="23">
        <f t="shared" si="5"/>
        <v>-1.1902636815920398</v>
      </c>
      <c r="O24" s="23">
        <f t="shared" si="5"/>
        <v>-0.59818407960199005</v>
      </c>
      <c r="P24" s="23">
        <f t="shared" si="5"/>
        <v>2.5195174129353233</v>
      </c>
      <c r="Q24" s="23">
        <f t="shared" si="5"/>
        <v>7.5727711442786072</v>
      </c>
      <c r="R24" s="23">
        <f t="shared" si="5"/>
        <v>-1.9350796019900498</v>
      </c>
      <c r="S24" s="23">
        <f t="shared" si="5"/>
        <v>-0.86631343283582085</v>
      </c>
      <c r="T24" s="23">
        <f t="shared" si="5"/>
        <v>8.2760099502487563</v>
      </c>
    </row>
    <row r="25" spans="1:20" x14ac:dyDescent="0.25">
      <c r="A25" t="s">
        <v>279</v>
      </c>
      <c r="B25" s="16" t="str">
        <f>IFERROR(B3/B19,"")</f>
        <v/>
      </c>
      <c r="C25" s="16" t="str">
        <f t="shared" ref="C25:T25" si="6">IFERROR(C3/C19,"")</f>
        <v/>
      </c>
      <c r="D25" s="16" t="str">
        <f t="shared" si="6"/>
        <v/>
      </c>
      <c r="E25" s="16" t="str">
        <f t="shared" si="6"/>
        <v/>
      </c>
      <c r="F25" s="16" t="str">
        <f t="shared" si="6"/>
        <v/>
      </c>
      <c r="G25" s="16" t="str">
        <f t="shared" si="6"/>
        <v/>
      </c>
      <c r="H25" s="16" t="str">
        <f t="shared" si="6"/>
        <v/>
      </c>
      <c r="I25" s="16" t="str">
        <f t="shared" si="6"/>
        <v/>
      </c>
      <c r="J25" s="16" t="str">
        <f t="shared" si="6"/>
        <v/>
      </c>
      <c r="K25" s="16" t="str">
        <f t="shared" si="6"/>
        <v/>
      </c>
      <c r="L25" s="16" t="str">
        <f t="shared" si="6"/>
        <v/>
      </c>
      <c r="M25" s="16" t="str">
        <f t="shared" si="6"/>
        <v/>
      </c>
      <c r="N25" s="16" t="str">
        <f t="shared" si="6"/>
        <v/>
      </c>
      <c r="O25" s="16" t="str">
        <f t="shared" si="6"/>
        <v/>
      </c>
      <c r="P25" s="16" t="str">
        <f t="shared" si="6"/>
        <v/>
      </c>
      <c r="Q25" s="16" t="str">
        <f t="shared" si="6"/>
        <v/>
      </c>
      <c r="R25" s="16" t="str">
        <f t="shared" si="6"/>
        <v/>
      </c>
      <c r="S25" s="16" t="str">
        <f t="shared" si="6"/>
        <v/>
      </c>
      <c r="T25" s="16" t="str">
        <f t="shared" si="6"/>
        <v/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D588-DFD1-4931-9B03-401F4382BB74}">
  <dimension ref="A2:U52"/>
  <sheetViews>
    <sheetView tabSelected="1" topLeftCell="A34" zoomScale="70" zoomScaleNormal="70" workbookViewId="0">
      <selection activeCell="J59" sqref="J59"/>
    </sheetView>
  </sheetViews>
  <sheetFormatPr defaultRowHeight="15" x14ac:dyDescent="0.25"/>
  <cols>
    <col min="1" max="1" width="27.85546875" bestFit="1" customWidth="1"/>
    <col min="2" max="2" width="15.42578125" bestFit="1" customWidth="1"/>
    <col min="3" max="7" width="11.5703125" bestFit="1" customWidth="1"/>
    <col min="8" max="11" width="14.5703125" bestFit="1" customWidth="1"/>
    <col min="12" max="12" width="16.28515625" customWidth="1"/>
    <col min="13" max="14" width="11.5703125" bestFit="1" customWidth="1"/>
    <col min="15" max="15" width="17.42578125" bestFit="1" customWidth="1"/>
    <col min="16" max="16" width="15.42578125" customWidth="1"/>
    <col min="17" max="21" width="11.5703125" bestFit="1" customWidth="1"/>
  </cols>
  <sheetData>
    <row r="2" spans="1:21" x14ac:dyDescent="0.25">
      <c r="B2" s="1" t="s">
        <v>19</v>
      </c>
      <c r="C2" s="1" t="s">
        <v>18</v>
      </c>
      <c r="D2" s="1" t="s">
        <v>17</v>
      </c>
      <c r="E2" s="1" t="s">
        <v>16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11</v>
      </c>
      <c r="K2" s="1" t="s">
        <v>10</v>
      </c>
      <c r="L2" s="1" t="s">
        <v>9</v>
      </c>
      <c r="M2" s="1" t="s">
        <v>8</v>
      </c>
      <c r="N2" s="1" t="s">
        <v>7</v>
      </c>
      <c r="O2" s="1" t="s">
        <v>6</v>
      </c>
      <c r="P2" s="1" t="s">
        <v>5</v>
      </c>
      <c r="Q2" s="1" t="s">
        <v>4</v>
      </c>
      <c r="R2" s="1" t="s">
        <v>3</v>
      </c>
      <c r="S2" s="1" t="s">
        <v>2</v>
      </c>
      <c r="T2" s="1" t="s">
        <v>1</v>
      </c>
      <c r="U2" s="15"/>
    </row>
    <row r="3" spans="1:21" x14ac:dyDescent="0.25">
      <c r="A3" s="27" t="s">
        <v>280</v>
      </c>
      <c r="B3" s="4">
        <v>2.5299999999999998</v>
      </c>
      <c r="C3" s="4">
        <v>2.84</v>
      </c>
      <c r="D3" s="4">
        <v>4.18</v>
      </c>
      <c r="E3" s="4">
        <v>6.09</v>
      </c>
      <c r="F3" s="4">
        <v>4.6145240000000003</v>
      </c>
      <c r="G3" s="4">
        <v>4.797479</v>
      </c>
      <c r="H3" s="4">
        <v>8.6598559999999996</v>
      </c>
      <c r="I3" s="4">
        <v>8.9918849999999999</v>
      </c>
      <c r="J3" s="4">
        <v>6.41</v>
      </c>
      <c r="K3" s="4">
        <v>5.87</v>
      </c>
      <c r="L3" s="4">
        <v>6.32</v>
      </c>
      <c r="M3" s="4">
        <v>7.18</v>
      </c>
      <c r="N3" s="4">
        <v>7.24</v>
      </c>
      <c r="O3" s="4">
        <v>12.39</v>
      </c>
      <c r="P3" s="4">
        <v>26.5</v>
      </c>
      <c r="Q3" s="4">
        <v>17.100000000000001</v>
      </c>
      <c r="R3" s="4">
        <v>20.74</v>
      </c>
      <c r="S3" s="4">
        <v>26</v>
      </c>
      <c r="T3" s="4">
        <v>38.080002</v>
      </c>
      <c r="U3" s="4"/>
    </row>
    <row r="4" spans="1:21" x14ac:dyDescent="0.25">
      <c r="A4" t="s">
        <v>246</v>
      </c>
      <c r="B4">
        <f>Bilanço!F61</f>
        <v>110000000</v>
      </c>
      <c r="C4">
        <f>Bilanço!G61</f>
        <v>110000000</v>
      </c>
      <c r="D4">
        <f>Bilanço!H61</f>
        <v>110000000</v>
      </c>
      <c r="E4">
        <f>Bilanço!I61</f>
        <v>110000000</v>
      </c>
      <c r="F4">
        <f>Bilanço!J61</f>
        <v>110000000</v>
      </c>
      <c r="G4">
        <f>Bilanço!K61</f>
        <v>110000000</v>
      </c>
      <c r="H4">
        <f>Bilanço!L61</f>
        <v>110000000</v>
      </c>
      <c r="I4">
        <f>Bilanço!M61</f>
        <v>110000000</v>
      </c>
      <c r="J4">
        <f>Bilanço!N61</f>
        <v>110000000</v>
      </c>
      <c r="K4">
        <f>Bilanço!O61</f>
        <v>201000000</v>
      </c>
      <c r="L4">
        <f>Bilanço!P61</f>
        <v>201000000</v>
      </c>
      <c r="M4">
        <f>Bilanço!Q61</f>
        <v>201000000</v>
      </c>
      <c r="N4">
        <f>Bilanço!R61</f>
        <v>201000000</v>
      </c>
      <c r="O4">
        <f>Bilanço!S61</f>
        <v>201000000</v>
      </c>
      <c r="P4">
        <f>Bilanço!T61</f>
        <v>201000000</v>
      </c>
      <c r="Q4">
        <f>Bilanço!U61</f>
        <v>201000000</v>
      </c>
      <c r="R4">
        <f>Bilanço!V61</f>
        <v>201000000</v>
      </c>
      <c r="S4">
        <f>Bilanço!W61</f>
        <v>201000000</v>
      </c>
      <c r="T4">
        <f>Bilanço!X61</f>
        <v>201000000</v>
      </c>
    </row>
    <row r="5" spans="1:21" x14ac:dyDescent="0.25">
      <c r="A5" t="s">
        <v>281</v>
      </c>
      <c r="B5">
        <f>B3*B4</f>
        <v>278300000</v>
      </c>
      <c r="C5">
        <f t="shared" ref="C5:T5" si="0">C3*C4</f>
        <v>312400000</v>
      </c>
      <c r="D5">
        <f t="shared" si="0"/>
        <v>459799999.99999994</v>
      </c>
      <c r="E5">
        <f t="shared" si="0"/>
        <v>669900000</v>
      </c>
      <c r="F5">
        <f t="shared" si="0"/>
        <v>507597640.00000006</v>
      </c>
      <c r="G5">
        <f t="shared" si="0"/>
        <v>527722690</v>
      </c>
      <c r="H5">
        <f t="shared" si="0"/>
        <v>952584160</v>
      </c>
      <c r="I5">
        <f t="shared" si="0"/>
        <v>989107350</v>
      </c>
      <c r="J5">
        <f t="shared" si="0"/>
        <v>705100000</v>
      </c>
      <c r="K5">
        <f t="shared" si="0"/>
        <v>1179870000</v>
      </c>
      <c r="L5">
        <f t="shared" si="0"/>
        <v>1270320000</v>
      </c>
      <c r="M5">
        <f t="shared" si="0"/>
        <v>1443180000</v>
      </c>
      <c r="N5">
        <f t="shared" si="0"/>
        <v>1455240000</v>
      </c>
      <c r="O5">
        <f t="shared" si="0"/>
        <v>2490390000</v>
      </c>
      <c r="P5">
        <f t="shared" si="0"/>
        <v>5326500000</v>
      </c>
      <c r="Q5">
        <f t="shared" si="0"/>
        <v>3437100000.0000005</v>
      </c>
      <c r="R5">
        <f t="shared" si="0"/>
        <v>4168739999.9999995</v>
      </c>
      <c r="S5">
        <f t="shared" si="0"/>
        <v>5226000000</v>
      </c>
      <c r="T5">
        <f t="shared" si="0"/>
        <v>7654080402</v>
      </c>
    </row>
    <row r="6" spans="1:21" x14ac:dyDescent="0.25">
      <c r="A6" t="s">
        <v>81</v>
      </c>
      <c r="B6">
        <f>'Yıllık Veriler'!B2</f>
        <v>3511191000</v>
      </c>
      <c r="C6">
        <f>'Yıllık Veriler'!C2</f>
        <v>3622350000</v>
      </c>
      <c r="D6">
        <f>'Yıllık Veriler'!D2</f>
        <v>3739810000</v>
      </c>
      <c r="E6">
        <f>'Yıllık Veriler'!E2</f>
        <v>4136971000</v>
      </c>
      <c r="F6">
        <f>'Yıllık Veriler'!F2</f>
        <v>4344690000</v>
      </c>
      <c r="G6">
        <f>'Yıllık Veriler'!G2</f>
        <v>4297728000</v>
      </c>
      <c r="H6">
        <f>'Yıllık Veriler'!H2</f>
        <v>4931364000</v>
      </c>
      <c r="I6">
        <f>'Yıllık Veriler'!I2</f>
        <v>5606519000</v>
      </c>
      <c r="J6">
        <f>'Yıllık Veriler'!J2</f>
        <v>6019380000</v>
      </c>
      <c r="K6">
        <f>'Yıllık Veriler'!K2</f>
        <v>6586253000</v>
      </c>
      <c r="L6">
        <f>'Yıllık Veriler'!L2</f>
        <v>6883355000</v>
      </c>
      <c r="M6">
        <f>'Yıllık Veriler'!M2</f>
        <v>7520079000</v>
      </c>
      <c r="N6">
        <f>'Yıllık Veriler'!N2</f>
        <v>8901900000</v>
      </c>
      <c r="O6">
        <f>'Yıllık Veriler'!O2</f>
        <v>10786011000</v>
      </c>
      <c r="P6">
        <f>'Yıllık Veriler'!P2</f>
        <v>13357485000</v>
      </c>
      <c r="Q6">
        <f>'Yıllık Veriler'!Q2</f>
        <v>17440964000</v>
      </c>
      <c r="R6">
        <f>'Yıllık Veriler'!R2</f>
        <v>21219455000</v>
      </c>
      <c r="S6">
        <f>'Yıllık Veriler'!S2</f>
        <v>25644042000</v>
      </c>
      <c r="T6">
        <f>'Yıllık Veriler'!T2</f>
        <v>31513621000</v>
      </c>
    </row>
    <row r="7" spans="1:21" x14ac:dyDescent="0.25">
      <c r="A7" t="s">
        <v>228</v>
      </c>
      <c r="B7">
        <f>'Yıllık Veriler'!B39</f>
        <v>-112499000</v>
      </c>
      <c r="C7">
        <f>'Yıllık Veriler'!C39</f>
        <v>-148667000</v>
      </c>
      <c r="D7">
        <f>'Yıllık Veriler'!D39</f>
        <v>-183940000</v>
      </c>
      <c r="E7">
        <f>'Yıllık Veriler'!E39</f>
        <v>-148634000</v>
      </c>
      <c r="F7">
        <f>'Yıllık Veriler'!F39</f>
        <v>-127304000</v>
      </c>
      <c r="G7">
        <f>'Yıllık Veriler'!G39</f>
        <v>-101171000</v>
      </c>
      <c r="H7">
        <f>'Yıllık Veriler'!H39</f>
        <v>-3359000</v>
      </c>
      <c r="I7">
        <f>'Yıllık Veriler'!I39</f>
        <v>85296000</v>
      </c>
      <c r="J7">
        <f>'Yıllık Veriler'!J39</f>
        <v>118556000</v>
      </c>
      <c r="K7">
        <f>'Yıllık Veriler'!K39</f>
        <v>129207000</v>
      </c>
      <c r="L7">
        <f>'Yıllık Veriler'!L39</f>
        <v>96076000</v>
      </c>
      <c r="M7">
        <f>'Yıllık Veriler'!M39</f>
        <v>131464000</v>
      </c>
      <c r="N7">
        <f>'Yıllık Veriler'!N39</f>
        <v>187138000</v>
      </c>
      <c r="O7">
        <f>'Yıllık Veriler'!O39</f>
        <v>326078000</v>
      </c>
      <c r="P7">
        <f>'Yıllık Veriler'!P39</f>
        <v>437187000</v>
      </c>
      <c r="Q7">
        <f>'Yıllık Veriler'!Q39</f>
        <v>524927000</v>
      </c>
      <c r="R7">
        <f>'Yıllık Veriler'!R39</f>
        <v>608884000</v>
      </c>
      <c r="S7">
        <f>'Yıllık Veriler'!S39</f>
        <v>631905000</v>
      </c>
      <c r="T7">
        <f>'Yıllık Veriler'!T39</f>
        <v>784019000</v>
      </c>
    </row>
    <row r="8" spans="1:21" x14ac:dyDescent="0.25">
      <c r="A8" t="s">
        <v>282</v>
      </c>
      <c r="B8">
        <f>'Yıllık Veriler'!B18</f>
        <v>17215000</v>
      </c>
      <c r="C8">
        <f>'Yıllık Veriler'!C18</f>
        <v>2298000</v>
      </c>
      <c r="D8">
        <f>'Yıllık Veriler'!D18</f>
        <v>-13006000</v>
      </c>
      <c r="E8">
        <f>'Yıllık Veriler'!E18</f>
        <v>41579000</v>
      </c>
      <c r="F8">
        <f>'Yıllık Veriler'!F18</f>
        <v>76224000</v>
      </c>
      <c r="G8">
        <f>'Yıllık Veriler'!G18</f>
        <v>102959000</v>
      </c>
      <c r="H8">
        <f>'Yıllık Veriler'!H18</f>
        <v>212066000</v>
      </c>
      <c r="I8">
        <f>'Yıllık Veriler'!I18</f>
        <v>309778000</v>
      </c>
      <c r="J8">
        <f>'Yıllık Veriler'!J18</f>
        <v>357211000</v>
      </c>
      <c r="K8">
        <f>'Yıllık Veriler'!K18</f>
        <v>383542000</v>
      </c>
      <c r="L8">
        <f>'Yıllık Veriler'!L18</f>
        <v>364379000</v>
      </c>
      <c r="M8">
        <f>'Yıllık Veriler'!M18</f>
        <v>367688000</v>
      </c>
      <c r="N8">
        <f>'Yıllık Veriler'!N18</f>
        <v>444320000</v>
      </c>
      <c r="O8">
        <f>'Yıllık Veriler'!O18</f>
        <v>611999000</v>
      </c>
      <c r="P8">
        <f>'Yıllık Veriler'!P18</f>
        <v>762923000</v>
      </c>
      <c r="Q8">
        <f>'Yıllık Veriler'!Q18</f>
        <v>955083000</v>
      </c>
      <c r="R8">
        <f>'Yıllık Veriler'!R18</f>
        <v>1140916000</v>
      </c>
      <c r="S8">
        <f>'Yıllık Veriler'!S18</f>
        <v>1251252000</v>
      </c>
      <c r="T8">
        <f>'Yıllık Veriler'!T18</f>
        <v>1671254000</v>
      </c>
    </row>
    <row r="9" spans="1:21" x14ac:dyDescent="0.25">
      <c r="A9" t="s">
        <v>67</v>
      </c>
      <c r="B9">
        <f>Bilanço!F60</f>
        <v>-154290000</v>
      </c>
      <c r="C9">
        <f>Bilanço!G60</f>
        <v>-198134000</v>
      </c>
      <c r="D9">
        <f>Bilanço!H60</f>
        <v>-232497000</v>
      </c>
      <c r="E9">
        <f>Bilanço!I60</f>
        <v>-251852000</v>
      </c>
      <c r="F9">
        <f>Bilanço!J60</f>
        <v>-282278000</v>
      </c>
      <c r="G9">
        <f>Bilanço!K60</f>
        <v>-298645000</v>
      </c>
      <c r="H9">
        <f>Bilanço!L60</f>
        <v>-235685000</v>
      </c>
      <c r="I9">
        <f>Bilanço!M60</f>
        <v>-165546000</v>
      </c>
      <c r="J9">
        <f>Bilanço!N60</f>
        <v>-163186000</v>
      </c>
      <c r="K9">
        <f>Bilanço!O60</f>
        <v>107272000</v>
      </c>
      <c r="L9">
        <f>Bilanço!P60</f>
        <v>136049000</v>
      </c>
      <c r="M9">
        <f>Bilanço!Q60</f>
        <v>242982000</v>
      </c>
      <c r="N9">
        <f>Bilanço!R60</f>
        <v>300488000</v>
      </c>
      <c r="O9">
        <f>Bilanço!S60</f>
        <v>436594000</v>
      </c>
      <c r="P9">
        <f>Bilanço!T60</f>
        <v>565512000</v>
      </c>
      <c r="Q9">
        <f>Bilanço!U60</f>
        <v>761219000</v>
      </c>
      <c r="R9">
        <f>Bilanço!V60</f>
        <v>898407000</v>
      </c>
      <c r="S9">
        <f>Bilanço!W60</f>
        <v>1062000000</v>
      </c>
      <c r="T9">
        <f>Bilanço!X60</f>
        <v>1341150000</v>
      </c>
    </row>
    <row r="10" spans="1:21" x14ac:dyDescent="0.25">
      <c r="A10" t="s">
        <v>157</v>
      </c>
      <c r="B10">
        <f>'Yıllık Veriler'!B78</f>
        <v>169048000</v>
      </c>
      <c r="C10">
        <f>'Yıllık Veriler'!C78</f>
        <v>216249000</v>
      </c>
      <c r="D10">
        <f>'Yıllık Veriler'!D78</f>
        <v>240941000</v>
      </c>
      <c r="E10">
        <f>'Yıllık Veriler'!E78</f>
        <v>308519000</v>
      </c>
      <c r="F10">
        <f>'Yıllık Veriler'!F78</f>
        <v>323330000</v>
      </c>
      <c r="G10">
        <f>'Yıllık Veriler'!G78</f>
        <v>288950000</v>
      </c>
      <c r="H10">
        <f>'Yıllık Veriler'!H78</f>
        <v>377236000</v>
      </c>
      <c r="I10">
        <f>'Yıllık Veriler'!I78</f>
        <v>470459000</v>
      </c>
      <c r="J10">
        <f>'Yıllık Veriler'!J78</f>
        <v>540022000</v>
      </c>
      <c r="K10">
        <f>'Yıllık Veriler'!K78</f>
        <v>609953000</v>
      </c>
      <c r="L10">
        <f>'Yıllık Veriler'!L78</f>
        <v>619801000</v>
      </c>
      <c r="M10">
        <f>'Yıllık Veriler'!M78</f>
        <v>680605000</v>
      </c>
      <c r="N10">
        <f>'Yıllık Veriler'!N78</f>
        <v>778105000</v>
      </c>
      <c r="O10">
        <f>'Yıllık Veriler'!O78</f>
        <v>985596000</v>
      </c>
      <c r="P10">
        <f>'Yıllık Veriler'!P78</f>
        <v>1192515000</v>
      </c>
      <c r="Q10">
        <f>'Yıllık Veriler'!Q78</f>
        <v>1429143000</v>
      </c>
      <c r="R10">
        <f>'Yıllık Veriler'!R78</f>
        <v>1694465000</v>
      </c>
      <c r="S10">
        <f>'Yıllık Veriler'!S78</f>
        <v>2032466000</v>
      </c>
      <c r="T10">
        <f>'Yıllık Veriler'!T78</f>
        <v>2588946000</v>
      </c>
    </row>
    <row r="11" spans="1:21" x14ac:dyDescent="0.25">
      <c r="A11" t="s">
        <v>158</v>
      </c>
      <c r="B11">
        <f>Bilanço!F150</f>
        <v>50011000</v>
      </c>
      <c r="C11">
        <f>Bilanço!G150</f>
        <v>118515000</v>
      </c>
      <c r="D11">
        <f>Bilanço!H150</f>
        <v>462802000</v>
      </c>
      <c r="E11">
        <f>Bilanço!I150</f>
        <v>425892000</v>
      </c>
      <c r="F11">
        <f>Bilanço!J150</f>
        <v>629853000</v>
      </c>
      <c r="G11">
        <f>Bilanço!K150</f>
        <v>359463000</v>
      </c>
      <c r="H11">
        <f>Bilanço!L150</f>
        <v>410536000</v>
      </c>
      <c r="I11">
        <f>Bilanço!M150</f>
        <v>244263000</v>
      </c>
      <c r="J11">
        <f>Bilanço!N150</f>
        <v>577194000</v>
      </c>
      <c r="K11">
        <f>Bilanço!O150</f>
        <v>389218000</v>
      </c>
      <c r="L11">
        <f>Bilanço!P150</f>
        <v>111692000</v>
      </c>
      <c r="M11">
        <f>Bilanço!Q150</f>
        <v>-500275000</v>
      </c>
      <c r="N11">
        <f>Bilanço!R150</f>
        <v>-145394000</v>
      </c>
      <c r="O11">
        <f>Bilanço!S150</f>
        <v>37708000</v>
      </c>
      <c r="P11">
        <f>Bilanço!T150</f>
        <v>-343444000</v>
      </c>
      <c r="Q11">
        <f>Bilanço!U150</f>
        <v>-984220000</v>
      </c>
      <c r="R11">
        <f>Bilanço!V150</f>
        <v>-209127000</v>
      </c>
      <c r="S11">
        <f>Bilanço!W150</f>
        <v>37059000</v>
      </c>
      <c r="T11">
        <f>Bilanço!X150</f>
        <v>-1262156000</v>
      </c>
    </row>
    <row r="12" spans="1:21" x14ac:dyDescent="0.25">
      <c r="A12" t="s">
        <v>302</v>
      </c>
      <c r="B12">
        <f t="shared" ref="B12:T12" si="1">B5+B11</f>
        <v>328311000</v>
      </c>
      <c r="C12">
        <f t="shared" si="1"/>
        <v>430915000</v>
      </c>
      <c r="D12">
        <f t="shared" si="1"/>
        <v>922602000</v>
      </c>
      <c r="E12">
        <f t="shared" si="1"/>
        <v>1095792000</v>
      </c>
      <c r="F12">
        <f t="shared" si="1"/>
        <v>1137450640</v>
      </c>
      <c r="G12">
        <f t="shared" si="1"/>
        <v>887185690</v>
      </c>
      <c r="H12">
        <f t="shared" si="1"/>
        <v>1363120160</v>
      </c>
      <c r="I12">
        <f t="shared" si="1"/>
        <v>1233370350</v>
      </c>
      <c r="J12">
        <f t="shared" si="1"/>
        <v>1282294000</v>
      </c>
      <c r="K12">
        <f t="shared" si="1"/>
        <v>1569088000</v>
      </c>
      <c r="L12">
        <f t="shared" si="1"/>
        <v>1382012000</v>
      </c>
      <c r="M12">
        <f t="shared" si="1"/>
        <v>942905000</v>
      </c>
      <c r="N12">
        <f t="shared" si="1"/>
        <v>1309846000</v>
      </c>
      <c r="O12">
        <f t="shared" si="1"/>
        <v>2528098000</v>
      </c>
      <c r="P12">
        <f t="shared" si="1"/>
        <v>4983056000</v>
      </c>
      <c r="Q12">
        <f t="shared" si="1"/>
        <v>2452880000.0000005</v>
      </c>
      <c r="R12">
        <f t="shared" si="1"/>
        <v>3959612999.9999995</v>
      </c>
      <c r="S12">
        <f t="shared" si="1"/>
        <v>5263059000</v>
      </c>
      <c r="T12">
        <f t="shared" si="1"/>
        <v>6391924402</v>
      </c>
    </row>
    <row r="13" spans="1:21" x14ac:dyDescent="0.25">
      <c r="A13" t="s">
        <v>283</v>
      </c>
      <c r="B13" s="4" t="str">
        <f>IF(B5/B7&lt;0,"",B5/B7)</f>
        <v/>
      </c>
      <c r="C13" s="4" t="str">
        <f t="shared" ref="C13:T13" si="2">IF(C5/C7&lt;0,"",C5/C7)</f>
        <v/>
      </c>
      <c r="D13" s="4" t="str">
        <f t="shared" si="2"/>
        <v/>
      </c>
      <c r="E13" s="4" t="str">
        <f t="shared" si="2"/>
        <v/>
      </c>
      <c r="F13" s="4" t="str">
        <f t="shared" si="2"/>
        <v/>
      </c>
      <c r="G13" s="4" t="str">
        <f t="shared" si="2"/>
        <v/>
      </c>
      <c r="H13" s="4" t="str">
        <f t="shared" si="2"/>
        <v/>
      </c>
      <c r="I13" s="4">
        <f t="shared" si="2"/>
        <v>11.59617508441193</v>
      </c>
      <c r="J13" s="4">
        <f t="shared" si="2"/>
        <v>5.9474003846283612</v>
      </c>
      <c r="K13" s="4">
        <f t="shared" si="2"/>
        <v>9.1316259954956003</v>
      </c>
      <c r="L13" s="4">
        <f t="shared" si="2"/>
        <v>13.222032557558599</v>
      </c>
      <c r="M13" s="4">
        <f t="shared" si="2"/>
        <v>10.977758169536907</v>
      </c>
      <c r="N13" s="4">
        <f t="shared" si="2"/>
        <v>7.7762934305165174</v>
      </c>
      <c r="O13" s="4">
        <f t="shared" si="2"/>
        <v>7.6374057740785943</v>
      </c>
      <c r="P13" s="4">
        <f t="shared" si="2"/>
        <v>12.183573619526655</v>
      </c>
      <c r="Q13" s="4">
        <f t="shared" si="2"/>
        <v>6.5477675943512157</v>
      </c>
      <c r="R13" s="4">
        <f t="shared" si="2"/>
        <v>6.8465257750244701</v>
      </c>
      <c r="S13" s="4">
        <f t="shared" si="2"/>
        <v>8.2702304935077269</v>
      </c>
      <c r="T13" s="4">
        <f t="shared" si="2"/>
        <v>9.7626210614793774</v>
      </c>
    </row>
    <row r="14" spans="1:21" x14ac:dyDescent="0.25">
      <c r="A14" t="s">
        <v>284</v>
      </c>
      <c r="B14" s="4" t="str">
        <f>IF(B5/B9&lt;0,"",B5/B9)</f>
        <v/>
      </c>
      <c r="C14" s="4" t="str">
        <f t="shared" ref="C14:T14" si="3">IF(C5/C9&lt;0,"",C5/C9)</f>
        <v/>
      </c>
      <c r="D14" s="4" t="str">
        <f t="shared" si="3"/>
        <v/>
      </c>
      <c r="E14" s="4" t="str">
        <f t="shared" si="3"/>
        <v/>
      </c>
      <c r="F14" s="4" t="str">
        <f t="shared" si="3"/>
        <v/>
      </c>
      <c r="G14" s="4" t="str">
        <f t="shared" si="3"/>
        <v/>
      </c>
      <c r="H14" s="4" t="str">
        <f t="shared" si="3"/>
        <v/>
      </c>
      <c r="I14" s="4" t="str">
        <f t="shared" si="3"/>
        <v/>
      </c>
      <c r="J14" s="4" t="str">
        <f t="shared" si="3"/>
        <v/>
      </c>
      <c r="K14" s="4">
        <f t="shared" si="3"/>
        <v>10.998862704153927</v>
      </c>
      <c r="L14" s="4">
        <f t="shared" si="3"/>
        <v>9.3372240883799211</v>
      </c>
      <c r="M14" s="4">
        <f t="shared" si="3"/>
        <v>5.93945230510902</v>
      </c>
      <c r="N14" s="4">
        <f t="shared" si="3"/>
        <v>4.8429221799206621</v>
      </c>
      <c r="O14" s="4">
        <f t="shared" si="3"/>
        <v>5.704132443414248</v>
      </c>
      <c r="P14" s="4">
        <f t="shared" si="3"/>
        <v>9.4188982727156976</v>
      </c>
      <c r="Q14" s="4">
        <f t="shared" si="3"/>
        <v>4.5152577641913831</v>
      </c>
      <c r="R14" s="4">
        <f t="shared" si="3"/>
        <v>4.6401463924479653</v>
      </c>
      <c r="S14" s="4">
        <f t="shared" si="3"/>
        <v>4.9209039548022595</v>
      </c>
      <c r="T14" s="4">
        <f t="shared" si="3"/>
        <v>5.7071024136002686</v>
      </c>
    </row>
    <row r="15" spans="1:21" x14ac:dyDescent="0.25">
      <c r="A15" t="s">
        <v>285</v>
      </c>
      <c r="B15" s="4">
        <f t="shared" ref="B15:T15" si="4">B5/B6</f>
        <v>7.926085479257608E-2</v>
      </c>
      <c r="C15" s="4">
        <f t="shared" si="4"/>
        <v>8.6242356481289764E-2</v>
      </c>
      <c r="D15" s="4">
        <f t="shared" si="4"/>
        <v>0.12294742246263846</v>
      </c>
      <c r="E15" s="4">
        <f t="shared" si="4"/>
        <v>0.16193006912545435</v>
      </c>
      <c r="F15" s="4">
        <f t="shared" si="4"/>
        <v>0.11683172792535257</v>
      </c>
      <c r="G15" s="4">
        <f t="shared" si="4"/>
        <v>0.12279108636004885</v>
      </c>
      <c r="H15" s="4">
        <f t="shared" si="4"/>
        <v>0.19316849455850349</v>
      </c>
      <c r="I15" s="4">
        <f t="shared" si="4"/>
        <v>0.1764209396240341</v>
      </c>
      <c r="J15" s="4">
        <f t="shared" si="4"/>
        <v>0.11713830992560696</v>
      </c>
      <c r="K15" s="4">
        <f t="shared" si="4"/>
        <v>0.179141311455846</v>
      </c>
      <c r="L15" s="4">
        <f t="shared" si="4"/>
        <v>0.18454954015883243</v>
      </c>
      <c r="M15" s="4">
        <f t="shared" si="4"/>
        <v>0.19191021796446553</v>
      </c>
      <c r="N15" s="4">
        <f t="shared" si="4"/>
        <v>0.16347521315674182</v>
      </c>
      <c r="O15" s="4">
        <f t="shared" si="4"/>
        <v>0.2308907343039053</v>
      </c>
      <c r="P15" s="4">
        <f t="shared" si="4"/>
        <v>0.39876518670992334</v>
      </c>
      <c r="Q15" s="4">
        <f t="shared" si="4"/>
        <v>0.19707052889966406</v>
      </c>
      <c r="R15" s="4">
        <f t="shared" si="4"/>
        <v>0.19645839160336584</v>
      </c>
      <c r="S15" s="4">
        <f t="shared" si="4"/>
        <v>0.20379002654885683</v>
      </c>
      <c r="T15" s="4">
        <f t="shared" si="4"/>
        <v>0.24288165431703326</v>
      </c>
    </row>
    <row r="16" spans="1:21" x14ac:dyDescent="0.25">
      <c r="A16" t="s">
        <v>286</v>
      </c>
      <c r="B16" s="4">
        <f>B12/B10</f>
        <v>1.9421170318489422</v>
      </c>
      <c r="C16" s="4">
        <f t="shared" ref="C16:T16" si="5">C12/C10</f>
        <v>1.9926797349351903</v>
      </c>
      <c r="D16" s="4">
        <f t="shared" si="5"/>
        <v>3.8291614959678926</v>
      </c>
      <c r="E16" s="4">
        <f t="shared" si="5"/>
        <v>3.5517812517219363</v>
      </c>
      <c r="F16" s="4">
        <f t="shared" si="5"/>
        <v>3.5179248445860267</v>
      </c>
      <c r="G16" s="4">
        <f t="shared" si="5"/>
        <v>3.0703778854473094</v>
      </c>
      <c r="H16" s="4">
        <f t="shared" si="5"/>
        <v>3.6134413470612561</v>
      </c>
      <c r="I16" s="4">
        <f t="shared" si="5"/>
        <v>2.6216319594268578</v>
      </c>
      <c r="J16" s="4">
        <f t="shared" si="5"/>
        <v>2.3745217787423476</v>
      </c>
      <c r="K16" s="4">
        <f t="shared" si="5"/>
        <v>2.5724736168196567</v>
      </c>
      <c r="L16" s="4">
        <f t="shared" si="5"/>
        <v>2.2297672962773536</v>
      </c>
      <c r="M16" s="4">
        <f t="shared" si="5"/>
        <v>1.3853924082250351</v>
      </c>
      <c r="N16" s="4">
        <f t="shared" si="5"/>
        <v>1.6833794924849474</v>
      </c>
      <c r="O16" s="4">
        <f t="shared" si="5"/>
        <v>2.5650449068380961</v>
      </c>
      <c r="P16" s="4">
        <f t="shared" si="5"/>
        <v>4.1786107512274482</v>
      </c>
      <c r="Q16" s="4">
        <f t="shared" si="5"/>
        <v>1.7163292966484114</v>
      </c>
      <c r="R16" s="4">
        <f t="shared" si="5"/>
        <v>2.3367924389113965</v>
      </c>
      <c r="S16" s="4">
        <f t="shared" si="5"/>
        <v>2.5894942400020469</v>
      </c>
      <c r="T16" s="4">
        <f t="shared" si="5"/>
        <v>2.4689292098019813</v>
      </c>
    </row>
    <row r="17" spans="1:20" x14ac:dyDescent="0.25">
      <c r="A17" t="s">
        <v>287</v>
      </c>
      <c r="B17" s="4">
        <f>MEDIAN($B$13:$T$13)</f>
        <v>8.7009282445016645</v>
      </c>
      <c r="C17" s="4">
        <f t="shared" ref="C17:T17" si="6">MEDIAN($B$13:$T$13)</f>
        <v>8.7009282445016645</v>
      </c>
      <c r="D17" s="4">
        <f t="shared" si="6"/>
        <v>8.7009282445016645</v>
      </c>
      <c r="E17" s="4">
        <f t="shared" si="6"/>
        <v>8.7009282445016645</v>
      </c>
      <c r="F17" s="4">
        <f t="shared" si="6"/>
        <v>8.7009282445016645</v>
      </c>
      <c r="G17" s="4">
        <f t="shared" si="6"/>
        <v>8.7009282445016645</v>
      </c>
      <c r="H17" s="4">
        <f t="shared" si="6"/>
        <v>8.7009282445016645</v>
      </c>
      <c r="I17" s="4">
        <f t="shared" si="6"/>
        <v>8.7009282445016645</v>
      </c>
      <c r="J17" s="4">
        <f t="shared" si="6"/>
        <v>8.7009282445016645</v>
      </c>
      <c r="K17" s="4">
        <f t="shared" si="6"/>
        <v>8.7009282445016645</v>
      </c>
      <c r="L17" s="4">
        <f t="shared" si="6"/>
        <v>8.7009282445016645</v>
      </c>
      <c r="M17" s="4">
        <f t="shared" si="6"/>
        <v>8.7009282445016645</v>
      </c>
      <c r="N17" s="4">
        <f t="shared" si="6"/>
        <v>8.7009282445016645</v>
      </c>
      <c r="O17" s="4">
        <f t="shared" si="6"/>
        <v>8.7009282445016645</v>
      </c>
      <c r="P17" s="4">
        <f t="shared" si="6"/>
        <v>8.7009282445016645</v>
      </c>
      <c r="Q17" s="4">
        <f t="shared" si="6"/>
        <v>8.7009282445016645</v>
      </c>
      <c r="R17" s="4">
        <f t="shared" si="6"/>
        <v>8.7009282445016645</v>
      </c>
      <c r="S17" s="4">
        <f t="shared" si="6"/>
        <v>8.7009282445016645</v>
      </c>
      <c r="T17" s="4">
        <f t="shared" si="6"/>
        <v>8.7009282445016645</v>
      </c>
    </row>
    <row r="18" spans="1:20" x14ac:dyDescent="0.25">
      <c r="A18" t="s">
        <v>288</v>
      </c>
      <c r="B18" s="4">
        <f>MEDIAN($B$14:$T$14)</f>
        <v>5.7056174285072583</v>
      </c>
      <c r="C18" s="4">
        <f t="shared" ref="C18:T18" si="7">MEDIAN($B$14:$T$14)</f>
        <v>5.7056174285072583</v>
      </c>
      <c r="D18" s="4">
        <f t="shared" si="7"/>
        <v>5.7056174285072583</v>
      </c>
      <c r="E18" s="4">
        <f t="shared" si="7"/>
        <v>5.7056174285072583</v>
      </c>
      <c r="F18" s="4">
        <f t="shared" si="7"/>
        <v>5.7056174285072583</v>
      </c>
      <c r="G18" s="4">
        <f t="shared" si="7"/>
        <v>5.7056174285072583</v>
      </c>
      <c r="H18" s="4">
        <f t="shared" si="7"/>
        <v>5.7056174285072583</v>
      </c>
      <c r="I18" s="4">
        <f t="shared" si="7"/>
        <v>5.7056174285072583</v>
      </c>
      <c r="J18" s="4">
        <f t="shared" si="7"/>
        <v>5.7056174285072583</v>
      </c>
      <c r="K18" s="4">
        <f t="shared" si="7"/>
        <v>5.7056174285072583</v>
      </c>
      <c r="L18" s="4">
        <f t="shared" si="7"/>
        <v>5.7056174285072583</v>
      </c>
      <c r="M18" s="4">
        <f t="shared" si="7"/>
        <v>5.7056174285072583</v>
      </c>
      <c r="N18" s="4">
        <f t="shared" si="7"/>
        <v>5.7056174285072583</v>
      </c>
      <c r="O18" s="4">
        <f t="shared" si="7"/>
        <v>5.7056174285072583</v>
      </c>
      <c r="P18" s="4">
        <f t="shared" si="7"/>
        <v>5.7056174285072583</v>
      </c>
      <c r="Q18" s="4">
        <f t="shared" si="7"/>
        <v>5.7056174285072583</v>
      </c>
      <c r="R18" s="4">
        <f t="shared" si="7"/>
        <v>5.7056174285072583</v>
      </c>
      <c r="S18" s="4">
        <f t="shared" si="7"/>
        <v>5.7056174285072583</v>
      </c>
      <c r="T18" s="4">
        <f t="shared" si="7"/>
        <v>5.7056174285072583</v>
      </c>
    </row>
    <row r="19" spans="1:20" x14ac:dyDescent="0.25">
      <c r="A19" t="s">
        <v>289</v>
      </c>
      <c r="B19" s="4">
        <f>MEDIAN($B$15:$T$15)</f>
        <v>0.179141311455846</v>
      </c>
      <c r="C19" s="4">
        <f t="shared" ref="C19:T19" si="8">MEDIAN($B$15:$T$15)</f>
        <v>0.179141311455846</v>
      </c>
      <c r="D19" s="4">
        <f t="shared" si="8"/>
        <v>0.179141311455846</v>
      </c>
      <c r="E19" s="4">
        <f t="shared" si="8"/>
        <v>0.179141311455846</v>
      </c>
      <c r="F19" s="4">
        <f t="shared" si="8"/>
        <v>0.179141311455846</v>
      </c>
      <c r="G19" s="4">
        <f t="shared" si="8"/>
        <v>0.179141311455846</v>
      </c>
      <c r="H19" s="4">
        <f t="shared" si="8"/>
        <v>0.179141311455846</v>
      </c>
      <c r="I19" s="4">
        <f t="shared" si="8"/>
        <v>0.179141311455846</v>
      </c>
      <c r="J19" s="4">
        <f t="shared" si="8"/>
        <v>0.179141311455846</v>
      </c>
      <c r="K19" s="4">
        <f t="shared" si="8"/>
        <v>0.179141311455846</v>
      </c>
      <c r="L19" s="4">
        <f t="shared" si="8"/>
        <v>0.179141311455846</v>
      </c>
      <c r="M19" s="4">
        <f t="shared" si="8"/>
        <v>0.179141311455846</v>
      </c>
      <c r="N19" s="4">
        <f t="shared" si="8"/>
        <v>0.179141311455846</v>
      </c>
      <c r="O19" s="4">
        <f t="shared" si="8"/>
        <v>0.179141311455846</v>
      </c>
      <c r="P19" s="4">
        <f t="shared" si="8"/>
        <v>0.179141311455846</v>
      </c>
      <c r="Q19" s="4">
        <f t="shared" si="8"/>
        <v>0.179141311455846</v>
      </c>
      <c r="R19" s="4">
        <f t="shared" si="8"/>
        <v>0.179141311455846</v>
      </c>
      <c r="S19" s="4">
        <f t="shared" si="8"/>
        <v>0.179141311455846</v>
      </c>
      <c r="T19" s="4">
        <f t="shared" si="8"/>
        <v>0.179141311455846</v>
      </c>
    </row>
    <row r="20" spans="1:20" x14ac:dyDescent="0.25">
      <c r="A20" t="s">
        <v>290</v>
      </c>
      <c r="B20" s="4">
        <f>MEDIAN($B$16:$T$16)</f>
        <v>2.5650449068380961</v>
      </c>
      <c r="C20" s="4">
        <f t="shared" ref="C20:T20" si="9">MEDIAN($B$16:$T$16)</f>
        <v>2.5650449068380961</v>
      </c>
      <c r="D20" s="4">
        <f t="shared" si="9"/>
        <v>2.5650449068380961</v>
      </c>
      <c r="E20" s="4">
        <f t="shared" si="9"/>
        <v>2.5650449068380961</v>
      </c>
      <c r="F20" s="4">
        <f t="shared" si="9"/>
        <v>2.5650449068380961</v>
      </c>
      <c r="G20" s="4">
        <f t="shared" si="9"/>
        <v>2.5650449068380961</v>
      </c>
      <c r="H20" s="4">
        <f t="shared" si="9"/>
        <v>2.5650449068380961</v>
      </c>
      <c r="I20" s="4">
        <f t="shared" si="9"/>
        <v>2.5650449068380961</v>
      </c>
      <c r="J20" s="4">
        <f t="shared" si="9"/>
        <v>2.5650449068380961</v>
      </c>
      <c r="K20" s="4">
        <f t="shared" si="9"/>
        <v>2.5650449068380961</v>
      </c>
      <c r="L20" s="4">
        <f t="shared" si="9"/>
        <v>2.5650449068380961</v>
      </c>
      <c r="M20" s="4">
        <f t="shared" si="9"/>
        <v>2.5650449068380961</v>
      </c>
      <c r="N20" s="4">
        <f t="shared" si="9"/>
        <v>2.5650449068380961</v>
      </c>
      <c r="O20" s="4">
        <f t="shared" si="9"/>
        <v>2.5650449068380961</v>
      </c>
      <c r="P20" s="4">
        <f t="shared" si="9"/>
        <v>2.5650449068380961</v>
      </c>
      <c r="Q20" s="4">
        <f t="shared" si="9"/>
        <v>2.5650449068380961</v>
      </c>
      <c r="R20" s="4">
        <f t="shared" si="9"/>
        <v>2.5650449068380961</v>
      </c>
      <c r="S20" s="4">
        <f t="shared" si="9"/>
        <v>2.5650449068380961</v>
      </c>
      <c r="T20" s="4">
        <f t="shared" si="9"/>
        <v>2.5650449068380961</v>
      </c>
    </row>
    <row r="21" spans="1:20" x14ac:dyDescent="0.25">
      <c r="A21" t="s">
        <v>291</v>
      </c>
      <c r="F21" s="4">
        <f>F5/B5-1</f>
        <v>0.82392252964426893</v>
      </c>
      <c r="G21" s="4">
        <f t="shared" ref="G21:T21" si="10">G5/C5-1</f>
        <v>0.6892531690140844</v>
      </c>
      <c r="H21" s="4">
        <f t="shared" si="10"/>
        <v>1.0717358851674645</v>
      </c>
      <c r="I21" s="4">
        <f t="shared" si="10"/>
        <v>0.47649999999999992</v>
      </c>
      <c r="J21" s="4">
        <f t="shared" si="10"/>
        <v>0.3890923527540433</v>
      </c>
      <c r="K21" s="4">
        <f t="shared" si="10"/>
        <v>1.2357765211876717</v>
      </c>
      <c r="L21" s="4">
        <f t="shared" si="10"/>
        <v>0.33355146279148706</v>
      </c>
      <c r="M21" s="4">
        <f t="shared" si="10"/>
        <v>0.45907317340226017</v>
      </c>
      <c r="N21" s="4">
        <f t="shared" si="10"/>
        <v>1.0638774641894768</v>
      </c>
      <c r="O21" s="4">
        <f t="shared" si="10"/>
        <v>1.110732538330494</v>
      </c>
      <c r="P21" s="4">
        <f t="shared" si="10"/>
        <v>3.193037974683544</v>
      </c>
      <c r="Q21" s="4">
        <f t="shared" si="10"/>
        <v>1.3816155988857943</v>
      </c>
      <c r="R21" s="4">
        <f t="shared" si="10"/>
        <v>1.8646408839779003</v>
      </c>
      <c r="S21" s="4">
        <f t="shared" si="10"/>
        <v>1.0984665052461664</v>
      </c>
      <c r="T21" s="4">
        <f t="shared" si="10"/>
        <v>0.43698120754716974</v>
      </c>
    </row>
    <row r="22" spans="1:20" x14ac:dyDescent="0.25">
      <c r="A22" t="s">
        <v>292</v>
      </c>
      <c r="F22" s="4">
        <f>F7/B7-1</f>
        <v>0.13160116978817582</v>
      </c>
      <c r="G22" s="4">
        <f t="shared" ref="G22:T22" si="11">G7/C7-1</f>
        <v>-0.31947910430694104</v>
      </c>
      <c r="H22" s="4">
        <f t="shared" si="11"/>
        <v>-0.98173861041644017</v>
      </c>
      <c r="I22" s="4">
        <f t="shared" si="11"/>
        <v>-1.5738660064319066</v>
      </c>
      <c r="J22" s="4">
        <f t="shared" si="11"/>
        <v>-1.9312825991327847</v>
      </c>
      <c r="K22" s="4">
        <f t="shared" si="11"/>
        <v>-2.2771149835427149</v>
      </c>
      <c r="L22" s="4">
        <f t="shared" si="11"/>
        <v>-29.602560285799346</v>
      </c>
      <c r="M22" s="4">
        <f t="shared" si="11"/>
        <v>0.54126805477396367</v>
      </c>
      <c r="N22" s="4">
        <f t="shared" si="11"/>
        <v>0.57847768143324663</v>
      </c>
      <c r="O22" s="4">
        <f t="shared" si="11"/>
        <v>1.5236867971549528</v>
      </c>
      <c r="P22" s="4">
        <f t="shared" si="11"/>
        <v>3.5504288271784841</v>
      </c>
      <c r="Q22" s="4">
        <f t="shared" si="11"/>
        <v>2.992933426641514</v>
      </c>
      <c r="R22" s="4">
        <f t="shared" si="11"/>
        <v>2.2536630721713387</v>
      </c>
      <c r="S22" s="4">
        <f t="shared" si="11"/>
        <v>0.93789522752224919</v>
      </c>
      <c r="T22" s="4">
        <f t="shared" si="11"/>
        <v>0.79332642553415367</v>
      </c>
    </row>
    <row r="23" spans="1:20" x14ac:dyDescent="0.25">
      <c r="A23" t="s">
        <v>293</v>
      </c>
      <c r="F23" s="4">
        <f>((F7/F4)/(B7/B4))-1</f>
        <v>0.13160116978817582</v>
      </c>
      <c r="G23" s="4">
        <f t="shared" ref="G23:T23" si="12">((G7/G4)/(C7/C4))-1</f>
        <v>-0.31947910430694104</v>
      </c>
      <c r="H23" s="4">
        <f t="shared" si="12"/>
        <v>-0.98173861041644017</v>
      </c>
      <c r="I23" s="4">
        <f t="shared" si="12"/>
        <v>-1.5738660064319066</v>
      </c>
      <c r="J23" s="4">
        <f t="shared" si="12"/>
        <v>-1.9312825991327847</v>
      </c>
      <c r="K23" s="4">
        <f t="shared" si="12"/>
        <v>-1.6989186477099434</v>
      </c>
      <c r="L23" s="4">
        <f t="shared" si="12"/>
        <v>-16.653142444964814</v>
      </c>
      <c r="M23" s="4">
        <f t="shared" si="12"/>
        <v>-0.15651997002419904</v>
      </c>
      <c r="N23" s="4">
        <f t="shared" si="12"/>
        <v>-0.13615649274797437</v>
      </c>
      <c r="O23" s="4">
        <f t="shared" si="12"/>
        <v>1.5236867971549528</v>
      </c>
      <c r="P23" s="4">
        <f t="shared" si="12"/>
        <v>3.5504288271784841</v>
      </c>
      <c r="Q23" s="4">
        <f t="shared" si="12"/>
        <v>2.992933426641514</v>
      </c>
      <c r="R23" s="4">
        <f t="shared" si="12"/>
        <v>2.2536630721713387</v>
      </c>
      <c r="S23" s="4">
        <f t="shared" si="12"/>
        <v>0.93789522752224919</v>
      </c>
      <c r="T23" s="4">
        <f t="shared" si="12"/>
        <v>0.79332642553415345</v>
      </c>
    </row>
    <row r="24" spans="1:20" x14ac:dyDescent="0.25">
      <c r="A24" t="s">
        <v>305</v>
      </c>
      <c r="F24" s="4">
        <f>F10/B10-1</f>
        <v>0.91265202782641608</v>
      </c>
      <c r="G24" s="4">
        <f t="shared" ref="G24:T24" si="13">G10/C10-1</f>
        <v>0.3361911500168786</v>
      </c>
      <c r="H24" s="4">
        <f t="shared" si="13"/>
        <v>0.5656779045492466</v>
      </c>
      <c r="I24" s="4">
        <f t="shared" si="13"/>
        <v>0.52489473905983108</v>
      </c>
      <c r="J24" s="4">
        <f t="shared" si="13"/>
        <v>0.67018835245724184</v>
      </c>
      <c r="K24" s="4">
        <f t="shared" si="13"/>
        <v>1.1109292265097768</v>
      </c>
      <c r="L24" s="4">
        <f t="shared" si="13"/>
        <v>0.64300596973777679</v>
      </c>
      <c r="M24" s="4">
        <f t="shared" si="13"/>
        <v>0.44668292029698664</v>
      </c>
      <c r="N24" s="4">
        <f t="shared" si="13"/>
        <v>0.44087648280995961</v>
      </c>
      <c r="O24" s="4">
        <f t="shared" si="13"/>
        <v>0.6158556478941819</v>
      </c>
      <c r="P24" s="4">
        <f t="shared" si="13"/>
        <v>0.92402884151526044</v>
      </c>
      <c r="Q24" s="4">
        <f t="shared" si="13"/>
        <v>1.0998126666715642</v>
      </c>
      <c r="R24" s="4">
        <f t="shared" si="13"/>
        <v>1.1776816753522983</v>
      </c>
      <c r="S24" s="4">
        <f t="shared" si="13"/>
        <v>1.0621694893242259</v>
      </c>
      <c r="T24" s="4">
        <f t="shared" si="13"/>
        <v>1.1709965912378459</v>
      </c>
    </row>
    <row r="25" spans="1:20" x14ac:dyDescent="0.25">
      <c r="B25" s="1" t="s">
        <v>19</v>
      </c>
      <c r="C25" s="1" t="s">
        <v>18</v>
      </c>
      <c r="D25" s="1" t="s">
        <v>17</v>
      </c>
      <c r="E25" s="1" t="s">
        <v>16</v>
      </c>
      <c r="F25" s="1" t="s">
        <v>15</v>
      </c>
      <c r="G25" s="1" t="s">
        <v>14</v>
      </c>
      <c r="H25" s="1" t="s">
        <v>13</v>
      </c>
      <c r="I25" s="1" t="s">
        <v>12</v>
      </c>
      <c r="J25" s="1" t="s">
        <v>11</v>
      </c>
      <c r="K25" s="1" t="s">
        <v>10</v>
      </c>
      <c r="L25" s="1" t="s">
        <v>9</v>
      </c>
      <c r="M25" s="1" t="s">
        <v>8</v>
      </c>
      <c r="N25" s="1" t="s">
        <v>7</v>
      </c>
      <c r="O25" s="1" t="s">
        <v>6</v>
      </c>
      <c r="P25" s="1" t="s">
        <v>5</v>
      </c>
      <c r="Q25" s="1" t="s">
        <v>4</v>
      </c>
      <c r="R25" s="1" t="s">
        <v>3</v>
      </c>
      <c r="S25" s="1" t="s">
        <v>2</v>
      </c>
      <c r="T25" s="1" t="s">
        <v>1</v>
      </c>
    </row>
    <row r="26" spans="1:20" x14ac:dyDescent="0.25">
      <c r="A26" s="8" t="s">
        <v>294</v>
      </c>
      <c r="B26">
        <f>'Çeyreklik Veriler'!E2</f>
        <v>840682000</v>
      </c>
      <c r="C26">
        <f>'Çeyreklik Veriler'!F2</f>
        <v>1002079000</v>
      </c>
      <c r="D26">
        <f>'Çeyreklik Veriler'!G2</f>
        <v>1037142000</v>
      </c>
      <c r="E26">
        <f>'Çeyreklik Veriler'!H2</f>
        <v>1257068000</v>
      </c>
      <c r="F26">
        <f>'Çeyreklik Veriler'!I2</f>
        <v>1048401000</v>
      </c>
      <c r="G26">
        <f>'Çeyreklik Veriler'!J2</f>
        <v>955117000</v>
      </c>
      <c r="H26">
        <f>'Çeyreklik Veriler'!K2</f>
        <v>1670778000</v>
      </c>
      <c r="I26">
        <f>'Çeyreklik Veriler'!L2</f>
        <v>1932223000</v>
      </c>
      <c r="J26">
        <f>'Çeyreklik Veriler'!M2</f>
        <v>1461262000</v>
      </c>
      <c r="K26">
        <f>'Çeyreklik Veriler'!N2</f>
        <v>1521990000</v>
      </c>
      <c r="L26">
        <f>'Çeyreklik Veriler'!O2</f>
        <v>1967880000</v>
      </c>
      <c r="M26">
        <f>'Çeyreklik Veriler'!P2</f>
        <v>2568947000</v>
      </c>
      <c r="N26">
        <f>'Çeyreklik Veriler'!Q2</f>
        <v>2843083000</v>
      </c>
      <c r="O26">
        <f>'Çeyreklik Veriler'!R2</f>
        <v>3406101000</v>
      </c>
      <c r="P26">
        <f>'Çeyreklik Veriler'!S2</f>
        <v>4539354000</v>
      </c>
      <c r="Q26">
        <f>'Çeyreklik Veriler'!T2</f>
        <v>6652426000</v>
      </c>
      <c r="R26">
        <f>'Çeyreklik Veriler'!U2</f>
        <v>6621574000</v>
      </c>
      <c r="S26">
        <f>'Çeyreklik Veriler'!V2</f>
        <v>7830688000</v>
      </c>
      <c r="T26">
        <f>'Çeyreklik Veriler'!W2</f>
        <v>10408933000</v>
      </c>
    </row>
    <row r="27" spans="1:20" x14ac:dyDescent="0.25">
      <c r="A27" s="8" t="s">
        <v>295</v>
      </c>
      <c r="B27">
        <f>'Çeyreklik Veriler'!E39</f>
        <v>-52230000</v>
      </c>
      <c r="C27">
        <f>'Çeyreklik Veriler'!F39</f>
        <v>-41963000</v>
      </c>
      <c r="D27">
        <f>'Çeyreklik Veriler'!G39</f>
        <v>-35226000</v>
      </c>
      <c r="E27">
        <f>'Çeyreklik Veriler'!H39</f>
        <v>-19215000</v>
      </c>
      <c r="F27">
        <f>'Çeyreklik Veriler'!I39</f>
        <v>-30900000</v>
      </c>
      <c r="G27">
        <f>'Çeyreklik Veriler'!J39</f>
        <v>-15830000</v>
      </c>
      <c r="H27">
        <f>'Çeyreklik Veriler'!K39</f>
        <v>62586000</v>
      </c>
      <c r="I27">
        <f>'Çeyreklik Veriler'!L39</f>
        <v>69440000</v>
      </c>
      <c r="J27">
        <f>'Çeyreklik Veriler'!M39</f>
        <v>2360000</v>
      </c>
      <c r="K27">
        <f>'Çeyreklik Veriler'!N39</f>
        <v>-5179000</v>
      </c>
      <c r="L27">
        <f>'Çeyreklik Veriler'!O39</f>
        <v>29455000</v>
      </c>
      <c r="M27">
        <f>'Çeyreklik Veriler'!P39</f>
        <v>104828000</v>
      </c>
      <c r="N27">
        <f>'Çeyreklik Veriler'!Q39</f>
        <v>58034000</v>
      </c>
      <c r="O27">
        <f>'Çeyreklik Veriler'!R39</f>
        <v>133761000</v>
      </c>
      <c r="P27">
        <f>'Çeyreklik Veriler'!S39</f>
        <v>140564000</v>
      </c>
      <c r="Q27">
        <f>'Çeyreklik Veriler'!T39</f>
        <v>192568000</v>
      </c>
      <c r="R27">
        <f>'Çeyreklik Veriler'!U39</f>
        <v>141991000</v>
      </c>
      <c r="S27">
        <f>'Çeyreklik Veriler'!V39</f>
        <v>156782000</v>
      </c>
      <c r="T27">
        <f>'Çeyreklik Veriler'!W39</f>
        <v>292678000</v>
      </c>
    </row>
    <row r="28" spans="1:20" x14ac:dyDescent="0.25">
      <c r="A28" s="8" t="s">
        <v>296</v>
      </c>
      <c r="B28">
        <f>'Çeyreklik Veriler'!E78</f>
        <v>45290000</v>
      </c>
      <c r="C28">
        <f>'Çeyreklik Veriler'!F78</f>
        <v>76469000</v>
      </c>
      <c r="D28">
        <f>'Çeyreklik Veriler'!G78</f>
        <v>81062000</v>
      </c>
      <c r="E28">
        <f>'Çeyreklik Veriler'!H78</f>
        <v>105698000</v>
      </c>
      <c r="F28">
        <f>'Çeyreklik Veriler'!I78</f>
        <v>60101000</v>
      </c>
      <c r="G28">
        <f>'Çeyreklik Veriler'!J78</f>
        <v>42089000</v>
      </c>
      <c r="H28">
        <f>'Çeyreklik Veriler'!K78</f>
        <v>169348000</v>
      </c>
      <c r="I28">
        <f>'Çeyreklik Veriler'!L78</f>
        <v>198921000</v>
      </c>
      <c r="J28">
        <f>'Çeyreklik Veriler'!M78</f>
        <v>129664000</v>
      </c>
      <c r="K28">
        <f>'Çeyreklik Veriler'!N78</f>
        <v>112020000</v>
      </c>
      <c r="L28">
        <f>'Çeyreklik Veriler'!O78</f>
        <v>179196000</v>
      </c>
      <c r="M28">
        <f>'Çeyreklik Veriler'!P78</f>
        <v>259725000</v>
      </c>
      <c r="N28">
        <f>'Çeyreklik Veriler'!Q78</f>
        <v>227164000</v>
      </c>
      <c r="O28">
        <f>'Çeyreklik Veriler'!R78</f>
        <v>319511000</v>
      </c>
      <c r="P28">
        <f>'Çeyreklik Veriler'!S78</f>
        <v>386115000</v>
      </c>
      <c r="Q28">
        <f>'Çeyreklik Veriler'!T78</f>
        <v>496353000</v>
      </c>
      <c r="R28">
        <f>'Çeyreklik Veriler'!U78</f>
        <v>492486000</v>
      </c>
      <c r="S28">
        <f>'Çeyreklik Veriler'!V78</f>
        <v>657512000</v>
      </c>
      <c r="T28">
        <f>'Çeyreklik Veriler'!W78</f>
        <v>942595000</v>
      </c>
    </row>
    <row r="29" spans="1:20" x14ac:dyDescent="0.25">
      <c r="A29" s="8" t="s">
        <v>297</v>
      </c>
      <c r="B29" s="28">
        <f>B26/$E6</f>
        <v>0.20321196353563997</v>
      </c>
      <c r="C29" s="28">
        <f t="shared" ref="C29:E29" si="14">C26/$E6</f>
        <v>0.24222528995247972</v>
      </c>
      <c r="D29" s="28">
        <f t="shared" si="14"/>
        <v>0.25070081467817878</v>
      </c>
      <c r="E29" s="28">
        <f t="shared" si="14"/>
        <v>0.30386193183370153</v>
      </c>
      <c r="F29" s="29">
        <f>F26/$I6</f>
        <v>0.18699677999842684</v>
      </c>
      <c r="G29" s="29">
        <f t="shared" ref="G29:I29" si="15">G26/$I6</f>
        <v>0.17035829183848303</v>
      </c>
      <c r="H29" s="29">
        <f t="shared" si="15"/>
        <v>0.29800630301975256</v>
      </c>
      <c r="I29" s="29">
        <f t="shared" si="15"/>
        <v>0.3446386251433376</v>
      </c>
      <c r="J29" s="30">
        <f>J26/$M6</f>
        <v>0.19431471398106323</v>
      </c>
      <c r="K29" s="30">
        <f t="shared" ref="K29:M29" si="16">K26/$M6</f>
        <v>0.20239016106080801</v>
      </c>
      <c r="L29" s="30">
        <f t="shared" si="16"/>
        <v>0.26168342114491083</v>
      </c>
      <c r="M29" s="30">
        <f t="shared" si="16"/>
        <v>0.34161170381321793</v>
      </c>
      <c r="N29" s="31">
        <f>N26/$Q6</f>
        <v>0.16301180370534565</v>
      </c>
      <c r="O29" s="31">
        <f t="shared" ref="O29:Q29" si="17">O26/$Q6</f>
        <v>0.19529316154772178</v>
      </c>
      <c r="P29" s="31">
        <f t="shared" si="17"/>
        <v>0.26026967316714833</v>
      </c>
      <c r="Q29" s="31">
        <f t="shared" si="17"/>
        <v>0.38142536157978424</v>
      </c>
    </row>
    <row r="30" spans="1:20" x14ac:dyDescent="0.25">
      <c r="A30" s="8" t="s">
        <v>298</v>
      </c>
      <c r="B30" s="28">
        <f t="shared" ref="B30:E30" si="18">B27/$E7</f>
        <v>0.35140008342640311</v>
      </c>
      <c r="C30" s="28">
        <f t="shared" si="18"/>
        <v>0.28232436723764415</v>
      </c>
      <c r="D30" s="28">
        <f t="shared" si="18"/>
        <v>0.23699826419258044</v>
      </c>
      <c r="E30" s="28">
        <f t="shared" si="18"/>
        <v>0.12927728514337231</v>
      </c>
      <c r="F30" s="29">
        <f>F27/$I7</f>
        <v>-0.36226786719189646</v>
      </c>
      <c r="G30" s="29">
        <f t="shared" ref="G30:I30" si="19">G27/$I7</f>
        <v>-0.18558900769086475</v>
      </c>
      <c r="H30" s="29">
        <f t="shared" si="19"/>
        <v>0.73375070343275184</v>
      </c>
      <c r="I30" s="29">
        <f t="shared" si="19"/>
        <v>0.81410617145000941</v>
      </c>
      <c r="J30" s="30">
        <f t="shared" ref="J30:M30" si="20">J27/$M7</f>
        <v>1.7951682589910548E-2</v>
      </c>
      <c r="K30" s="30">
        <f t="shared" si="20"/>
        <v>-3.939481531065539E-2</v>
      </c>
      <c r="L30" s="30">
        <f t="shared" si="20"/>
        <v>0.2240537333414471</v>
      </c>
      <c r="M30" s="30">
        <f t="shared" si="20"/>
        <v>0.79738939937929776</v>
      </c>
      <c r="N30" s="31">
        <f>N27/$Q7</f>
        <v>0.11055632497471077</v>
      </c>
      <c r="O30" s="31">
        <f t="shared" ref="O30:Q30" si="21">O27/$Q7</f>
        <v>0.25481828901923503</v>
      </c>
      <c r="P30" s="31">
        <f t="shared" si="21"/>
        <v>0.26777818630019029</v>
      </c>
      <c r="Q30" s="31">
        <f t="shared" si="21"/>
        <v>0.36684719970586388</v>
      </c>
    </row>
    <row r="31" spans="1:20" x14ac:dyDescent="0.25">
      <c r="A31" s="8" t="s">
        <v>299</v>
      </c>
      <c r="B31" s="28">
        <f>B28/$E10</f>
        <v>0.14679809023107168</v>
      </c>
      <c r="C31" s="28">
        <f t="shared" ref="C31:E31" si="22">C28/$E10</f>
        <v>0.24785831666769306</v>
      </c>
      <c r="D31" s="28">
        <f t="shared" si="22"/>
        <v>0.26274556834425106</v>
      </c>
      <c r="E31" s="28">
        <f t="shared" si="22"/>
        <v>0.3425980247569842</v>
      </c>
      <c r="F31" s="29">
        <f>F28/$I10</f>
        <v>0.12774970826363191</v>
      </c>
      <c r="G31" s="29">
        <f t="shared" ref="G31:I31" si="23">G28/$I10</f>
        <v>8.9463693966955679E-2</v>
      </c>
      <c r="H31" s="29">
        <f t="shared" si="23"/>
        <v>0.3599633549363494</v>
      </c>
      <c r="I31" s="29">
        <f t="shared" si="23"/>
        <v>0.42282324283306305</v>
      </c>
      <c r="J31" s="30">
        <f>J28/$M10</f>
        <v>0.1905128525356117</v>
      </c>
      <c r="K31" s="30">
        <f t="shared" ref="K31:M31" si="24">K28/$M10</f>
        <v>0.16458885844212134</v>
      </c>
      <c r="L31" s="30">
        <f t="shared" si="24"/>
        <v>0.26328927939112995</v>
      </c>
      <c r="M31" s="30">
        <f t="shared" si="24"/>
        <v>0.38160900963113703</v>
      </c>
      <c r="N31" s="31">
        <f>N28/$Q10</f>
        <v>0.15895120362343026</v>
      </c>
      <c r="O31" s="31">
        <f t="shared" ref="O31:Q31" si="25">O28/$Q10</f>
        <v>0.22356825034303776</v>
      </c>
      <c r="P31" s="31">
        <f t="shared" si="25"/>
        <v>0.27017240402115111</v>
      </c>
      <c r="Q31" s="31">
        <f t="shared" si="25"/>
        <v>0.34730814201238086</v>
      </c>
    </row>
    <row r="32" spans="1:20" x14ac:dyDescent="0.25">
      <c r="A32" s="8" t="s">
        <v>300</v>
      </c>
      <c r="B32" s="4">
        <f>B7/B6</f>
        <v>-3.2040125416133727E-2</v>
      </c>
      <c r="C32" s="4">
        <f t="shared" ref="C32:T32" si="26">C7/C6</f>
        <v>-4.1041589023700087E-2</v>
      </c>
      <c r="D32" s="4">
        <f t="shared" si="26"/>
        <v>-4.918431685032127E-2</v>
      </c>
      <c r="E32" s="4">
        <f t="shared" si="26"/>
        <v>-3.5928218979538414E-2</v>
      </c>
      <c r="F32" s="4">
        <f t="shared" si="26"/>
        <v>-2.9301054850863928E-2</v>
      </c>
      <c r="G32" s="4">
        <f t="shared" si="26"/>
        <v>-2.3540577719204193E-2</v>
      </c>
      <c r="H32" s="4">
        <f t="shared" si="26"/>
        <v>-6.8115028620884606E-4</v>
      </c>
      <c r="I32" s="4">
        <f t="shared" si="26"/>
        <v>1.5213718173433461E-2</v>
      </c>
      <c r="J32" s="4">
        <f t="shared" si="26"/>
        <v>1.9695716170103898E-2</v>
      </c>
      <c r="K32" s="4">
        <f t="shared" si="26"/>
        <v>1.961767943017069E-2</v>
      </c>
      <c r="L32" s="4">
        <f t="shared" si="26"/>
        <v>1.395772846235593E-2</v>
      </c>
      <c r="M32" s="4">
        <f t="shared" si="26"/>
        <v>1.7481731242451042E-2</v>
      </c>
      <c r="N32" s="4">
        <f t="shared" si="26"/>
        <v>2.102225367618149E-2</v>
      </c>
      <c r="O32" s="4">
        <f t="shared" si="26"/>
        <v>3.0231565682623539E-2</v>
      </c>
      <c r="P32" s="4">
        <f t="shared" si="26"/>
        <v>3.2729739168713273E-2</v>
      </c>
      <c r="Q32" s="4">
        <f t="shared" si="26"/>
        <v>3.0097361590792803E-2</v>
      </c>
      <c r="R32" s="4">
        <f t="shared" si="26"/>
        <v>2.8694610676852916E-2</v>
      </c>
      <c r="S32" s="4">
        <f t="shared" si="26"/>
        <v>2.4641396235429658E-2</v>
      </c>
      <c r="T32" s="4">
        <f t="shared" si="26"/>
        <v>2.4878734182910939E-2</v>
      </c>
    </row>
    <row r="33" spans="1:20" x14ac:dyDescent="0.25">
      <c r="A33" s="8" t="s">
        <v>301</v>
      </c>
      <c r="B33" s="4">
        <f>B10/B6</f>
        <v>4.8145486816296809E-2</v>
      </c>
      <c r="C33" s="4">
        <f t="shared" ref="C33:T33" si="27">C10/C6</f>
        <v>5.9698538241749144E-2</v>
      </c>
      <c r="D33" s="4">
        <f t="shared" si="27"/>
        <v>6.4426000251349674E-2</v>
      </c>
      <c r="E33" s="4">
        <f t="shared" si="27"/>
        <v>7.4576060600859903E-2</v>
      </c>
      <c r="F33" s="4">
        <f t="shared" si="27"/>
        <v>7.4419578842218892E-2</v>
      </c>
      <c r="G33" s="4">
        <f t="shared" si="27"/>
        <v>6.72331985644508E-2</v>
      </c>
      <c r="H33" s="4">
        <f t="shared" si="27"/>
        <v>7.6497293649383818E-2</v>
      </c>
      <c r="I33" s="4">
        <f t="shared" si="27"/>
        <v>8.3912852163704435E-2</v>
      </c>
      <c r="J33" s="4">
        <f t="shared" si="27"/>
        <v>8.971389079938466E-2</v>
      </c>
      <c r="K33" s="4">
        <f t="shared" si="27"/>
        <v>9.2610016651349408E-2</v>
      </c>
      <c r="L33" s="4">
        <f t="shared" si="27"/>
        <v>9.0043445383828094E-2</v>
      </c>
      <c r="M33" s="4">
        <f t="shared" si="27"/>
        <v>9.0505033258294232E-2</v>
      </c>
      <c r="N33" s="4">
        <f t="shared" si="27"/>
        <v>8.7408867769801946E-2</v>
      </c>
      <c r="O33" s="4">
        <f t="shared" si="27"/>
        <v>9.1377247807368264E-2</v>
      </c>
      <c r="P33" s="4">
        <f t="shared" si="27"/>
        <v>8.9276911035273479E-2</v>
      </c>
      <c r="Q33" s="4">
        <f t="shared" si="27"/>
        <v>8.1941743587109067E-2</v>
      </c>
      <c r="R33" s="4">
        <f t="shared" si="27"/>
        <v>7.9854312940648098E-2</v>
      </c>
      <c r="S33" s="4">
        <f t="shared" si="27"/>
        <v>7.9256850382634692E-2</v>
      </c>
      <c r="T33" s="4">
        <f t="shared" si="27"/>
        <v>8.2153237801520812E-2</v>
      </c>
    </row>
    <row r="35" spans="1:20" x14ac:dyDescent="0.25">
      <c r="B35" s="8" t="s">
        <v>321</v>
      </c>
      <c r="C35" s="8" t="s">
        <v>323</v>
      </c>
      <c r="D35" s="8" t="s">
        <v>324</v>
      </c>
      <c r="E35" s="8" t="s">
        <v>322</v>
      </c>
    </row>
    <row r="36" spans="1:20" x14ac:dyDescent="0.25">
      <c r="A36" t="s">
        <v>306</v>
      </c>
      <c r="B36" s="4">
        <f>AVERAGE(F21:T21)</f>
        <v>1.0418838177881218</v>
      </c>
      <c r="C36" s="4">
        <f>_xlfn.STDEV.S(F21:T21)</f>
        <v>0.73638515104457525</v>
      </c>
      <c r="D36" s="4">
        <f>MEDIAN(F21:T21)</f>
        <v>1.0638774641894768</v>
      </c>
      <c r="H36" s="47" t="s">
        <v>331</v>
      </c>
      <c r="I36" s="47"/>
      <c r="J36" s="47"/>
      <c r="K36" s="47"/>
      <c r="L36" s="47"/>
      <c r="O36" s="48" t="s">
        <v>333</v>
      </c>
      <c r="P36" s="48"/>
      <c r="S36" s="50" t="s">
        <v>344</v>
      </c>
      <c r="T36" s="50"/>
    </row>
    <row r="37" spans="1:20" x14ac:dyDescent="0.25">
      <c r="A37" t="s">
        <v>307</v>
      </c>
      <c r="B37" s="4">
        <f>AVERAGE(F22:T22)</f>
        <v>-1.5588507271621368</v>
      </c>
      <c r="C37" s="4">
        <f>_xlfn.STDEV.S(F22:T22)</f>
        <v>7.9437177931921354</v>
      </c>
      <c r="D37" s="4">
        <f>MEDIAN(F22:T22)</f>
        <v>0.54126805477396367</v>
      </c>
      <c r="H37" s="8" t="s">
        <v>326</v>
      </c>
      <c r="I37" s="8" t="s">
        <v>327</v>
      </c>
      <c r="J37" s="8" t="s">
        <v>328</v>
      </c>
      <c r="K37" s="8" t="s">
        <v>329</v>
      </c>
      <c r="L37" s="8" t="s">
        <v>330</v>
      </c>
      <c r="M37" s="8" t="s">
        <v>377</v>
      </c>
      <c r="O37" s="21" t="s">
        <v>334</v>
      </c>
      <c r="P37" s="4">
        <f>L39/T4</f>
        <v>5.9529184000714332</v>
      </c>
      <c r="S37" s="20" t="s">
        <v>336</v>
      </c>
      <c r="T37" s="34">
        <f>(P39+P45+P52)/3</f>
        <v>47.400207573777756</v>
      </c>
    </row>
    <row r="38" spans="1:20" x14ac:dyDescent="0.25">
      <c r="A38" t="s">
        <v>325</v>
      </c>
      <c r="B38" s="4">
        <f>AVERAGE(F24:T24)</f>
        <v>0.78010957901729938</v>
      </c>
      <c r="C38" s="4">
        <f>_xlfn.STDEV.S(F24:T24)</f>
        <v>0.29672461601208755</v>
      </c>
      <c r="D38" s="4">
        <f>MEDIAN(F24:T24)</f>
        <v>0.67018835245724184</v>
      </c>
      <c r="G38" s="8" t="s">
        <v>81</v>
      </c>
      <c r="H38" s="41">
        <f>'Çeyreklik Veriler'!U2</f>
        <v>6621574000</v>
      </c>
      <c r="I38" s="41">
        <f>'Çeyreklik Veriler'!V2</f>
        <v>7830688000</v>
      </c>
      <c r="J38" s="41">
        <f>'Çeyreklik Veriler'!W2</f>
        <v>10408933000</v>
      </c>
      <c r="K38" s="41">
        <f>L38-(J38+I38+H38)</f>
        <v>15023358280.478607</v>
      </c>
      <c r="L38" s="41">
        <f>J38*(1/D41)</f>
        <v>39884553280.478607</v>
      </c>
      <c r="M38" s="24">
        <f>L38/Q6-1</f>
        <v>1.2868319251435074</v>
      </c>
      <c r="O38" s="21" t="s">
        <v>335</v>
      </c>
      <c r="P38" s="4">
        <f>B17</f>
        <v>8.7009282445016645</v>
      </c>
      <c r="S38" s="20" t="s">
        <v>345</v>
      </c>
      <c r="T38" s="34">
        <f>T3</f>
        <v>38.080002</v>
      </c>
    </row>
    <row r="39" spans="1:20" x14ac:dyDescent="0.25">
      <c r="A39" t="s">
        <v>308</v>
      </c>
      <c r="B39" s="4">
        <f>(B29+F29+J29+N29)/4</f>
        <v>0.18688381530511891</v>
      </c>
      <c r="C39" s="4">
        <f>_xlfn.STDEV.S(B29,F29,J29,N29)</f>
        <v>1.7240575963036176E-2</v>
      </c>
      <c r="D39" s="4">
        <f>MEDIAN(B29,F29,J29,N29)</f>
        <v>0.19065574698974502</v>
      </c>
      <c r="G39" s="8" t="s">
        <v>332</v>
      </c>
      <c r="H39" s="41">
        <f>'Çeyreklik Veriler'!U39</f>
        <v>141991000</v>
      </c>
      <c r="I39" s="41">
        <f>'Çeyreklik Veriler'!V39</f>
        <v>156782000</v>
      </c>
      <c r="J39" s="41">
        <f>'Çeyreklik Veriler'!W39</f>
        <v>292678000</v>
      </c>
      <c r="K39" s="41">
        <f>L39-(J39+I39+H39)</f>
        <v>605085598.41435814</v>
      </c>
      <c r="L39" s="41">
        <f>L38*E43</f>
        <v>1196536598.4143581</v>
      </c>
      <c r="M39" s="24">
        <f>L39/Q7-1</f>
        <v>1.2794342802225036</v>
      </c>
      <c r="O39" s="21" t="s">
        <v>336</v>
      </c>
      <c r="P39" s="4">
        <f>P37*P38</f>
        <v>51.795915844395189</v>
      </c>
      <c r="S39" s="35" t="s">
        <v>346</v>
      </c>
      <c r="T39" s="36">
        <f>T37/T38-1</f>
        <v>0.24475328477602898</v>
      </c>
    </row>
    <row r="40" spans="1:20" x14ac:dyDescent="0.25">
      <c r="A40" t="s">
        <v>309</v>
      </c>
      <c r="B40" s="4">
        <f>(C29+G29+K29+O29)/4</f>
        <v>0.20256672609987314</v>
      </c>
      <c r="C40" s="4">
        <f>_xlfn.STDEV.S(C29,G29,K29,O29)</f>
        <v>2.9794411337972122E-2</v>
      </c>
      <c r="D40" s="4">
        <f>MEDIAN(C29,G29,K29,O29)</f>
        <v>0.19884166130426489</v>
      </c>
      <c r="G40" s="8" t="s">
        <v>67</v>
      </c>
      <c r="H40" s="41">
        <f>Bilanço!V60</f>
        <v>898407000</v>
      </c>
      <c r="I40" s="41">
        <f>Bilanço!W60</f>
        <v>1062000000</v>
      </c>
      <c r="J40" s="41">
        <f>Bilanço!X60</f>
        <v>1341150000</v>
      </c>
      <c r="K40" s="41">
        <f>L40</f>
        <v>1957755598.4143581</v>
      </c>
      <c r="L40" s="41">
        <f>Q9+L39</f>
        <v>1957755598.4143581</v>
      </c>
      <c r="M40" s="24">
        <f>L40/Q9-1</f>
        <v>1.5718690658198997</v>
      </c>
    </row>
    <row r="41" spans="1:20" x14ac:dyDescent="0.25">
      <c r="A41" t="s">
        <v>310</v>
      </c>
      <c r="B41" s="4">
        <f>(D29+H29+L29+P29)/4</f>
        <v>0.26766505300249765</v>
      </c>
      <c r="C41" s="4">
        <f>_xlfn.STDEV.S(D29,H29,L29,P29)</f>
        <v>2.0807437749697812E-2</v>
      </c>
      <c r="D41" s="4">
        <f>MEDIAN(D29,H29,L29,P29)</f>
        <v>0.26097654715602958</v>
      </c>
      <c r="G41" s="8" t="s">
        <v>157</v>
      </c>
      <c r="H41" s="41">
        <f>'Çeyreklik Veriler'!U78</f>
        <v>492486000</v>
      </c>
      <c r="I41" s="41">
        <f>'Çeyreklik Veriler'!V78</f>
        <v>657512000</v>
      </c>
      <c r="J41" s="41">
        <f>'Çeyreklik Veriler'!W78</f>
        <v>942595000</v>
      </c>
      <c r="K41" s="41">
        <f>L41-(H41+I41+J41)</f>
        <v>1128909125.4267302</v>
      </c>
      <c r="L41" s="41">
        <f>R28*(1/D49)</f>
        <v>3221502125.4267302</v>
      </c>
      <c r="M41" s="24">
        <f>L41/Q10-1</f>
        <v>1.2541496025427339</v>
      </c>
      <c r="O41" s="48" t="s">
        <v>337</v>
      </c>
      <c r="P41" s="48"/>
    </row>
    <row r="42" spans="1:20" x14ac:dyDescent="0.25">
      <c r="A42" t="s">
        <v>311</v>
      </c>
      <c r="B42" s="4">
        <f>(E29+I29+M29+Q29)/4</f>
        <v>0.34288440559251032</v>
      </c>
      <c r="C42" s="4">
        <f>_xlfn.STDEV.S(E29,I29,M29,Q29)</f>
        <v>3.1690460198201736E-2</v>
      </c>
      <c r="D42" s="4">
        <f>MEDIAN(E29,I29,M29,Q29)</f>
        <v>0.34312516447827779</v>
      </c>
      <c r="G42" s="8" t="s">
        <v>158</v>
      </c>
      <c r="H42" s="41">
        <f>Bilanço!V150</f>
        <v>-209127000</v>
      </c>
      <c r="I42" s="41">
        <f>Bilanço!W150</f>
        <v>37059000</v>
      </c>
      <c r="J42" s="41">
        <f>Bilanço!X150</f>
        <v>-1262156000</v>
      </c>
      <c r="K42" s="41"/>
      <c r="L42" s="41"/>
      <c r="O42" s="21" t="s">
        <v>339</v>
      </c>
      <c r="P42">
        <f>L40</f>
        <v>1957755598.4143581</v>
      </c>
    </row>
    <row r="43" spans="1:20" x14ac:dyDescent="0.25">
      <c r="A43" t="s">
        <v>300</v>
      </c>
      <c r="E43" s="32">
        <v>0.03</v>
      </c>
      <c r="O43" s="21" t="s">
        <v>338</v>
      </c>
      <c r="P43" s="4">
        <f>B18</f>
        <v>5.7056174285072583</v>
      </c>
    </row>
    <row r="44" spans="1:20" x14ac:dyDescent="0.25">
      <c r="A44" t="s">
        <v>312</v>
      </c>
      <c r="B44" s="4">
        <f>(B30+F30+J30+N30)/4</f>
        <v>2.941005594978199E-2</v>
      </c>
      <c r="C44" s="4">
        <f>_xlfn.STDEV.S(B30,F30,J30,N30)</f>
        <v>0.29653846550247864</v>
      </c>
      <c r="D44" s="4">
        <f>MEDIAN(B30,F30,J30,N30)</f>
        <v>6.4254003782310665E-2</v>
      </c>
      <c r="O44" s="21" t="s">
        <v>246</v>
      </c>
      <c r="P44">
        <f>T4</f>
        <v>201000000</v>
      </c>
    </row>
    <row r="45" spans="1:20" x14ac:dyDescent="0.25">
      <c r="A45" t="s">
        <v>313</v>
      </c>
      <c r="B45" s="4">
        <f>(C30+G30+K30+O30)/4</f>
        <v>7.8039708313839759E-2</v>
      </c>
      <c r="C45" s="4">
        <f>_xlfn.STDEV.S(C30,G30,K30,O30)</f>
        <v>0.22823515337551187</v>
      </c>
      <c r="D45" s="4">
        <f>MEDIAN(C30,G30,K30,O30)</f>
        <v>0.10771173685428984</v>
      </c>
      <c r="O45" s="21" t="s">
        <v>336</v>
      </c>
      <c r="P45" s="4">
        <f>(P42*P43)/P44</f>
        <v>55.573156532689651</v>
      </c>
    </row>
    <row r="46" spans="1:20" x14ac:dyDescent="0.25">
      <c r="A46" t="s">
        <v>314</v>
      </c>
      <c r="B46" s="4">
        <f>(D30+H30+L30+P30)/4</f>
        <v>0.36564522181674242</v>
      </c>
      <c r="C46" s="4">
        <f>_xlfn.STDEV.S(D30,H30,L30,P30)</f>
        <v>0.24608791894439877</v>
      </c>
      <c r="D46" s="4">
        <f>MEDIAN(D30,H30,L30,P30)</f>
        <v>0.25238822524638538</v>
      </c>
    </row>
    <row r="47" spans="1:20" x14ac:dyDescent="0.25">
      <c r="A47" t="s">
        <v>315</v>
      </c>
      <c r="B47" s="4">
        <f>(E31+I31+M31+Q31)/4</f>
        <v>0.37358460480839129</v>
      </c>
      <c r="C47" s="4">
        <f>_xlfn.STDEV.S(E30,I30,M30,Q30)</f>
        <v>0.33633942292815738</v>
      </c>
      <c r="D47" s="4">
        <f>MEDIAN(E30,I30,M30,Q30)</f>
        <v>0.58211829954258087</v>
      </c>
      <c r="O47" s="49" t="s">
        <v>340</v>
      </c>
      <c r="P47" s="49"/>
    </row>
    <row r="48" spans="1:20" x14ac:dyDescent="0.25">
      <c r="A48" t="s">
        <v>316</v>
      </c>
      <c r="E48" s="32">
        <v>0.34</v>
      </c>
      <c r="F48" s="33">
        <f>L41/L38</f>
        <v>8.0770670860277283E-2</v>
      </c>
      <c r="O48" s="21" t="s">
        <v>341</v>
      </c>
      <c r="P48" s="4">
        <f>B20</f>
        <v>2.5650449068380961</v>
      </c>
    </row>
    <row r="49" spans="1:16" x14ac:dyDescent="0.25">
      <c r="A49" t="s">
        <v>317</v>
      </c>
      <c r="B49" s="4">
        <f>(B31+F31+J31+N31)/4</f>
        <v>0.15600296366343638</v>
      </c>
      <c r="C49" s="4">
        <f>_xlfn.STDEV.S(B31,F31,J31,N31)</f>
        <v>2.634767974872446E-2</v>
      </c>
      <c r="D49" s="4">
        <f>MEDIAN(B31,F31,J31,N31)</f>
        <v>0.15287464692725097</v>
      </c>
      <c r="O49" s="21" t="s">
        <v>342</v>
      </c>
      <c r="P49">
        <f>L41*P48</f>
        <v>8263297619.1939354</v>
      </c>
    </row>
    <row r="50" spans="1:16" x14ac:dyDescent="0.25">
      <c r="A50" t="s">
        <v>318</v>
      </c>
      <c r="B50" s="4">
        <f>(C31+G31+K31+O31)/4</f>
        <v>0.18136977985495195</v>
      </c>
      <c r="C50" s="4">
        <f>_xlfn.STDEV.S(C31,G31,K31,O31)</f>
        <v>7.0544936945062225E-2</v>
      </c>
      <c r="D50" s="4">
        <f>MEDIAN(C31,G31,K31,O31)</f>
        <v>0.19407855439257954</v>
      </c>
      <c r="O50" s="21" t="s">
        <v>343</v>
      </c>
      <c r="P50" s="7">
        <f>P49+J42</f>
        <v>7001141619.1939354</v>
      </c>
    </row>
    <row r="51" spans="1:16" x14ac:dyDescent="0.25">
      <c r="A51" t="s">
        <v>319</v>
      </c>
      <c r="B51" s="4">
        <f>(D31+H31+L31+P31)/4</f>
        <v>0.28904265167322035</v>
      </c>
      <c r="C51" s="4">
        <f>_xlfn.STDEV.S(D31,H31,L31,P31)</f>
        <v>4.7401143352237114E-2</v>
      </c>
      <c r="D51" s="4">
        <f>MEDIAN(D31,H31,L31,P31)</f>
        <v>0.26673084170614053</v>
      </c>
      <c r="O51" s="21" t="s">
        <v>246</v>
      </c>
      <c r="P51">
        <f>P44</f>
        <v>201000000</v>
      </c>
    </row>
    <row r="52" spans="1:16" x14ac:dyDescent="0.25">
      <c r="A52" t="s">
        <v>320</v>
      </c>
      <c r="B52" s="4">
        <f>(E31+I31+M31+Q31)/4</f>
        <v>0.37358460480839129</v>
      </c>
      <c r="C52" s="4">
        <f>_xlfn.STDEV.S(E31,I31,M31,Q31)</f>
        <v>3.7145906852286956E-2</v>
      </c>
      <c r="D52" s="4">
        <f>MEDIAN(E31,I31,M31,Q31)</f>
        <v>0.36445857582175895</v>
      </c>
      <c r="O52" s="21" t="s">
        <v>336</v>
      </c>
      <c r="P52" s="4">
        <f>P50/P51</f>
        <v>34.831550344248434</v>
      </c>
    </row>
  </sheetData>
  <mergeCells count="5">
    <mergeCell ref="H36:L36"/>
    <mergeCell ref="O36:P36"/>
    <mergeCell ref="O41:P41"/>
    <mergeCell ref="O47:P47"/>
    <mergeCell ref="S36:T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F6CD-7DD9-41DB-89E2-3479215994A4}">
  <dimension ref="A3:B21"/>
  <sheetViews>
    <sheetView workbookViewId="0">
      <selection activeCell="B3" sqref="B3:B21"/>
    </sheetView>
  </sheetViews>
  <sheetFormatPr defaultRowHeight="15" x14ac:dyDescent="0.25"/>
  <cols>
    <col min="1" max="1" width="21" bestFit="1" customWidth="1"/>
  </cols>
  <sheetData>
    <row r="3" spans="1:2" x14ac:dyDescent="0.25">
      <c r="A3" s="26">
        <v>43556</v>
      </c>
      <c r="B3" s="4">
        <v>2.5299999999999998</v>
      </c>
    </row>
    <row r="4" spans="1:2" x14ac:dyDescent="0.25">
      <c r="A4" s="26">
        <v>43647</v>
      </c>
      <c r="B4" s="4">
        <v>2.84</v>
      </c>
    </row>
    <row r="5" spans="1:2" x14ac:dyDescent="0.25">
      <c r="A5" s="26">
        <v>43739</v>
      </c>
      <c r="B5" s="4">
        <v>4.18</v>
      </c>
    </row>
    <row r="6" spans="1:2" x14ac:dyDescent="0.25">
      <c r="A6" s="26">
        <v>43831</v>
      </c>
      <c r="B6" s="4">
        <v>6.09</v>
      </c>
    </row>
    <row r="7" spans="1:2" x14ac:dyDescent="0.25">
      <c r="A7" s="26">
        <v>43922</v>
      </c>
      <c r="B7" s="4">
        <v>4.6145240000000003</v>
      </c>
    </row>
    <row r="8" spans="1:2" x14ac:dyDescent="0.25">
      <c r="A8" s="26">
        <v>44013</v>
      </c>
      <c r="B8" s="4">
        <v>4.797479</v>
      </c>
    </row>
    <row r="9" spans="1:2" x14ac:dyDescent="0.25">
      <c r="A9" s="26">
        <v>44105</v>
      </c>
      <c r="B9" s="4">
        <v>8.6598559999999996</v>
      </c>
    </row>
    <row r="10" spans="1:2" x14ac:dyDescent="0.25">
      <c r="A10" s="26">
        <v>44197</v>
      </c>
      <c r="B10" s="4">
        <v>8.9918849999999999</v>
      </c>
    </row>
    <row r="11" spans="1:2" x14ac:dyDescent="0.25">
      <c r="A11" s="26">
        <v>44287</v>
      </c>
      <c r="B11" s="4">
        <v>6.41</v>
      </c>
    </row>
    <row r="12" spans="1:2" x14ac:dyDescent="0.25">
      <c r="A12" s="26">
        <v>44378</v>
      </c>
      <c r="B12" s="4">
        <v>5.87</v>
      </c>
    </row>
    <row r="13" spans="1:2" x14ac:dyDescent="0.25">
      <c r="A13" s="26">
        <v>44470</v>
      </c>
      <c r="B13" s="4">
        <v>6.32</v>
      </c>
    </row>
    <row r="14" spans="1:2" x14ac:dyDescent="0.25">
      <c r="A14" s="26">
        <v>44562</v>
      </c>
      <c r="B14" s="4">
        <v>7.18</v>
      </c>
    </row>
    <row r="15" spans="1:2" x14ac:dyDescent="0.25">
      <c r="A15" s="26">
        <v>44652</v>
      </c>
      <c r="B15" s="4">
        <v>7.24</v>
      </c>
    </row>
    <row r="16" spans="1:2" x14ac:dyDescent="0.25">
      <c r="A16" s="26">
        <v>44743</v>
      </c>
      <c r="B16" s="4">
        <v>12.39</v>
      </c>
    </row>
    <row r="17" spans="1:2" x14ac:dyDescent="0.25">
      <c r="A17" s="26">
        <v>44835</v>
      </c>
      <c r="B17" s="4">
        <v>26.5</v>
      </c>
    </row>
    <row r="18" spans="1:2" x14ac:dyDescent="0.25">
      <c r="A18" s="26">
        <v>44927</v>
      </c>
      <c r="B18" s="4">
        <v>17.100000000000001</v>
      </c>
    </row>
    <row r="19" spans="1:2" x14ac:dyDescent="0.25">
      <c r="A19" s="26">
        <v>45017</v>
      </c>
      <c r="B19" s="4">
        <v>20.74</v>
      </c>
    </row>
    <row r="20" spans="1:2" x14ac:dyDescent="0.25">
      <c r="A20" s="26">
        <v>45108</v>
      </c>
      <c r="B20" s="4">
        <v>26</v>
      </c>
    </row>
    <row r="21" spans="1:2" x14ac:dyDescent="0.25">
      <c r="A21" s="26">
        <v>45200</v>
      </c>
      <c r="B21" s="4">
        <v>38.080002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A86A-F444-4018-ABC4-58712D64F6C2}">
  <dimension ref="A1:X160"/>
  <sheetViews>
    <sheetView topLeftCell="A142" zoomScale="70" zoomScaleNormal="70" workbookViewId="0">
      <selection activeCell="X33" sqref="X33"/>
    </sheetView>
  </sheetViews>
  <sheetFormatPr defaultRowHeight="15" x14ac:dyDescent="0.25"/>
  <cols>
    <col min="1" max="1" width="41.28515625" customWidth="1"/>
    <col min="2" max="2" width="13.140625" bestFit="1" customWidth="1"/>
    <col min="3" max="16" width="11" bestFit="1" customWidth="1"/>
    <col min="17" max="24" width="12" bestFit="1" customWidth="1"/>
  </cols>
  <sheetData>
    <row r="1" spans="1:24" x14ac:dyDescent="0.25">
      <c r="A1" s="1" t="s">
        <v>0</v>
      </c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  <c r="K1" s="1" t="s">
        <v>14</v>
      </c>
      <c r="L1" s="1" t="s">
        <v>13</v>
      </c>
      <c r="M1" s="1" t="s">
        <v>12</v>
      </c>
      <c r="N1" s="1" t="s">
        <v>11</v>
      </c>
      <c r="O1" s="1" t="s">
        <v>10</v>
      </c>
      <c r="P1" s="1" t="s">
        <v>9</v>
      </c>
      <c r="Q1" s="1" t="s">
        <v>8</v>
      </c>
      <c r="R1" s="1" t="s">
        <v>7</v>
      </c>
      <c r="S1" s="1" t="s">
        <v>6</v>
      </c>
      <c r="T1" s="1" t="s">
        <v>5</v>
      </c>
      <c r="U1" s="1" t="s">
        <v>4</v>
      </c>
      <c r="V1" s="1" t="s">
        <v>3</v>
      </c>
      <c r="W1" s="1" t="s">
        <v>2</v>
      </c>
      <c r="X1" s="1" t="s">
        <v>1</v>
      </c>
    </row>
    <row r="2" spans="1:24" x14ac:dyDescent="0.25">
      <c r="A2" t="s">
        <v>24</v>
      </c>
      <c r="B2" s="2">
        <f>Sayfa1!X2</f>
        <v>577857000</v>
      </c>
      <c r="C2" s="2">
        <f>Sayfa1!W2</f>
        <v>679485000</v>
      </c>
      <c r="D2" s="2">
        <f>Sayfa1!V2</f>
        <v>656428000</v>
      </c>
      <c r="E2" s="2">
        <f>Sayfa1!U2</f>
        <v>592569000</v>
      </c>
      <c r="F2" s="2">
        <f>Sayfa1!T2</f>
        <v>723189000</v>
      </c>
      <c r="G2" s="2">
        <f>Sayfa1!S2</f>
        <v>816878000</v>
      </c>
      <c r="H2" s="2">
        <f>Sayfa1!R2</f>
        <v>719033000</v>
      </c>
      <c r="I2" s="2">
        <f>Sayfa1!Q2</f>
        <v>994466000</v>
      </c>
      <c r="J2" s="2">
        <f>Sayfa1!P2</f>
        <v>996801000</v>
      </c>
      <c r="K2" s="2">
        <f>Sayfa1!O2</f>
        <v>1177577000</v>
      </c>
      <c r="L2" s="2">
        <f>Sayfa1!N2</f>
        <v>1373087000</v>
      </c>
      <c r="M2" s="2">
        <f>Sayfa1!M2</f>
        <v>1565441000</v>
      </c>
      <c r="N2" s="2">
        <f>Sayfa1!L2</f>
        <v>1408056000</v>
      </c>
      <c r="O2" s="2">
        <f>Sayfa1!K2</f>
        <v>1635830000</v>
      </c>
      <c r="P2" s="2">
        <f>Sayfa1!J2</f>
        <v>1781450000</v>
      </c>
      <c r="Q2" s="2">
        <f>Sayfa1!I2</f>
        <v>2623534000</v>
      </c>
      <c r="R2" s="2">
        <f>Sayfa1!H2</f>
        <v>2969045000</v>
      </c>
      <c r="S2" s="2">
        <f>Sayfa1!G2</f>
        <v>3434232000</v>
      </c>
      <c r="T2" s="2">
        <f>Sayfa1!F2</f>
        <v>4897601000</v>
      </c>
      <c r="U2" s="2">
        <f>Sayfa1!E2</f>
        <v>5438562000</v>
      </c>
      <c r="V2" s="2">
        <f>Sayfa1!D2</f>
        <v>5760428000</v>
      </c>
      <c r="W2" s="2">
        <f>Sayfa1!C2</f>
        <v>6798862000</v>
      </c>
      <c r="X2" s="2">
        <f>Sayfa1!B2</f>
        <v>9878476000</v>
      </c>
    </row>
    <row r="3" spans="1:24" x14ac:dyDescent="0.25">
      <c r="A3" t="s">
        <v>25</v>
      </c>
      <c r="B3" s="2">
        <f>Sayfa1!X3</f>
        <v>20731000</v>
      </c>
      <c r="C3" s="2">
        <f>Sayfa1!W3</f>
        <v>24772000</v>
      </c>
      <c r="D3" s="2">
        <f>Sayfa1!V3</f>
        <v>38221000</v>
      </c>
      <c r="E3" s="2">
        <f>Sayfa1!U3</f>
        <v>26987000</v>
      </c>
      <c r="F3" s="2">
        <f>Sayfa1!T3</f>
        <v>42418000</v>
      </c>
      <c r="G3" s="2">
        <f>Sayfa1!S3</f>
        <v>49920000</v>
      </c>
      <c r="H3" s="2">
        <f>Sayfa1!R3</f>
        <v>22143000</v>
      </c>
      <c r="I3" s="2">
        <f>Sayfa1!Q3</f>
        <v>37267000</v>
      </c>
      <c r="J3" s="2">
        <f>Sayfa1!P3</f>
        <v>48389000</v>
      </c>
      <c r="K3" s="2">
        <f>Sayfa1!O3</f>
        <v>325051000</v>
      </c>
      <c r="L3" s="2">
        <f>Sayfa1!N3</f>
        <v>264263000</v>
      </c>
      <c r="M3" s="2">
        <f>Sayfa1!M3</f>
        <v>392201000</v>
      </c>
      <c r="N3" s="2">
        <f>Sayfa1!L3</f>
        <v>29987000</v>
      </c>
      <c r="O3" s="2">
        <f>Sayfa1!K3</f>
        <v>65040000</v>
      </c>
      <c r="P3" s="2">
        <f>Sayfa1!J3</f>
        <v>118269000</v>
      </c>
      <c r="Q3" s="2">
        <f>Sayfa1!I3</f>
        <v>709408000</v>
      </c>
      <c r="R3" s="2">
        <f>Sayfa1!H3</f>
        <v>552670000</v>
      </c>
      <c r="S3" s="2">
        <f>Sayfa1!G3</f>
        <v>520824000</v>
      </c>
      <c r="T3" s="2">
        <f>Sayfa1!F3</f>
        <v>834314000</v>
      </c>
      <c r="U3" s="2">
        <f>Sayfa1!E3</f>
        <v>1604179000</v>
      </c>
      <c r="V3" s="2">
        <f>Sayfa1!D3</f>
        <v>958021000</v>
      </c>
      <c r="W3" s="2">
        <f>Sayfa1!C3</f>
        <v>858769000</v>
      </c>
      <c r="X3" s="2">
        <f>Sayfa1!B3</f>
        <v>2183156000</v>
      </c>
    </row>
    <row r="4" spans="1:24" x14ac:dyDescent="0.25">
      <c r="A4" t="s">
        <v>26</v>
      </c>
      <c r="B4" s="2">
        <f>Sayfa1!X4</f>
        <v>0</v>
      </c>
      <c r="C4" s="2">
        <f>Sayfa1!W4</f>
        <v>0</v>
      </c>
      <c r="D4" s="2">
        <f>Sayfa1!V4</f>
        <v>0</v>
      </c>
      <c r="E4" s="2">
        <f>Sayfa1!U4</f>
        <v>0</v>
      </c>
      <c r="F4" s="2">
        <f>Sayfa1!T4</f>
        <v>0</v>
      </c>
      <c r="G4" s="2">
        <f>Sayfa1!S4</f>
        <v>0</v>
      </c>
      <c r="H4" s="2">
        <f>Sayfa1!R4</f>
        <v>0</v>
      </c>
      <c r="I4" s="2">
        <f>Sayfa1!Q4</f>
        <v>0</v>
      </c>
      <c r="J4" s="2">
        <f>Sayfa1!P4</f>
        <v>0</v>
      </c>
      <c r="K4" s="2">
        <f>Sayfa1!O4</f>
        <v>0</v>
      </c>
      <c r="L4" s="2">
        <f>Sayfa1!N4</f>
        <v>0</v>
      </c>
      <c r="M4" s="2">
        <f>Sayfa1!M4</f>
        <v>0</v>
      </c>
      <c r="N4" s="2">
        <f>Sayfa1!L4</f>
        <v>0</v>
      </c>
      <c r="O4" s="2">
        <f>Sayfa1!K4</f>
        <v>0</v>
      </c>
      <c r="P4" s="2">
        <f>Sayfa1!J4</f>
        <v>0</v>
      </c>
      <c r="Q4" s="2">
        <f>Sayfa1!I4</f>
        <v>0</v>
      </c>
      <c r="R4" s="2">
        <f>Sayfa1!H4</f>
        <v>0</v>
      </c>
      <c r="S4" s="2">
        <f>Sayfa1!G4</f>
        <v>0</v>
      </c>
      <c r="T4" s="2">
        <f>Sayfa1!F4</f>
        <v>0</v>
      </c>
      <c r="U4" s="2">
        <f>Sayfa1!E4</f>
        <v>0</v>
      </c>
      <c r="V4" s="2">
        <f>Sayfa1!D4</f>
        <v>0</v>
      </c>
      <c r="W4" s="2">
        <f>Sayfa1!C4</f>
        <v>0</v>
      </c>
      <c r="X4" s="2">
        <f>Sayfa1!B4</f>
        <v>0</v>
      </c>
    </row>
    <row r="5" spans="1:24" x14ac:dyDescent="0.25">
      <c r="A5" t="s">
        <v>27</v>
      </c>
      <c r="B5" s="2">
        <f>Sayfa1!X5</f>
        <v>63997000</v>
      </c>
      <c r="C5" s="2">
        <f>Sayfa1!W5</f>
        <v>95645000</v>
      </c>
      <c r="D5" s="2">
        <f>Sayfa1!V5</f>
        <v>84404000</v>
      </c>
      <c r="E5" s="2">
        <f>Sayfa1!U5</f>
        <v>65775000</v>
      </c>
      <c r="F5" s="2">
        <f>Sayfa1!T5</f>
        <v>60965000</v>
      </c>
      <c r="G5" s="2">
        <f>Sayfa1!S5</f>
        <v>87917000</v>
      </c>
      <c r="H5" s="2">
        <f>Sayfa1!R5</f>
        <v>74225000</v>
      </c>
      <c r="I5" s="2">
        <f>Sayfa1!Q5</f>
        <v>66362000</v>
      </c>
      <c r="J5" s="2">
        <f>Sayfa1!P5</f>
        <v>60877000</v>
      </c>
      <c r="K5" s="2">
        <f>Sayfa1!O5</f>
        <v>87635000</v>
      </c>
      <c r="L5" s="2">
        <f>Sayfa1!N5</f>
        <v>86787000</v>
      </c>
      <c r="M5" s="2">
        <f>Sayfa1!M5</f>
        <v>103297000</v>
      </c>
      <c r="N5" s="2">
        <f>Sayfa1!L5</f>
        <v>106416000</v>
      </c>
      <c r="O5" s="2">
        <f>Sayfa1!K5</f>
        <v>129897000</v>
      </c>
      <c r="P5" s="2">
        <f>Sayfa1!J5</f>
        <v>123574000</v>
      </c>
      <c r="Q5" s="2">
        <f>Sayfa1!I5</f>
        <v>155925000</v>
      </c>
      <c r="R5" s="2">
        <f>Sayfa1!H5</f>
        <v>186331000</v>
      </c>
      <c r="S5" s="2">
        <f>Sayfa1!G5</f>
        <v>264020000</v>
      </c>
      <c r="T5" s="2">
        <f>Sayfa1!F5</f>
        <v>308536000</v>
      </c>
      <c r="U5" s="2">
        <f>Sayfa1!E5</f>
        <v>441042000</v>
      </c>
      <c r="V5" s="2">
        <f>Sayfa1!D5</f>
        <v>527834000</v>
      </c>
      <c r="W5" s="2">
        <f>Sayfa1!C5</f>
        <v>496416000</v>
      </c>
      <c r="X5" s="2">
        <f>Sayfa1!B5</f>
        <v>651707000</v>
      </c>
    </row>
    <row r="6" spans="1:24" x14ac:dyDescent="0.25">
      <c r="A6" t="s">
        <v>28</v>
      </c>
      <c r="B6" s="2">
        <f>Sayfa1!X6</f>
        <v>0</v>
      </c>
      <c r="C6" s="2">
        <f>Sayfa1!W6</f>
        <v>0</v>
      </c>
      <c r="D6" s="2">
        <f>Sayfa1!V6</f>
        <v>0</v>
      </c>
      <c r="E6" s="2">
        <f>Sayfa1!U6</f>
        <v>0</v>
      </c>
      <c r="F6" s="2">
        <f>Sayfa1!T6</f>
        <v>0</v>
      </c>
      <c r="G6" s="2">
        <f>Sayfa1!S6</f>
        <v>0</v>
      </c>
      <c r="H6" s="2">
        <f>Sayfa1!R6</f>
        <v>0</v>
      </c>
      <c r="I6" s="2">
        <f>Sayfa1!Q6</f>
        <v>0</v>
      </c>
      <c r="J6" s="2">
        <f>Sayfa1!P6</f>
        <v>0</v>
      </c>
      <c r="K6" s="2">
        <f>Sayfa1!O6</f>
        <v>0</v>
      </c>
      <c r="L6" s="2">
        <f>Sayfa1!N6</f>
        <v>0</v>
      </c>
      <c r="M6" s="2">
        <f>Sayfa1!M6</f>
        <v>0</v>
      </c>
      <c r="N6" s="2">
        <f>Sayfa1!L6</f>
        <v>0</v>
      </c>
      <c r="O6" s="2">
        <f>Sayfa1!K6</f>
        <v>0</v>
      </c>
      <c r="P6" s="2">
        <f>Sayfa1!J6</f>
        <v>0</v>
      </c>
      <c r="Q6" s="2">
        <f>Sayfa1!I6</f>
        <v>0</v>
      </c>
      <c r="R6" s="2">
        <f>Sayfa1!H6</f>
        <v>0</v>
      </c>
      <c r="S6" s="2">
        <f>Sayfa1!G6</f>
        <v>0</v>
      </c>
      <c r="T6" s="2">
        <f>Sayfa1!F6</f>
        <v>0</v>
      </c>
      <c r="U6" s="2">
        <f>Sayfa1!E6</f>
        <v>0</v>
      </c>
      <c r="V6" s="2">
        <f>Sayfa1!D6</f>
        <v>0</v>
      </c>
      <c r="W6" s="2">
        <f>Sayfa1!C6</f>
        <v>0</v>
      </c>
      <c r="X6" s="2">
        <f>Sayfa1!B6</f>
        <v>0</v>
      </c>
    </row>
    <row r="7" spans="1:24" x14ac:dyDescent="0.25">
      <c r="A7" t="s">
        <v>29</v>
      </c>
      <c r="B7" s="2">
        <f>Sayfa1!X7</f>
        <v>0</v>
      </c>
      <c r="C7" s="2">
        <f>Sayfa1!W7</f>
        <v>0</v>
      </c>
      <c r="D7" s="2">
        <f>Sayfa1!V7</f>
        <v>0</v>
      </c>
      <c r="E7" s="2">
        <f>Sayfa1!U7</f>
        <v>0</v>
      </c>
      <c r="F7" s="2">
        <f>Sayfa1!T7</f>
        <v>0</v>
      </c>
      <c r="G7" s="2">
        <f>Sayfa1!S7</f>
        <v>0</v>
      </c>
      <c r="H7" s="2">
        <f>Sayfa1!R7</f>
        <v>0</v>
      </c>
      <c r="I7" s="2">
        <f>Sayfa1!Q7</f>
        <v>0</v>
      </c>
      <c r="J7" s="2">
        <f>Sayfa1!P7</f>
        <v>0</v>
      </c>
      <c r="K7" s="2">
        <f>Sayfa1!O7</f>
        <v>0</v>
      </c>
      <c r="L7" s="2">
        <f>Sayfa1!N7</f>
        <v>0</v>
      </c>
      <c r="M7" s="2">
        <f>Sayfa1!M7</f>
        <v>0</v>
      </c>
      <c r="N7" s="2">
        <f>Sayfa1!L7</f>
        <v>0</v>
      </c>
      <c r="O7" s="2">
        <f>Sayfa1!K7</f>
        <v>0</v>
      </c>
      <c r="P7" s="2">
        <f>Sayfa1!J7</f>
        <v>0</v>
      </c>
      <c r="Q7" s="2">
        <f>Sayfa1!I7</f>
        <v>0</v>
      </c>
      <c r="R7" s="2">
        <f>Sayfa1!H7</f>
        <v>0</v>
      </c>
      <c r="S7" s="2">
        <f>Sayfa1!G7</f>
        <v>0</v>
      </c>
      <c r="T7" s="2">
        <f>Sayfa1!F7</f>
        <v>0</v>
      </c>
      <c r="U7" s="2">
        <f>Sayfa1!E7</f>
        <v>0</v>
      </c>
      <c r="V7" s="2">
        <f>Sayfa1!D7</f>
        <v>0</v>
      </c>
      <c r="W7" s="2">
        <f>Sayfa1!C7</f>
        <v>0</v>
      </c>
      <c r="X7" s="2">
        <f>Sayfa1!B7</f>
        <v>0</v>
      </c>
    </row>
    <row r="8" spans="1:24" x14ac:dyDescent="0.25">
      <c r="A8" t="s">
        <v>30</v>
      </c>
      <c r="B8" s="2">
        <f>Sayfa1!X8</f>
        <v>0</v>
      </c>
      <c r="C8" s="2">
        <f>Sayfa1!W8</f>
        <v>0</v>
      </c>
      <c r="D8" s="2">
        <f>Sayfa1!V8</f>
        <v>0</v>
      </c>
      <c r="E8" s="2">
        <f>Sayfa1!U8</f>
        <v>0</v>
      </c>
      <c r="F8" s="2">
        <f>Sayfa1!T8</f>
        <v>0</v>
      </c>
      <c r="G8" s="2">
        <f>Sayfa1!S8</f>
        <v>0</v>
      </c>
      <c r="H8" s="2">
        <f>Sayfa1!R8</f>
        <v>0</v>
      </c>
      <c r="I8" s="2">
        <f>Sayfa1!Q8</f>
        <v>0</v>
      </c>
      <c r="J8" s="2">
        <f>Sayfa1!P8</f>
        <v>0</v>
      </c>
      <c r="K8" s="2">
        <f>Sayfa1!O8</f>
        <v>0</v>
      </c>
      <c r="L8" s="2">
        <f>Sayfa1!N8</f>
        <v>0</v>
      </c>
      <c r="M8" s="2">
        <f>Sayfa1!M8</f>
        <v>0</v>
      </c>
      <c r="N8" s="2">
        <f>Sayfa1!L8</f>
        <v>0</v>
      </c>
      <c r="O8" s="2">
        <f>Sayfa1!K8</f>
        <v>0</v>
      </c>
      <c r="P8" s="2">
        <f>Sayfa1!J8</f>
        <v>0</v>
      </c>
      <c r="Q8" s="2">
        <f>Sayfa1!I8</f>
        <v>0</v>
      </c>
      <c r="R8" s="2">
        <f>Sayfa1!H8</f>
        <v>0</v>
      </c>
      <c r="S8" s="2">
        <f>Sayfa1!G8</f>
        <v>0</v>
      </c>
      <c r="T8" s="2">
        <f>Sayfa1!F8</f>
        <v>0</v>
      </c>
      <c r="U8" s="2">
        <f>Sayfa1!E8</f>
        <v>0</v>
      </c>
      <c r="V8" s="2">
        <f>Sayfa1!D8</f>
        <v>0</v>
      </c>
      <c r="W8" s="2">
        <f>Sayfa1!C8</f>
        <v>0</v>
      </c>
      <c r="X8" s="2">
        <f>Sayfa1!B8</f>
        <v>0</v>
      </c>
    </row>
    <row r="9" spans="1:24" x14ac:dyDescent="0.25">
      <c r="A9" t="s">
        <v>31</v>
      </c>
      <c r="B9" s="2">
        <f>Sayfa1!X9</f>
        <v>478409000</v>
      </c>
      <c r="C9" s="2">
        <f>Sayfa1!W9</f>
        <v>515819000</v>
      </c>
      <c r="D9" s="2">
        <f>Sayfa1!V9</f>
        <v>495870000</v>
      </c>
      <c r="E9" s="2">
        <f>Sayfa1!U9</f>
        <v>492677000</v>
      </c>
      <c r="F9" s="2">
        <f>Sayfa1!T9</f>
        <v>594165000</v>
      </c>
      <c r="G9" s="2">
        <f>Sayfa1!S9</f>
        <v>656438000</v>
      </c>
      <c r="H9" s="2">
        <f>Sayfa1!R9</f>
        <v>615593000</v>
      </c>
      <c r="I9" s="2">
        <f>Sayfa1!Q9</f>
        <v>860128000</v>
      </c>
      <c r="J9" s="2">
        <f>Sayfa1!P9</f>
        <v>870667000</v>
      </c>
      <c r="K9" s="2">
        <f>Sayfa1!O9</f>
        <v>744298000</v>
      </c>
      <c r="L9" s="2">
        <f>Sayfa1!N9</f>
        <v>973513000</v>
      </c>
      <c r="M9" s="2">
        <f>Sayfa1!M9</f>
        <v>1056528000</v>
      </c>
      <c r="N9" s="2">
        <f>Sayfa1!L9</f>
        <v>1246068000</v>
      </c>
      <c r="O9" s="2">
        <f>Sayfa1!K9</f>
        <v>1408119000</v>
      </c>
      <c r="P9" s="2">
        <f>Sayfa1!J9</f>
        <v>1505534000</v>
      </c>
      <c r="Q9" s="2">
        <f>Sayfa1!I9</f>
        <v>1719160000</v>
      </c>
      <c r="R9" s="2">
        <f>Sayfa1!H9</f>
        <v>2167475000</v>
      </c>
      <c r="S9" s="2">
        <f>Sayfa1!G9</f>
        <v>2511183000</v>
      </c>
      <c r="T9" s="2">
        <f>Sayfa1!F9</f>
        <v>3535816000</v>
      </c>
      <c r="U9" s="2">
        <f>Sayfa1!E9</f>
        <v>3265498000</v>
      </c>
      <c r="V9" s="2">
        <f>Sayfa1!D9</f>
        <v>4095191000</v>
      </c>
      <c r="W9" s="2">
        <f>Sayfa1!C9</f>
        <v>5169458000</v>
      </c>
      <c r="X9" s="2">
        <f>Sayfa1!B9</f>
        <v>6685287000</v>
      </c>
    </row>
    <row r="10" spans="1:24" x14ac:dyDescent="0.25">
      <c r="A10" t="s">
        <v>32</v>
      </c>
      <c r="B10" s="2">
        <f>Sayfa1!X10</f>
        <v>0</v>
      </c>
      <c r="C10" s="2">
        <f>Sayfa1!W10</f>
        <v>0</v>
      </c>
      <c r="D10" s="2">
        <f>Sayfa1!V10</f>
        <v>0</v>
      </c>
      <c r="E10" s="2">
        <f>Sayfa1!U10</f>
        <v>0</v>
      </c>
      <c r="F10" s="2">
        <f>Sayfa1!T10</f>
        <v>0</v>
      </c>
      <c r="G10" s="2">
        <f>Sayfa1!S10</f>
        <v>0</v>
      </c>
      <c r="H10" s="2">
        <f>Sayfa1!R10</f>
        <v>0</v>
      </c>
      <c r="I10" s="2">
        <f>Sayfa1!Q10</f>
        <v>0</v>
      </c>
      <c r="J10" s="2">
        <f>Sayfa1!P10</f>
        <v>0</v>
      </c>
      <c r="K10" s="2">
        <f>Sayfa1!O10</f>
        <v>0</v>
      </c>
      <c r="L10" s="2">
        <f>Sayfa1!N10</f>
        <v>0</v>
      </c>
      <c r="M10" s="2">
        <f>Sayfa1!M10</f>
        <v>0</v>
      </c>
      <c r="N10" s="2">
        <f>Sayfa1!L10</f>
        <v>0</v>
      </c>
      <c r="O10" s="2">
        <f>Sayfa1!K10</f>
        <v>0</v>
      </c>
      <c r="P10" s="2">
        <f>Sayfa1!J10</f>
        <v>0</v>
      </c>
      <c r="Q10" s="2">
        <f>Sayfa1!I10</f>
        <v>0</v>
      </c>
      <c r="R10" s="2">
        <f>Sayfa1!H10</f>
        <v>0</v>
      </c>
      <c r="S10" s="2">
        <f>Sayfa1!G10</f>
        <v>0</v>
      </c>
      <c r="T10" s="2">
        <f>Sayfa1!F10</f>
        <v>0</v>
      </c>
      <c r="U10" s="2">
        <f>Sayfa1!E10</f>
        <v>0</v>
      </c>
      <c r="V10" s="2">
        <f>Sayfa1!D10</f>
        <v>0</v>
      </c>
      <c r="W10" s="2">
        <f>Sayfa1!C10</f>
        <v>0</v>
      </c>
      <c r="X10" s="2">
        <f>Sayfa1!B10</f>
        <v>0</v>
      </c>
    </row>
    <row r="11" spans="1:24" x14ac:dyDescent="0.25">
      <c r="A11" t="s">
        <v>33</v>
      </c>
      <c r="B11" s="2">
        <f>Sayfa1!X11</f>
        <v>14720000</v>
      </c>
      <c r="C11" s="2">
        <f>Sayfa1!W11</f>
        <v>43249000</v>
      </c>
      <c r="D11" s="2">
        <f>Sayfa1!V11</f>
        <v>37933000</v>
      </c>
      <c r="E11" s="2">
        <f>Sayfa1!U11</f>
        <v>7130000</v>
      </c>
      <c r="F11" s="2">
        <f>Sayfa1!T11</f>
        <v>25641000</v>
      </c>
      <c r="G11" s="2">
        <f>Sayfa1!S11</f>
        <v>22603000</v>
      </c>
      <c r="H11" s="2">
        <f>Sayfa1!R11</f>
        <v>7072000</v>
      </c>
      <c r="I11" s="2">
        <f>Sayfa1!Q11</f>
        <v>30709000</v>
      </c>
      <c r="J11" s="2">
        <f>Sayfa1!P11</f>
        <v>16868000</v>
      </c>
      <c r="K11" s="2">
        <f>Sayfa1!O11</f>
        <v>20593000</v>
      </c>
      <c r="L11" s="2">
        <f>Sayfa1!N11</f>
        <v>48524000</v>
      </c>
      <c r="M11" s="2">
        <f>Sayfa1!M11</f>
        <v>13415000</v>
      </c>
      <c r="N11" s="2">
        <f>Sayfa1!L11</f>
        <v>25585000</v>
      </c>
      <c r="O11" s="2">
        <f>Sayfa1!K11</f>
        <v>32774000</v>
      </c>
      <c r="P11" s="2">
        <f>Sayfa1!J11</f>
        <v>34073000</v>
      </c>
      <c r="Q11" s="2">
        <f>Sayfa1!I11</f>
        <v>39041000</v>
      </c>
      <c r="R11" s="2">
        <f>Sayfa1!H11</f>
        <v>62569000</v>
      </c>
      <c r="S11" s="2">
        <f>Sayfa1!G11</f>
        <v>138205000</v>
      </c>
      <c r="T11" s="2">
        <f>Sayfa1!F11</f>
        <v>218935000</v>
      </c>
      <c r="U11" s="2">
        <f>Sayfa1!E11</f>
        <v>127843000</v>
      </c>
      <c r="V11" s="2">
        <f>Sayfa1!D11</f>
        <v>179382000</v>
      </c>
      <c r="W11" s="2">
        <f>Sayfa1!C11</f>
        <v>274219000</v>
      </c>
      <c r="X11" s="2">
        <f>Sayfa1!B11</f>
        <v>358326000</v>
      </c>
    </row>
    <row r="12" spans="1:24" x14ac:dyDescent="0.25">
      <c r="A12" t="s">
        <v>34</v>
      </c>
      <c r="B12" s="2">
        <f>Sayfa1!X12</f>
        <v>577857000</v>
      </c>
      <c r="C12" s="2">
        <f>Sayfa1!W12</f>
        <v>679485000</v>
      </c>
      <c r="D12" s="2">
        <f>Sayfa1!V12</f>
        <v>656428000</v>
      </c>
      <c r="E12" s="2">
        <f>Sayfa1!U12</f>
        <v>592569000</v>
      </c>
      <c r="F12" s="2">
        <f>Sayfa1!T12</f>
        <v>723189000</v>
      </c>
      <c r="G12" s="2">
        <f>Sayfa1!S12</f>
        <v>816878000</v>
      </c>
      <c r="H12" s="2">
        <f>Sayfa1!R12</f>
        <v>719033000</v>
      </c>
      <c r="I12" s="2">
        <f>Sayfa1!Q12</f>
        <v>994466000</v>
      </c>
      <c r="J12" s="2">
        <f>Sayfa1!P12</f>
        <v>996801000</v>
      </c>
      <c r="K12" s="2">
        <f>Sayfa1!O12</f>
        <v>1177577000</v>
      </c>
      <c r="L12" s="2">
        <f>Sayfa1!N12</f>
        <v>1373087000</v>
      </c>
      <c r="M12" s="2">
        <f>Sayfa1!M12</f>
        <v>1565441000</v>
      </c>
      <c r="N12" s="2">
        <f>Sayfa1!L12</f>
        <v>1408056000</v>
      </c>
      <c r="O12" s="2">
        <f>Sayfa1!K12</f>
        <v>1635830000</v>
      </c>
      <c r="P12" s="2">
        <f>Sayfa1!J12</f>
        <v>1781450000</v>
      </c>
      <c r="Q12" s="2">
        <f>Sayfa1!I12</f>
        <v>2623534000</v>
      </c>
      <c r="R12" s="2">
        <f>Sayfa1!H12</f>
        <v>2969045000</v>
      </c>
      <c r="S12" s="2">
        <f>Sayfa1!G12</f>
        <v>3434232000</v>
      </c>
      <c r="T12" s="2">
        <f>Sayfa1!F12</f>
        <v>4897601000</v>
      </c>
      <c r="U12" s="2">
        <f>Sayfa1!E12</f>
        <v>5438562000</v>
      </c>
      <c r="V12" s="2">
        <f>Sayfa1!D12</f>
        <v>5760428000</v>
      </c>
      <c r="W12" s="2">
        <f>Sayfa1!C12</f>
        <v>6798862000</v>
      </c>
      <c r="X12" s="2">
        <f>Sayfa1!B12</f>
        <v>9878476000</v>
      </c>
    </row>
    <row r="13" spans="1:24" x14ac:dyDescent="0.25">
      <c r="A13" t="s">
        <v>35</v>
      </c>
      <c r="B13" s="2">
        <f>Sayfa1!X13</f>
        <v>0</v>
      </c>
      <c r="C13" s="2">
        <f>Sayfa1!W13</f>
        <v>0</v>
      </c>
      <c r="D13" s="2">
        <f>Sayfa1!V13</f>
        <v>0</v>
      </c>
      <c r="E13" s="2">
        <f>Sayfa1!U13</f>
        <v>0</v>
      </c>
      <c r="F13" s="2">
        <f>Sayfa1!T13</f>
        <v>0</v>
      </c>
      <c r="G13" s="2">
        <f>Sayfa1!S13</f>
        <v>0</v>
      </c>
      <c r="H13" s="2">
        <f>Sayfa1!R13</f>
        <v>0</v>
      </c>
      <c r="I13" s="2">
        <f>Sayfa1!Q13</f>
        <v>0</v>
      </c>
      <c r="J13" s="2">
        <f>Sayfa1!P13</f>
        <v>0</v>
      </c>
      <c r="K13" s="2">
        <f>Sayfa1!O13</f>
        <v>0</v>
      </c>
      <c r="L13" s="2">
        <f>Sayfa1!N13</f>
        <v>0</v>
      </c>
      <c r="M13" s="2">
        <f>Sayfa1!M13</f>
        <v>0</v>
      </c>
      <c r="N13" s="2">
        <f>Sayfa1!L13</f>
        <v>0</v>
      </c>
      <c r="O13" s="2">
        <f>Sayfa1!K13</f>
        <v>0</v>
      </c>
      <c r="P13" s="2">
        <f>Sayfa1!J13</f>
        <v>0</v>
      </c>
      <c r="Q13" s="2">
        <f>Sayfa1!I13</f>
        <v>0</v>
      </c>
      <c r="R13" s="2">
        <f>Sayfa1!H13</f>
        <v>0</v>
      </c>
      <c r="S13" s="2">
        <f>Sayfa1!G13</f>
        <v>0</v>
      </c>
      <c r="T13" s="2">
        <f>Sayfa1!F13</f>
        <v>0</v>
      </c>
      <c r="U13" s="2">
        <f>Sayfa1!E13</f>
        <v>0</v>
      </c>
      <c r="V13" s="2">
        <f>Sayfa1!D13</f>
        <v>0</v>
      </c>
      <c r="W13" s="2">
        <f>Sayfa1!C13</f>
        <v>0</v>
      </c>
      <c r="X13" s="2">
        <f>Sayfa1!B13</f>
        <v>0</v>
      </c>
    </row>
    <row r="14" spans="1:24" x14ac:dyDescent="0.25">
      <c r="A14" t="s">
        <v>36</v>
      </c>
      <c r="B14" s="2">
        <f>Sayfa1!X14</f>
        <v>173128000</v>
      </c>
      <c r="C14" s="2">
        <f>Sayfa1!W14</f>
        <v>174783000</v>
      </c>
      <c r="D14" s="2">
        <f>Sayfa1!V14</f>
        <v>174898000</v>
      </c>
      <c r="E14" s="2">
        <f>Sayfa1!U14</f>
        <v>167856000</v>
      </c>
      <c r="F14" s="2">
        <f>Sayfa1!T14</f>
        <v>564022000</v>
      </c>
      <c r="G14" s="2">
        <f>Sayfa1!S14</f>
        <v>552486000</v>
      </c>
      <c r="H14" s="2">
        <f>Sayfa1!R14</f>
        <v>534574000</v>
      </c>
      <c r="I14" s="2">
        <f>Sayfa1!Q14</f>
        <v>518110000</v>
      </c>
      <c r="J14" s="2">
        <f>Sayfa1!P14</f>
        <v>477334000</v>
      </c>
      <c r="K14" s="2">
        <f>Sayfa1!O14</f>
        <v>451231000</v>
      </c>
      <c r="L14" s="2">
        <f>Sayfa1!N14</f>
        <v>424544000</v>
      </c>
      <c r="M14" s="2">
        <f>Sayfa1!M14</f>
        <v>395209000</v>
      </c>
      <c r="N14" s="2">
        <f>Sayfa1!L14</f>
        <v>392394000</v>
      </c>
      <c r="O14" s="2">
        <f>Sayfa1!K14</f>
        <v>383887000</v>
      </c>
      <c r="P14" s="2">
        <f>Sayfa1!J14</f>
        <v>362268000</v>
      </c>
      <c r="Q14" s="2">
        <f>Sayfa1!I14</f>
        <v>377562000</v>
      </c>
      <c r="R14" s="2">
        <f>Sayfa1!H14</f>
        <v>372263000</v>
      </c>
      <c r="S14" s="2">
        <f>Sayfa1!G14</f>
        <v>569573000</v>
      </c>
      <c r="T14" s="2">
        <f>Sayfa1!F14</f>
        <v>666891000</v>
      </c>
      <c r="U14" s="2">
        <f>Sayfa1!E14</f>
        <v>858986000</v>
      </c>
      <c r="V14" s="2">
        <f>Sayfa1!D14</f>
        <v>1005559000</v>
      </c>
      <c r="W14" s="2">
        <f>Sayfa1!C14</f>
        <v>1189509000</v>
      </c>
      <c r="X14" s="2">
        <f>Sayfa1!B14</f>
        <v>1312052000</v>
      </c>
    </row>
    <row r="15" spans="1:24" x14ac:dyDescent="0.25">
      <c r="A15" t="s">
        <v>27</v>
      </c>
      <c r="B15" s="2">
        <f>Sayfa1!X15</f>
        <v>0</v>
      </c>
      <c r="C15" s="2">
        <f>Sayfa1!W15</f>
        <v>0</v>
      </c>
      <c r="D15" s="2">
        <f>Sayfa1!V15</f>
        <v>0</v>
      </c>
      <c r="E15" s="2">
        <f>Sayfa1!U15</f>
        <v>0</v>
      </c>
      <c r="F15" s="2">
        <f>Sayfa1!T15</f>
        <v>0</v>
      </c>
      <c r="G15" s="2">
        <f>Sayfa1!S15</f>
        <v>0</v>
      </c>
      <c r="H15" s="2">
        <f>Sayfa1!R15</f>
        <v>0</v>
      </c>
      <c r="I15" s="2">
        <f>Sayfa1!Q15</f>
        <v>0</v>
      </c>
      <c r="J15" s="2">
        <f>Sayfa1!P15</f>
        <v>0</v>
      </c>
      <c r="K15" s="2">
        <f>Sayfa1!O15</f>
        <v>0</v>
      </c>
      <c r="L15" s="2">
        <f>Sayfa1!N15</f>
        <v>0</v>
      </c>
      <c r="M15" s="2">
        <f>Sayfa1!M15</f>
        <v>0</v>
      </c>
      <c r="N15" s="2">
        <f>Sayfa1!L15</f>
        <v>0</v>
      </c>
      <c r="O15" s="2">
        <f>Sayfa1!K15</f>
        <v>0</v>
      </c>
      <c r="P15" s="2">
        <f>Sayfa1!J15</f>
        <v>0</v>
      </c>
      <c r="Q15" s="2">
        <f>Sayfa1!I15</f>
        <v>0</v>
      </c>
      <c r="R15" s="2">
        <f>Sayfa1!H15</f>
        <v>0</v>
      </c>
      <c r="S15" s="2">
        <f>Sayfa1!G15</f>
        <v>0</v>
      </c>
      <c r="T15" s="2">
        <f>Sayfa1!F15</f>
        <v>0</v>
      </c>
      <c r="U15" s="2">
        <f>Sayfa1!E15</f>
        <v>0</v>
      </c>
      <c r="V15" s="2">
        <f>Sayfa1!D15</f>
        <v>0</v>
      </c>
      <c r="W15" s="2">
        <f>Sayfa1!C15</f>
        <v>0</v>
      </c>
      <c r="X15" s="2">
        <f>Sayfa1!B15</f>
        <v>0</v>
      </c>
    </row>
    <row r="16" spans="1:24" x14ac:dyDescent="0.25">
      <c r="A16" t="s">
        <v>28</v>
      </c>
      <c r="B16" s="2">
        <f>Sayfa1!X16</f>
        <v>0</v>
      </c>
      <c r="C16" s="2">
        <f>Sayfa1!W16</f>
        <v>0</v>
      </c>
      <c r="D16" s="2">
        <f>Sayfa1!V16</f>
        <v>0</v>
      </c>
      <c r="E16" s="2">
        <f>Sayfa1!U16</f>
        <v>0</v>
      </c>
      <c r="F16" s="2">
        <f>Sayfa1!T16</f>
        <v>0</v>
      </c>
      <c r="G16" s="2">
        <f>Sayfa1!S16</f>
        <v>0</v>
      </c>
      <c r="H16" s="2">
        <f>Sayfa1!R16</f>
        <v>0</v>
      </c>
      <c r="I16" s="2">
        <f>Sayfa1!Q16</f>
        <v>0</v>
      </c>
      <c r="J16" s="2">
        <f>Sayfa1!P16</f>
        <v>0</v>
      </c>
      <c r="K16" s="2">
        <f>Sayfa1!O16</f>
        <v>0</v>
      </c>
      <c r="L16" s="2">
        <f>Sayfa1!N16</f>
        <v>0</v>
      </c>
      <c r="M16" s="2">
        <f>Sayfa1!M16</f>
        <v>0</v>
      </c>
      <c r="N16" s="2">
        <f>Sayfa1!L16</f>
        <v>0</v>
      </c>
      <c r="O16" s="2">
        <f>Sayfa1!K16</f>
        <v>0</v>
      </c>
      <c r="P16" s="2">
        <f>Sayfa1!J16</f>
        <v>0</v>
      </c>
      <c r="Q16" s="2">
        <f>Sayfa1!I16</f>
        <v>0</v>
      </c>
      <c r="R16" s="2">
        <f>Sayfa1!H16</f>
        <v>0</v>
      </c>
      <c r="S16" s="2">
        <f>Sayfa1!G16</f>
        <v>0</v>
      </c>
      <c r="T16" s="2">
        <f>Sayfa1!F16</f>
        <v>0</v>
      </c>
      <c r="U16" s="2">
        <f>Sayfa1!E16</f>
        <v>0</v>
      </c>
      <c r="V16" s="2">
        <f>Sayfa1!D16</f>
        <v>0</v>
      </c>
      <c r="W16" s="2">
        <f>Sayfa1!C16</f>
        <v>0</v>
      </c>
      <c r="X16" s="2">
        <f>Sayfa1!B16</f>
        <v>0</v>
      </c>
    </row>
    <row r="17" spans="1:24" x14ac:dyDescent="0.25">
      <c r="A17" t="s">
        <v>29</v>
      </c>
      <c r="B17" s="2">
        <f>Sayfa1!X17</f>
        <v>515000</v>
      </c>
      <c r="C17" s="2">
        <f>Sayfa1!W17</f>
        <v>548000</v>
      </c>
      <c r="D17" s="2">
        <f>Sayfa1!V17</f>
        <v>626000</v>
      </c>
      <c r="E17" s="2">
        <f>Sayfa1!U17</f>
        <v>581000</v>
      </c>
      <c r="F17" s="2">
        <f>Sayfa1!T17</f>
        <v>556000</v>
      </c>
      <c r="G17" s="2">
        <f>Sayfa1!S17</f>
        <v>571000</v>
      </c>
      <c r="H17" s="2">
        <f>Sayfa1!R17</f>
        <v>550000</v>
      </c>
      <c r="I17" s="2">
        <f>Sayfa1!Q17</f>
        <v>496000</v>
      </c>
      <c r="J17" s="2">
        <f>Sayfa1!P17</f>
        <v>525000</v>
      </c>
      <c r="K17" s="2">
        <f>Sayfa1!O17</f>
        <v>543000</v>
      </c>
      <c r="L17" s="2">
        <f>Sayfa1!N17</f>
        <v>596000</v>
      </c>
      <c r="M17" s="2">
        <f>Sayfa1!M17</f>
        <v>571000</v>
      </c>
      <c r="N17" s="2">
        <f>Sayfa1!L17</f>
        <v>445000</v>
      </c>
      <c r="O17" s="2">
        <f>Sayfa1!K17</f>
        <v>493000</v>
      </c>
      <c r="P17" s="2">
        <f>Sayfa1!J17</f>
        <v>499000</v>
      </c>
      <c r="Q17" s="2">
        <f>Sayfa1!I17</f>
        <v>612000</v>
      </c>
      <c r="R17" s="2">
        <f>Sayfa1!H17</f>
        <v>660000</v>
      </c>
      <c r="S17" s="2">
        <f>Sayfa1!G17</f>
        <v>739000</v>
      </c>
      <c r="T17" s="2">
        <f>Sayfa1!F17</f>
        <v>807000</v>
      </c>
      <c r="U17" s="2">
        <f>Sayfa1!E17</f>
        <v>816000</v>
      </c>
      <c r="V17" s="2">
        <f>Sayfa1!D17</f>
        <v>831000</v>
      </c>
      <c r="W17" s="2">
        <f>Sayfa1!C17</f>
        <v>1078000</v>
      </c>
      <c r="X17" s="2">
        <f>Sayfa1!B17</f>
        <v>1171000</v>
      </c>
    </row>
    <row r="18" spans="1:24" x14ac:dyDescent="0.25">
      <c r="A18" t="s">
        <v>30</v>
      </c>
      <c r="B18" s="2">
        <f>Sayfa1!X18</f>
        <v>0</v>
      </c>
      <c r="C18" s="2">
        <f>Sayfa1!W18</f>
        <v>0</v>
      </c>
      <c r="D18" s="2">
        <f>Sayfa1!V18</f>
        <v>0</v>
      </c>
      <c r="E18" s="2">
        <f>Sayfa1!U18</f>
        <v>0</v>
      </c>
      <c r="F18" s="2">
        <f>Sayfa1!T18</f>
        <v>0</v>
      </c>
      <c r="G18" s="2">
        <f>Sayfa1!S18</f>
        <v>0</v>
      </c>
      <c r="H18" s="2">
        <f>Sayfa1!R18</f>
        <v>0</v>
      </c>
      <c r="I18" s="2">
        <f>Sayfa1!Q18</f>
        <v>0</v>
      </c>
      <c r="J18" s="2">
        <f>Sayfa1!P18</f>
        <v>0</v>
      </c>
      <c r="K18" s="2">
        <f>Sayfa1!O18</f>
        <v>0</v>
      </c>
      <c r="L18" s="2">
        <f>Sayfa1!N18</f>
        <v>0</v>
      </c>
      <c r="M18" s="2">
        <f>Sayfa1!M18</f>
        <v>0</v>
      </c>
      <c r="N18" s="2">
        <f>Sayfa1!L18</f>
        <v>0</v>
      </c>
      <c r="O18" s="2">
        <f>Sayfa1!K18</f>
        <v>0</v>
      </c>
      <c r="P18" s="2">
        <f>Sayfa1!J18</f>
        <v>0</v>
      </c>
      <c r="Q18" s="2">
        <f>Sayfa1!I18</f>
        <v>0</v>
      </c>
      <c r="R18" s="2">
        <f>Sayfa1!H18</f>
        <v>0</v>
      </c>
      <c r="S18" s="2">
        <f>Sayfa1!G18</f>
        <v>0</v>
      </c>
      <c r="T18" s="2">
        <f>Sayfa1!F18</f>
        <v>0</v>
      </c>
      <c r="U18" s="2">
        <f>Sayfa1!E18</f>
        <v>0</v>
      </c>
      <c r="V18" s="2">
        <f>Sayfa1!D18</f>
        <v>0</v>
      </c>
      <c r="W18" s="2">
        <f>Sayfa1!C18</f>
        <v>0</v>
      </c>
      <c r="X18" s="2">
        <f>Sayfa1!B18</f>
        <v>0</v>
      </c>
    </row>
    <row r="19" spans="1:24" x14ac:dyDescent="0.25">
      <c r="A19" t="s">
        <v>26</v>
      </c>
      <c r="B19" s="2">
        <f>Sayfa1!X19</f>
        <v>0</v>
      </c>
      <c r="C19" s="2">
        <f>Sayfa1!W19</f>
        <v>0</v>
      </c>
      <c r="D19" s="2">
        <f>Sayfa1!V19</f>
        <v>0</v>
      </c>
      <c r="E19" s="2">
        <f>Sayfa1!U19</f>
        <v>0</v>
      </c>
      <c r="F19" s="2">
        <f>Sayfa1!T19</f>
        <v>0</v>
      </c>
      <c r="G19" s="2">
        <f>Sayfa1!S19</f>
        <v>0</v>
      </c>
      <c r="H19" s="2">
        <f>Sayfa1!R19</f>
        <v>0</v>
      </c>
      <c r="I19" s="2">
        <f>Sayfa1!Q19</f>
        <v>0</v>
      </c>
      <c r="J19" s="2">
        <f>Sayfa1!P19</f>
        <v>0</v>
      </c>
      <c r="K19" s="2">
        <f>Sayfa1!O19</f>
        <v>0</v>
      </c>
      <c r="L19" s="2">
        <f>Sayfa1!N19</f>
        <v>0</v>
      </c>
      <c r="M19" s="2">
        <f>Sayfa1!M19</f>
        <v>0</v>
      </c>
      <c r="N19" s="2">
        <f>Sayfa1!L19</f>
        <v>0</v>
      </c>
      <c r="O19" s="2">
        <f>Sayfa1!K19</f>
        <v>0</v>
      </c>
      <c r="P19" s="2">
        <f>Sayfa1!J19</f>
        <v>0</v>
      </c>
      <c r="Q19" s="2">
        <f>Sayfa1!I19</f>
        <v>0</v>
      </c>
      <c r="R19" s="2">
        <f>Sayfa1!H19</f>
        <v>0</v>
      </c>
      <c r="S19" s="2">
        <f>Sayfa1!G19</f>
        <v>0</v>
      </c>
      <c r="T19" s="2">
        <f>Sayfa1!F19</f>
        <v>0</v>
      </c>
      <c r="U19" s="2">
        <f>Sayfa1!E19</f>
        <v>0</v>
      </c>
      <c r="V19" s="2">
        <f>Sayfa1!D19</f>
        <v>0</v>
      </c>
      <c r="W19" s="2">
        <f>Sayfa1!C19</f>
        <v>0</v>
      </c>
      <c r="X19" s="2">
        <f>Sayfa1!B19</f>
        <v>0</v>
      </c>
    </row>
    <row r="20" spans="1:24" x14ac:dyDescent="0.25">
      <c r="A20" t="s">
        <v>37</v>
      </c>
      <c r="B20" s="2">
        <f>Sayfa1!X20</f>
        <v>0</v>
      </c>
      <c r="C20" s="2">
        <f>Sayfa1!W20</f>
        <v>0</v>
      </c>
      <c r="D20" s="2">
        <f>Sayfa1!V20</f>
        <v>0</v>
      </c>
      <c r="E20" s="2">
        <f>Sayfa1!U20</f>
        <v>0</v>
      </c>
      <c r="F20" s="2">
        <f>Sayfa1!T20</f>
        <v>0</v>
      </c>
      <c r="G20" s="2">
        <f>Sayfa1!S20</f>
        <v>0</v>
      </c>
      <c r="H20" s="2">
        <f>Sayfa1!R20</f>
        <v>0</v>
      </c>
      <c r="I20" s="2">
        <f>Sayfa1!Q20</f>
        <v>0</v>
      </c>
      <c r="J20" s="2">
        <f>Sayfa1!P20</f>
        <v>0</v>
      </c>
      <c r="K20" s="2">
        <f>Sayfa1!O20</f>
        <v>0</v>
      </c>
      <c r="L20" s="2">
        <f>Sayfa1!N20</f>
        <v>0</v>
      </c>
      <c r="M20" s="2">
        <f>Sayfa1!M20</f>
        <v>0</v>
      </c>
      <c r="N20" s="2">
        <f>Sayfa1!L20</f>
        <v>0</v>
      </c>
      <c r="O20" s="2">
        <f>Sayfa1!K20</f>
        <v>0</v>
      </c>
      <c r="P20" s="2">
        <f>Sayfa1!J20</f>
        <v>0</v>
      </c>
      <c r="Q20" s="2">
        <f>Sayfa1!I20</f>
        <v>0</v>
      </c>
      <c r="R20" s="2">
        <f>Sayfa1!H20</f>
        <v>0</v>
      </c>
      <c r="S20" s="2">
        <f>Sayfa1!G20</f>
        <v>0</v>
      </c>
      <c r="T20" s="2">
        <f>Sayfa1!F20</f>
        <v>0</v>
      </c>
      <c r="U20" s="2">
        <f>Sayfa1!E20</f>
        <v>0</v>
      </c>
      <c r="V20" s="2">
        <f>Sayfa1!D20</f>
        <v>0</v>
      </c>
      <c r="W20" s="2">
        <f>Sayfa1!C20</f>
        <v>0</v>
      </c>
      <c r="X20" s="2">
        <f>Sayfa1!B20</f>
        <v>0</v>
      </c>
    </row>
    <row r="21" spans="1:24" x14ac:dyDescent="0.25">
      <c r="A21" t="s">
        <v>32</v>
      </c>
      <c r="B21" s="2">
        <f>Sayfa1!X21</f>
        <v>0</v>
      </c>
      <c r="C21" s="2">
        <f>Sayfa1!W21</f>
        <v>0</v>
      </c>
      <c r="D21" s="2">
        <f>Sayfa1!V21</f>
        <v>0</v>
      </c>
      <c r="E21" s="2">
        <f>Sayfa1!U21</f>
        <v>0</v>
      </c>
      <c r="F21" s="2">
        <f>Sayfa1!T21</f>
        <v>0</v>
      </c>
      <c r="G21" s="2">
        <f>Sayfa1!S21</f>
        <v>0</v>
      </c>
      <c r="H21" s="2">
        <f>Sayfa1!R21</f>
        <v>0</v>
      </c>
      <c r="I21" s="2">
        <f>Sayfa1!Q21</f>
        <v>0</v>
      </c>
      <c r="J21" s="2">
        <f>Sayfa1!P21</f>
        <v>0</v>
      </c>
      <c r="K21" s="2">
        <f>Sayfa1!O21</f>
        <v>0</v>
      </c>
      <c r="L21" s="2">
        <f>Sayfa1!N21</f>
        <v>0</v>
      </c>
      <c r="M21" s="2">
        <f>Sayfa1!M21</f>
        <v>0</v>
      </c>
      <c r="N21" s="2">
        <f>Sayfa1!L21</f>
        <v>0</v>
      </c>
      <c r="O21" s="2">
        <f>Sayfa1!K21</f>
        <v>0</v>
      </c>
      <c r="P21" s="2">
        <f>Sayfa1!J21</f>
        <v>0</v>
      </c>
      <c r="Q21" s="2">
        <f>Sayfa1!I21</f>
        <v>0</v>
      </c>
      <c r="R21" s="2">
        <f>Sayfa1!H21</f>
        <v>0</v>
      </c>
      <c r="S21" s="2">
        <f>Sayfa1!G21</f>
        <v>0</v>
      </c>
      <c r="T21" s="2">
        <f>Sayfa1!F21</f>
        <v>0</v>
      </c>
      <c r="U21" s="2">
        <f>Sayfa1!E21</f>
        <v>0</v>
      </c>
      <c r="V21" s="2">
        <f>Sayfa1!D21</f>
        <v>0</v>
      </c>
      <c r="W21" s="2">
        <f>Sayfa1!C21</f>
        <v>0</v>
      </c>
      <c r="X21" s="2">
        <f>Sayfa1!B21</f>
        <v>0</v>
      </c>
    </row>
    <row r="22" spans="1:24" x14ac:dyDescent="0.25">
      <c r="A22" t="s">
        <v>38</v>
      </c>
      <c r="B22" s="2">
        <f>Sayfa1!X22</f>
        <v>10196000</v>
      </c>
      <c r="C22" s="2">
        <f>Sayfa1!W22</f>
        <v>10196000</v>
      </c>
      <c r="D22" s="2">
        <f>Sayfa1!V22</f>
        <v>10196000</v>
      </c>
      <c r="E22" s="2">
        <f>Sayfa1!U22</f>
        <v>8929000</v>
      </c>
      <c r="F22" s="2">
        <f>Sayfa1!T22</f>
        <v>8929000</v>
      </c>
      <c r="G22" s="2">
        <f>Sayfa1!S22</f>
        <v>8929000</v>
      </c>
      <c r="H22" s="2">
        <f>Sayfa1!R22</f>
        <v>8929000</v>
      </c>
      <c r="I22" s="2">
        <f>Sayfa1!Q22</f>
        <v>29222000</v>
      </c>
      <c r="J22" s="2">
        <f>Sayfa1!P22</f>
        <v>29222000</v>
      </c>
      <c r="K22" s="2">
        <f>Sayfa1!O22</f>
        <v>29222000</v>
      </c>
      <c r="L22" s="2">
        <f>Sayfa1!N22</f>
        <v>29222000</v>
      </c>
      <c r="M22" s="2">
        <f>Sayfa1!M22</f>
        <v>29610000</v>
      </c>
      <c r="N22" s="2">
        <f>Sayfa1!L22</f>
        <v>29610000</v>
      </c>
      <c r="O22" s="2">
        <f>Sayfa1!K22</f>
        <v>29610000</v>
      </c>
      <c r="P22" s="2">
        <f>Sayfa1!J22</f>
        <v>29610000</v>
      </c>
      <c r="Q22" s="2">
        <f>Sayfa1!I22</f>
        <v>35160000</v>
      </c>
      <c r="R22" s="2">
        <f>Sayfa1!H22</f>
        <v>35160000</v>
      </c>
      <c r="S22" s="2">
        <f>Sayfa1!G22</f>
        <v>35160000</v>
      </c>
      <c r="T22" s="2">
        <f>Sayfa1!F22</f>
        <v>35160000</v>
      </c>
      <c r="U22" s="2">
        <f>Sayfa1!E22</f>
        <v>91510000</v>
      </c>
      <c r="V22" s="2">
        <f>Sayfa1!D22</f>
        <v>91510000</v>
      </c>
      <c r="W22" s="2">
        <f>Sayfa1!C22</f>
        <v>91510000</v>
      </c>
      <c r="X22" s="2">
        <f>Sayfa1!B22</f>
        <v>91510000</v>
      </c>
    </row>
    <row r="23" spans="1:24" x14ac:dyDescent="0.25">
      <c r="A23" t="s">
        <v>31</v>
      </c>
      <c r="B23" s="2">
        <f>Sayfa1!X23</f>
        <v>0</v>
      </c>
      <c r="C23" s="2">
        <f>Sayfa1!W23</f>
        <v>0</v>
      </c>
      <c r="D23" s="2">
        <f>Sayfa1!V23</f>
        <v>0</v>
      </c>
      <c r="E23" s="2">
        <f>Sayfa1!U23</f>
        <v>0</v>
      </c>
      <c r="F23" s="2">
        <f>Sayfa1!T23</f>
        <v>0</v>
      </c>
      <c r="G23" s="2">
        <f>Sayfa1!S23</f>
        <v>0</v>
      </c>
      <c r="H23" s="2">
        <f>Sayfa1!R23</f>
        <v>0</v>
      </c>
      <c r="I23" s="2">
        <f>Sayfa1!Q23</f>
        <v>0</v>
      </c>
      <c r="J23" s="2">
        <f>Sayfa1!P23</f>
        <v>0</v>
      </c>
      <c r="K23" s="2">
        <f>Sayfa1!O23</f>
        <v>0</v>
      </c>
      <c r="L23" s="2">
        <f>Sayfa1!N23</f>
        <v>0</v>
      </c>
      <c r="M23" s="2">
        <f>Sayfa1!M23</f>
        <v>0</v>
      </c>
      <c r="N23" s="2">
        <f>Sayfa1!L23</f>
        <v>0</v>
      </c>
      <c r="O23" s="2">
        <f>Sayfa1!K23</f>
        <v>0</v>
      </c>
      <c r="P23" s="2">
        <f>Sayfa1!J23</f>
        <v>0</v>
      </c>
      <c r="Q23" s="2">
        <f>Sayfa1!I23</f>
        <v>0</v>
      </c>
      <c r="R23" s="2">
        <f>Sayfa1!H23</f>
        <v>0</v>
      </c>
      <c r="S23" s="2">
        <f>Sayfa1!G23</f>
        <v>0</v>
      </c>
      <c r="T23" s="2">
        <f>Sayfa1!F23</f>
        <v>0</v>
      </c>
      <c r="U23" s="2">
        <f>Sayfa1!E23</f>
        <v>0</v>
      </c>
      <c r="V23" s="2">
        <f>Sayfa1!D23</f>
        <v>0</v>
      </c>
      <c r="W23" s="2">
        <f>Sayfa1!C23</f>
        <v>0</v>
      </c>
      <c r="X23" s="2">
        <f>Sayfa1!B23</f>
        <v>0</v>
      </c>
    </row>
    <row r="24" spans="1:24" x14ac:dyDescent="0.25">
      <c r="A24" t="s">
        <v>39</v>
      </c>
      <c r="B24" s="2">
        <f>Sayfa1!X24</f>
        <v>0</v>
      </c>
      <c r="C24" s="2">
        <f>Sayfa1!W24</f>
        <v>0</v>
      </c>
      <c r="D24" s="2">
        <f>Sayfa1!V24</f>
        <v>0</v>
      </c>
      <c r="E24" s="2">
        <f>Sayfa1!U24</f>
        <v>0</v>
      </c>
      <c r="F24" s="2">
        <f>Sayfa1!T24</f>
        <v>0</v>
      </c>
      <c r="G24" s="2">
        <f>Sayfa1!S24</f>
        <v>0</v>
      </c>
      <c r="H24" s="2">
        <f>Sayfa1!R24</f>
        <v>0</v>
      </c>
      <c r="I24" s="2">
        <f>Sayfa1!Q24</f>
        <v>321898000</v>
      </c>
      <c r="J24" s="2">
        <f>Sayfa1!P24</f>
        <v>0</v>
      </c>
      <c r="K24" s="2">
        <f>Sayfa1!O24</f>
        <v>0</v>
      </c>
      <c r="L24" s="2">
        <f>Sayfa1!N24</f>
        <v>0</v>
      </c>
      <c r="M24" s="2">
        <f>Sayfa1!M24</f>
        <v>219710000</v>
      </c>
      <c r="N24" s="2">
        <f>Sayfa1!L24</f>
        <v>220084000</v>
      </c>
      <c r="O24" s="2">
        <f>Sayfa1!K24</f>
        <v>202346000</v>
      </c>
      <c r="P24" s="2">
        <f>Sayfa1!J24</f>
        <v>185443000</v>
      </c>
      <c r="Q24" s="2">
        <f>Sayfa1!I24</f>
        <v>166367000</v>
      </c>
      <c r="R24" s="2">
        <f>Sayfa1!H24</f>
        <v>169337000</v>
      </c>
      <c r="S24" s="2">
        <f>Sayfa1!G24</f>
        <v>312615000</v>
      </c>
      <c r="T24" s="2">
        <f>Sayfa1!F24</f>
        <v>361264000</v>
      </c>
      <c r="U24" s="2">
        <f>Sayfa1!E24</f>
        <v>374312000</v>
      </c>
      <c r="V24" s="2">
        <f>Sayfa1!D24</f>
        <v>475082000</v>
      </c>
      <c r="W24" s="2">
        <f>Sayfa1!C24</f>
        <v>540809000</v>
      </c>
      <c r="X24" s="2">
        <f>Sayfa1!B24</f>
        <v>561717000</v>
      </c>
    </row>
    <row r="25" spans="1:24" x14ac:dyDescent="0.25">
      <c r="A25" t="s">
        <v>40</v>
      </c>
      <c r="B25" s="2">
        <f>Sayfa1!X25</f>
        <v>84800000</v>
      </c>
      <c r="C25" s="2">
        <f>Sayfa1!W25</f>
        <v>85320000</v>
      </c>
      <c r="D25" s="2">
        <f>Sayfa1!V25</f>
        <v>85406000</v>
      </c>
      <c r="E25" s="2">
        <f>Sayfa1!U25</f>
        <v>89584000</v>
      </c>
      <c r="F25" s="2">
        <f>Sayfa1!T25</f>
        <v>89763000</v>
      </c>
      <c r="G25" s="2">
        <f>Sayfa1!S25</f>
        <v>82355000</v>
      </c>
      <c r="H25" s="2">
        <f>Sayfa1!R25</f>
        <v>80121000</v>
      </c>
      <c r="I25" s="2">
        <f>Sayfa1!Q25</f>
        <v>59737000</v>
      </c>
      <c r="J25" s="2">
        <f>Sayfa1!P25</f>
        <v>57427000</v>
      </c>
      <c r="K25" s="2">
        <f>Sayfa1!O25</f>
        <v>55187000</v>
      </c>
      <c r="L25" s="2">
        <f>Sayfa1!N25</f>
        <v>54150000</v>
      </c>
      <c r="M25" s="2">
        <f>Sayfa1!M25</f>
        <v>60462000</v>
      </c>
      <c r="N25" s="2">
        <f>Sayfa1!L25</f>
        <v>60686000</v>
      </c>
      <c r="O25" s="2">
        <f>Sayfa1!K25</f>
        <v>64522000</v>
      </c>
      <c r="P25" s="2">
        <f>Sayfa1!J25</f>
        <v>66530000</v>
      </c>
      <c r="Q25" s="2">
        <f>Sayfa1!I25</f>
        <v>84171000</v>
      </c>
      <c r="R25" s="2">
        <f>Sayfa1!H25</f>
        <v>83856000</v>
      </c>
      <c r="S25" s="2">
        <f>Sayfa1!G25</f>
        <v>101450000</v>
      </c>
      <c r="T25" s="2">
        <f>Sayfa1!F25</f>
        <v>125435000</v>
      </c>
      <c r="U25" s="2">
        <f>Sayfa1!E25</f>
        <v>221282000</v>
      </c>
      <c r="V25" s="2">
        <f>Sayfa1!D25</f>
        <v>262306000</v>
      </c>
      <c r="W25" s="2">
        <f>Sayfa1!C25</f>
        <v>354186000</v>
      </c>
      <c r="X25" s="2">
        <f>Sayfa1!B25</f>
        <v>408212000</v>
      </c>
    </row>
    <row r="26" spans="1:24" x14ac:dyDescent="0.25">
      <c r="A26" t="s">
        <v>41</v>
      </c>
      <c r="B26" s="2">
        <f>Sayfa1!X26</f>
        <v>0</v>
      </c>
      <c r="C26" s="2">
        <f>Sayfa1!W26</f>
        <v>0</v>
      </c>
      <c r="D26" s="2">
        <f>Sayfa1!V26</f>
        <v>0</v>
      </c>
      <c r="E26" s="2">
        <f>Sayfa1!U26</f>
        <v>0</v>
      </c>
      <c r="F26" s="2">
        <f>Sayfa1!T26</f>
        <v>0</v>
      </c>
      <c r="G26" s="2">
        <f>Sayfa1!S26</f>
        <v>0</v>
      </c>
      <c r="H26" s="2">
        <f>Sayfa1!R26</f>
        <v>0</v>
      </c>
      <c r="I26" s="2">
        <f>Sayfa1!Q26</f>
        <v>0</v>
      </c>
      <c r="J26" s="2">
        <f>Sayfa1!P26</f>
        <v>0</v>
      </c>
      <c r="K26" s="2">
        <f>Sayfa1!O26</f>
        <v>0</v>
      </c>
      <c r="L26" s="2">
        <f>Sayfa1!N26</f>
        <v>0</v>
      </c>
      <c r="M26" s="2">
        <f>Sayfa1!M26</f>
        <v>0</v>
      </c>
      <c r="N26" s="2">
        <f>Sayfa1!L26</f>
        <v>0</v>
      </c>
      <c r="O26" s="2">
        <f>Sayfa1!K26</f>
        <v>0</v>
      </c>
      <c r="P26" s="2">
        <f>Sayfa1!J26</f>
        <v>0</v>
      </c>
      <c r="Q26" s="2">
        <f>Sayfa1!I26</f>
        <v>0</v>
      </c>
      <c r="R26" s="2">
        <f>Sayfa1!H26</f>
        <v>0</v>
      </c>
      <c r="S26" s="2">
        <f>Sayfa1!G26</f>
        <v>0</v>
      </c>
      <c r="T26" s="2">
        <f>Sayfa1!F26</f>
        <v>0</v>
      </c>
      <c r="U26" s="2">
        <f>Sayfa1!E26</f>
        <v>0</v>
      </c>
      <c r="V26" s="2">
        <f>Sayfa1!D26</f>
        <v>0</v>
      </c>
      <c r="W26" s="2">
        <f>Sayfa1!C26</f>
        <v>0</v>
      </c>
      <c r="X26" s="2">
        <f>Sayfa1!B26</f>
        <v>0</v>
      </c>
    </row>
    <row r="27" spans="1:24" x14ac:dyDescent="0.25">
      <c r="A27" t="s">
        <v>42</v>
      </c>
      <c r="B27" s="2">
        <f>Sayfa1!X27</f>
        <v>24326000</v>
      </c>
      <c r="C27" s="2">
        <f>Sayfa1!W27</f>
        <v>26592000</v>
      </c>
      <c r="D27" s="2">
        <f>Sayfa1!V27</f>
        <v>26819000</v>
      </c>
      <c r="E27" s="2">
        <f>Sayfa1!U27</f>
        <v>26999000</v>
      </c>
      <c r="F27" s="2">
        <f>Sayfa1!T27</f>
        <v>25901000</v>
      </c>
      <c r="G27" s="2">
        <f>Sayfa1!S27</f>
        <v>37031000</v>
      </c>
      <c r="H27" s="2">
        <f>Sayfa1!R27</f>
        <v>38266000</v>
      </c>
      <c r="I27" s="2">
        <f>Sayfa1!Q27</f>
        <v>35813000</v>
      </c>
      <c r="J27" s="2">
        <f>Sayfa1!P27</f>
        <v>35996000</v>
      </c>
      <c r="K27" s="2">
        <f>Sayfa1!O27</f>
        <v>35321000</v>
      </c>
      <c r="L27" s="2">
        <f>Sayfa1!N27</f>
        <v>37622000</v>
      </c>
      <c r="M27" s="2">
        <f>Sayfa1!M27</f>
        <v>39642000</v>
      </c>
      <c r="N27" s="2">
        <f>Sayfa1!L27</f>
        <v>37504000</v>
      </c>
      <c r="O27" s="2">
        <f>Sayfa1!K27</f>
        <v>37388000</v>
      </c>
      <c r="P27" s="2">
        <f>Sayfa1!J27</f>
        <v>39131000</v>
      </c>
      <c r="Q27" s="2">
        <f>Sayfa1!I27</f>
        <v>50213000</v>
      </c>
      <c r="R27" s="2">
        <f>Sayfa1!H27</f>
        <v>52377000</v>
      </c>
      <c r="S27" s="2">
        <f>Sayfa1!G27</f>
        <v>54211000</v>
      </c>
      <c r="T27" s="2">
        <f>Sayfa1!F27</f>
        <v>63112000</v>
      </c>
      <c r="U27" s="2">
        <f>Sayfa1!E27</f>
        <v>78093000</v>
      </c>
      <c r="V27" s="2">
        <f>Sayfa1!D27</f>
        <v>83507000</v>
      </c>
      <c r="W27" s="2">
        <f>Sayfa1!C27</f>
        <v>96146000</v>
      </c>
      <c r="X27" s="2">
        <f>Sayfa1!B27</f>
        <v>106856000</v>
      </c>
    </row>
    <row r="28" spans="1:24" x14ac:dyDescent="0.25">
      <c r="A28" t="s">
        <v>43</v>
      </c>
      <c r="B28" s="2">
        <f>Sayfa1!X28</f>
        <v>52894000</v>
      </c>
      <c r="C28" s="2">
        <f>Sayfa1!W28</f>
        <v>51774000</v>
      </c>
      <c r="D28" s="2">
        <f>Sayfa1!V28</f>
        <v>51542000</v>
      </c>
      <c r="E28" s="2">
        <f>Sayfa1!U28</f>
        <v>41498000</v>
      </c>
      <c r="F28" s="2">
        <f>Sayfa1!T28</f>
        <v>54730000</v>
      </c>
      <c r="G28" s="2">
        <f>Sayfa1!S28</f>
        <v>65653000</v>
      </c>
      <c r="H28" s="2">
        <f>Sayfa1!R28</f>
        <v>73582000</v>
      </c>
      <c r="I28" s="2">
        <f>Sayfa1!Q28</f>
        <v>70917000</v>
      </c>
      <c r="J28" s="2">
        <f>Sayfa1!P28</f>
        <v>78396000</v>
      </c>
      <c r="K28" s="2">
        <f>Sayfa1!O28</f>
        <v>82071000</v>
      </c>
      <c r="L28" s="2">
        <f>Sayfa1!N28</f>
        <v>66507000</v>
      </c>
      <c r="M28" s="2">
        <f>Sayfa1!M28</f>
        <v>45165000</v>
      </c>
      <c r="N28" s="2">
        <f>Sayfa1!L28</f>
        <v>43997000</v>
      </c>
      <c r="O28" s="2">
        <f>Sayfa1!K28</f>
        <v>49441000</v>
      </c>
      <c r="P28" s="2">
        <f>Sayfa1!J28</f>
        <v>39648000</v>
      </c>
      <c r="Q28" s="2">
        <f>Sayfa1!I28</f>
        <v>37286000</v>
      </c>
      <c r="R28" s="2">
        <f>Sayfa1!H28</f>
        <v>27938000</v>
      </c>
      <c r="S28" s="2">
        <f>Sayfa1!G28</f>
        <v>63061000</v>
      </c>
      <c r="T28" s="2">
        <f>Sayfa1!F28</f>
        <v>70257000</v>
      </c>
      <c r="U28" s="2">
        <f>Sayfa1!E28</f>
        <v>75528000</v>
      </c>
      <c r="V28" s="2">
        <f>Sayfa1!D28</f>
        <v>80395000</v>
      </c>
      <c r="W28" s="2">
        <f>Sayfa1!C28</f>
        <v>96948000</v>
      </c>
      <c r="X28" s="2">
        <f>Sayfa1!B28</f>
        <v>135379000</v>
      </c>
    </row>
    <row r="29" spans="1:24" x14ac:dyDescent="0.25">
      <c r="A29" t="s">
        <v>44</v>
      </c>
      <c r="B29" s="2">
        <f>Sayfa1!X29</f>
        <v>397000</v>
      </c>
      <c r="C29" s="2">
        <f>Sayfa1!W29</f>
        <v>353000</v>
      </c>
      <c r="D29" s="2">
        <f>Sayfa1!V29</f>
        <v>309000</v>
      </c>
      <c r="E29" s="2">
        <f>Sayfa1!U29</f>
        <v>265000</v>
      </c>
      <c r="F29" s="2">
        <f>Sayfa1!T29</f>
        <v>384143000</v>
      </c>
      <c r="G29" s="2">
        <f>Sayfa1!S29</f>
        <v>357947000</v>
      </c>
      <c r="H29" s="2">
        <f>Sayfa1!R29</f>
        <v>333126000</v>
      </c>
      <c r="I29" s="2">
        <f>Sayfa1!Q29</f>
        <v>27000</v>
      </c>
      <c r="J29" s="2">
        <f>Sayfa1!P29</f>
        <v>275768000</v>
      </c>
      <c r="K29" s="2">
        <f>Sayfa1!O29</f>
        <v>248887000</v>
      </c>
      <c r="L29" s="2">
        <f>Sayfa1!N29</f>
        <v>236447000</v>
      </c>
      <c r="M29" s="2">
        <f>Sayfa1!M29</f>
        <v>49000</v>
      </c>
      <c r="N29" s="2">
        <f>Sayfa1!L29</f>
        <v>68000</v>
      </c>
      <c r="O29" s="2">
        <f>Sayfa1!K29</f>
        <v>87000</v>
      </c>
      <c r="P29" s="2">
        <f>Sayfa1!J29</f>
        <v>1407000</v>
      </c>
      <c r="Q29" s="2">
        <f>Sayfa1!I29</f>
        <v>3753000</v>
      </c>
      <c r="R29" s="2">
        <f>Sayfa1!H29</f>
        <v>2935000</v>
      </c>
      <c r="S29" s="2">
        <f>Sayfa1!G29</f>
        <v>2337000</v>
      </c>
      <c r="T29" s="2">
        <f>Sayfa1!F29</f>
        <v>10856000</v>
      </c>
      <c r="U29" s="2">
        <f>Sayfa1!E29</f>
        <v>17445000</v>
      </c>
      <c r="V29" s="2">
        <f>Sayfa1!D29</f>
        <v>11928000</v>
      </c>
      <c r="W29" s="2">
        <f>Sayfa1!C29</f>
        <v>8832000</v>
      </c>
      <c r="X29" s="2">
        <f>Sayfa1!B29</f>
        <v>7207000</v>
      </c>
    </row>
    <row r="30" spans="1:24" x14ac:dyDescent="0.25">
      <c r="A30" t="s">
        <v>45</v>
      </c>
      <c r="B30" s="2">
        <f>Sayfa1!X30</f>
        <v>750985000</v>
      </c>
      <c r="C30" s="2">
        <f>Sayfa1!W30</f>
        <v>854268000</v>
      </c>
      <c r="D30" s="2">
        <f>Sayfa1!V30</f>
        <v>831326000</v>
      </c>
      <c r="E30" s="2">
        <f>Sayfa1!U30</f>
        <v>760425000</v>
      </c>
      <c r="F30" s="2">
        <f>Sayfa1!T30</f>
        <v>1287211000</v>
      </c>
      <c r="G30" s="2">
        <f>Sayfa1!S30</f>
        <v>1369364000</v>
      </c>
      <c r="H30" s="2">
        <f>Sayfa1!R30</f>
        <v>1253607000</v>
      </c>
      <c r="I30" s="2">
        <f>Sayfa1!Q30</f>
        <v>1512576000</v>
      </c>
      <c r="J30" s="2">
        <f>Sayfa1!P30</f>
        <v>1474135000</v>
      </c>
      <c r="K30" s="2">
        <f>Sayfa1!O30</f>
        <v>1628808000</v>
      </c>
      <c r="L30" s="2">
        <f>Sayfa1!N30</f>
        <v>1797631000</v>
      </c>
      <c r="M30" s="2">
        <f>Sayfa1!M30</f>
        <v>1960650000</v>
      </c>
      <c r="N30" s="2">
        <f>Sayfa1!L30</f>
        <v>1800450000</v>
      </c>
      <c r="O30" s="2">
        <f>Sayfa1!K30</f>
        <v>2019717000</v>
      </c>
      <c r="P30" s="2">
        <f>Sayfa1!J30</f>
        <v>2143718000</v>
      </c>
      <c r="Q30" s="2">
        <f>Sayfa1!I30</f>
        <v>3001096000</v>
      </c>
      <c r="R30" s="2">
        <f>Sayfa1!H30</f>
        <v>3341308000</v>
      </c>
      <c r="S30" s="2">
        <f>Sayfa1!G30</f>
        <v>4003805000</v>
      </c>
      <c r="T30" s="2">
        <f>Sayfa1!F30</f>
        <v>5564492000</v>
      </c>
      <c r="U30" s="2">
        <f>Sayfa1!E30</f>
        <v>6297548000</v>
      </c>
      <c r="V30" s="2">
        <f>Sayfa1!D30</f>
        <v>6765987000</v>
      </c>
      <c r="W30" s="2">
        <f>Sayfa1!C30</f>
        <v>7988371000</v>
      </c>
      <c r="X30" s="2">
        <f>Sayfa1!B30</f>
        <v>11190528000</v>
      </c>
    </row>
    <row r="31" spans="1:24" x14ac:dyDescent="0.25">
      <c r="A31" t="s">
        <v>46</v>
      </c>
      <c r="B31" s="2">
        <f>Sayfa1!X31</f>
        <v>0</v>
      </c>
      <c r="C31" s="2">
        <f>Sayfa1!W31</f>
        <v>0</v>
      </c>
      <c r="D31" s="2">
        <f>Sayfa1!V31</f>
        <v>0</v>
      </c>
      <c r="E31" s="2">
        <f>Sayfa1!U31</f>
        <v>0</v>
      </c>
      <c r="F31" s="2">
        <f>Sayfa1!T31</f>
        <v>0</v>
      </c>
      <c r="G31" s="2">
        <f>Sayfa1!S31</f>
        <v>0</v>
      </c>
      <c r="H31" s="2">
        <f>Sayfa1!R31</f>
        <v>0</v>
      </c>
      <c r="I31" s="2">
        <f>Sayfa1!Q31</f>
        <v>0</v>
      </c>
      <c r="J31" s="2">
        <f>Sayfa1!P31</f>
        <v>0</v>
      </c>
      <c r="K31" s="2">
        <f>Sayfa1!O31</f>
        <v>0</v>
      </c>
      <c r="L31" s="2">
        <f>Sayfa1!N31</f>
        <v>0</v>
      </c>
      <c r="M31" s="2">
        <f>Sayfa1!M31</f>
        <v>0</v>
      </c>
      <c r="N31" s="2">
        <f>Sayfa1!L31</f>
        <v>0</v>
      </c>
      <c r="O31" s="2">
        <f>Sayfa1!K31</f>
        <v>0</v>
      </c>
      <c r="P31" s="2">
        <f>Sayfa1!J31</f>
        <v>0</v>
      </c>
      <c r="Q31" s="2">
        <f>Sayfa1!I31</f>
        <v>0</v>
      </c>
      <c r="R31" s="2">
        <f>Sayfa1!H31</f>
        <v>0</v>
      </c>
      <c r="S31" s="2">
        <f>Sayfa1!G31</f>
        <v>0</v>
      </c>
      <c r="T31" s="2">
        <f>Sayfa1!F31</f>
        <v>0</v>
      </c>
      <c r="U31" s="2">
        <f>Sayfa1!E31</f>
        <v>0</v>
      </c>
      <c r="V31" s="2">
        <f>Sayfa1!D31</f>
        <v>0</v>
      </c>
      <c r="W31" s="2">
        <f>Sayfa1!C31</f>
        <v>0</v>
      </c>
      <c r="X31" s="2">
        <f>Sayfa1!B31</f>
        <v>0</v>
      </c>
    </row>
    <row r="32" spans="1:24" x14ac:dyDescent="0.25">
      <c r="A32" t="s">
        <v>47</v>
      </c>
      <c r="B32" s="2">
        <f>Sayfa1!X32</f>
        <v>791415000</v>
      </c>
      <c r="C32" s="2">
        <f>Sayfa1!W32</f>
        <v>900256000</v>
      </c>
      <c r="D32" s="2">
        <f>Sayfa1!V32</f>
        <v>876492000</v>
      </c>
      <c r="E32" s="2">
        <f>Sayfa1!U32</f>
        <v>855233000</v>
      </c>
      <c r="F32" s="2">
        <f>Sayfa1!T32</f>
        <v>1087728000</v>
      </c>
      <c r="G32" s="2">
        <f>Sayfa1!S32</f>
        <v>1211428000</v>
      </c>
      <c r="H32" s="2">
        <f>Sayfa1!R32</f>
        <v>1129533000</v>
      </c>
      <c r="I32" s="2">
        <f>Sayfa1!Q32</f>
        <v>1481539000</v>
      </c>
      <c r="J32" s="2">
        <f>Sayfa1!P32</f>
        <v>1513529000</v>
      </c>
      <c r="K32" s="2">
        <f>Sayfa1!O32</f>
        <v>1707710000</v>
      </c>
      <c r="L32" s="2">
        <f>Sayfa1!N32</f>
        <v>1831613000</v>
      </c>
      <c r="M32" s="2">
        <f>Sayfa1!M32</f>
        <v>1943979000</v>
      </c>
      <c r="N32" s="2">
        <f>Sayfa1!L32</f>
        <v>1793630000</v>
      </c>
      <c r="O32" s="2">
        <f>Sayfa1!K32</f>
        <v>1758574000</v>
      </c>
      <c r="P32" s="2">
        <f>Sayfa1!J32</f>
        <v>1864638000</v>
      </c>
      <c r="Q32" s="2">
        <f>Sayfa1!I32</f>
        <v>2626956000</v>
      </c>
      <c r="R32" s="2">
        <f>Sayfa1!H32</f>
        <v>2900603000</v>
      </c>
      <c r="S32" s="2">
        <f>Sayfa1!G32</f>
        <v>3305937000</v>
      </c>
      <c r="T32" s="2">
        <f>Sayfa1!F32</f>
        <v>4704917000</v>
      </c>
      <c r="U32" s="2">
        <f>Sayfa1!E32</f>
        <v>5204062000</v>
      </c>
      <c r="V32" s="2">
        <f>Sayfa1!D32</f>
        <v>5466739000</v>
      </c>
      <c r="W32" s="2">
        <f>Sayfa1!C32</f>
        <v>6471872000</v>
      </c>
      <c r="X32" s="2">
        <f>Sayfa1!B32</f>
        <v>9396463000</v>
      </c>
    </row>
    <row r="33" spans="1:24" x14ac:dyDescent="0.25">
      <c r="A33" t="s">
        <v>48</v>
      </c>
      <c r="B33" s="2">
        <f>Sayfa1!X33</f>
        <v>208500000</v>
      </c>
      <c r="C33" s="2">
        <f>Sayfa1!W33</f>
        <v>231666000</v>
      </c>
      <c r="D33" s="2">
        <f>Sayfa1!V33</f>
        <v>134094000</v>
      </c>
      <c r="E33" s="2">
        <f>Sayfa1!U33</f>
        <v>8500000</v>
      </c>
      <c r="F33" s="2">
        <f>Sayfa1!T33</f>
        <v>92429000</v>
      </c>
      <c r="G33" s="2">
        <f>Sayfa1!S33</f>
        <v>168435000</v>
      </c>
      <c r="H33" s="2">
        <f>Sayfa1!R33</f>
        <v>138086000</v>
      </c>
      <c r="I33" s="2">
        <f>Sayfa1!Q33</f>
        <v>190241000</v>
      </c>
      <c r="J33" s="2">
        <f>Sayfa1!P33</f>
        <v>446288000</v>
      </c>
      <c r="K33" s="2">
        <f>Sayfa1!O33</f>
        <v>476231000</v>
      </c>
      <c r="L33" s="2">
        <f>Sayfa1!N33</f>
        <v>485993000</v>
      </c>
      <c r="M33" s="2">
        <f>Sayfa1!M33</f>
        <v>468464000</v>
      </c>
      <c r="N33" s="2">
        <f>Sayfa1!L33</f>
        <v>452495000</v>
      </c>
      <c r="O33" s="2">
        <f>Sayfa1!K33</f>
        <v>316301000</v>
      </c>
      <c r="P33" s="2">
        <f>Sayfa1!J33</f>
        <v>103825000</v>
      </c>
      <c r="Q33" s="2">
        <f>Sayfa1!I33</f>
        <v>96062000</v>
      </c>
      <c r="R33" s="2">
        <f>Sayfa1!H33</f>
        <v>290073000</v>
      </c>
      <c r="S33" s="2">
        <f>Sayfa1!G33</f>
        <v>326453000</v>
      </c>
      <c r="T33" s="2">
        <f>Sayfa1!F33</f>
        <v>231826000</v>
      </c>
      <c r="U33" s="2">
        <f>Sayfa1!E33</f>
        <v>356394000</v>
      </c>
      <c r="V33" s="2">
        <f>Sayfa1!D33</f>
        <v>425366000</v>
      </c>
      <c r="W33" s="2">
        <f>Sayfa1!C33</f>
        <v>528547000</v>
      </c>
      <c r="X33" s="2">
        <f>Sayfa1!B33</f>
        <v>550732000</v>
      </c>
    </row>
    <row r="34" spans="1:24" x14ac:dyDescent="0.25">
      <c r="A34" t="s">
        <v>49</v>
      </c>
      <c r="B34" s="2">
        <f>Sayfa1!X34</f>
        <v>0</v>
      </c>
      <c r="C34" s="2">
        <f>Sayfa1!W34</f>
        <v>0</v>
      </c>
      <c r="D34" s="2">
        <f>Sayfa1!V34</f>
        <v>0</v>
      </c>
      <c r="E34" s="2">
        <f>Sayfa1!U34</f>
        <v>0</v>
      </c>
      <c r="F34" s="2">
        <f>Sayfa1!T34</f>
        <v>0</v>
      </c>
      <c r="G34" s="2">
        <f>Sayfa1!S34</f>
        <v>0</v>
      </c>
      <c r="H34" s="2">
        <f>Sayfa1!R34</f>
        <v>0</v>
      </c>
      <c r="I34" s="2">
        <f>Sayfa1!Q34</f>
        <v>0</v>
      </c>
      <c r="J34" s="2">
        <f>Sayfa1!P34</f>
        <v>0</v>
      </c>
      <c r="K34" s="2">
        <f>Sayfa1!O34</f>
        <v>0</v>
      </c>
      <c r="L34" s="2">
        <f>Sayfa1!N34</f>
        <v>0</v>
      </c>
      <c r="M34" s="2">
        <f>Sayfa1!M34</f>
        <v>0</v>
      </c>
      <c r="N34" s="2">
        <f>Sayfa1!L34</f>
        <v>0</v>
      </c>
      <c r="O34" s="2">
        <f>Sayfa1!K34</f>
        <v>0</v>
      </c>
      <c r="P34" s="2">
        <f>Sayfa1!J34</f>
        <v>0</v>
      </c>
      <c r="Q34" s="2">
        <f>Sayfa1!I34</f>
        <v>0</v>
      </c>
      <c r="R34" s="2">
        <f>Sayfa1!H34</f>
        <v>0</v>
      </c>
      <c r="S34" s="2">
        <f>Sayfa1!G34</f>
        <v>0</v>
      </c>
      <c r="T34" s="2">
        <f>Sayfa1!F34</f>
        <v>0</v>
      </c>
      <c r="U34" s="2">
        <f>Sayfa1!E34</f>
        <v>0</v>
      </c>
      <c r="V34" s="2">
        <f>Sayfa1!D34</f>
        <v>0</v>
      </c>
      <c r="W34" s="2">
        <f>Sayfa1!C34</f>
        <v>0</v>
      </c>
      <c r="X34" s="2">
        <f>Sayfa1!B34</f>
        <v>0</v>
      </c>
    </row>
    <row r="35" spans="1:24" x14ac:dyDescent="0.25">
      <c r="A35" t="s">
        <v>50</v>
      </c>
      <c r="B35" s="2">
        <f>Sayfa1!X35</f>
        <v>521964000</v>
      </c>
      <c r="C35" s="2">
        <f>Sayfa1!W35</f>
        <v>613052000</v>
      </c>
      <c r="D35" s="2">
        <f>Sayfa1!V35</f>
        <v>680248000</v>
      </c>
      <c r="E35" s="2">
        <f>Sayfa1!U35</f>
        <v>777142000</v>
      </c>
      <c r="F35" s="2">
        <f>Sayfa1!T35</f>
        <v>937508000</v>
      </c>
      <c r="G35" s="2">
        <f>Sayfa1!S35</f>
        <v>986335000</v>
      </c>
      <c r="H35" s="2">
        <f>Sayfa1!R35</f>
        <v>926956000</v>
      </c>
      <c r="I35" s="2">
        <f>Sayfa1!Q35</f>
        <v>1232640000</v>
      </c>
      <c r="J35" s="2">
        <f>Sayfa1!P35</f>
        <v>999720000</v>
      </c>
      <c r="K35" s="2">
        <f>Sayfa1!O35</f>
        <v>1123245000</v>
      </c>
      <c r="L35" s="2">
        <f>Sayfa1!N35</f>
        <v>1241260000</v>
      </c>
      <c r="M35" s="2">
        <f>Sayfa1!M35</f>
        <v>1386364000</v>
      </c>
      <c r="N35" s="2">
        <f>Sayfa1!L35</f>
        <v>1266871000</v>
      </c>
      <c r="O35" s="2">
        <f>Sayfa1!K35</f>
        <v>1375646000</v>
      </c>
      <c r="P35" s="2">
        <f>Sayfa1!J35</f>
        <v>1677079000</v>
      </c>
      <c r="Q35" s="2">
        <f>Sayfa1!I35</f>
        <v>2428265000</v>
      </c>
      <c r="R35" s="2">
        <f>Sayfa1!H35</f>
        <v>2480913000</v>
      </c>
      <c r="S35" s="2">
        <f>Sayfa1!G35</f>
        <v>2790124000</v>
      </c>
      <c r="T35" s="2">
        <f>Sayfa1!F35</f>
        <v>4247768000</v>
      </c>
      <c r="U35" s="2">
        <f>Sayfa1!E35</f>
        <v>4560737000</v>
      </c>
      <c r="V35" s="2">
        <f>Sayfa1!D35</f>
        <v>4667735000</v>
      </c>
      <c r="W35" s="2">
        <f>Sayfa1!C35</f>
        <v>5536140000</v>
      </c>
      <c r="X35" s="2">
        <f>Sayfa1!B35</f>
        <v>8292783000</v>
      </c>
    </row>
    <row r="36" spans="1:24" x14ac:dyDescent="0.25">
      <c r="A36" t="s">
        <v>51</v>
      </c>
      <c r="B36" s="2">
        <f>Sayfa1!X36</f>
        <v>1518000</v>
      </c>
      <c r="C36" s="2">
        <f>Sayfa1!W36</f>
        <v>2112000</v>
      </c>
      <c r="D36" s="2">
        <f>Sayfa1!V36</f>
        <v>2750000</v>
      </c>
      <c r="E36" s="2">
        <f>Sayfa1!U36</f>
        <v>1990000</v>
      </c>
      <c r="F36" s="2">
        <f>Sayfa1!T36</f>
        <v>2207000</v>
      </c>
      <c r="G36" s="2">
        <f>Sayfa1!S36</f>
        <v>2286000</v>
      </c>
      <c r="H36" s="2">
        <f>Sayfa1!R36</f>
        <v>2225000</v>
      </c>
      <c r="I36" s="2">
        <f>Sayfa1!Q36</f>
        <v>2349000</v>
      </c>
      <c r="J36" s="2">
        <f>Sayfa1!P36</f>
        <v>2542000</v>
      </c>
      <c r="K36" s="2">
        <f>Sayfa1!O36</f>
        <v>2681000</v>
      </c>
      <c r="L36" s="2">
        <f>Sayfa1!N36</f>
        <v>3089000</v>
      </c>
      <c r="M36" s="2">
        <f>Sayfa1!M36</f>
        <v>2913000</v>
      </c>
      <c r="N36" s="2">
        <f>Sayfa1!L36</f>
        <v>3297000</v>
      </c>
      <c r="O36" s="2">
        <f>Sayfa1!K36</f>
        <v>3446000</v>
      </c>
      <c r="P36" s="2">
        <f>Sayfa1!J36</f>
        <v>3618000</v>
      </c>
      <c r="Q36" s="2">
        <f>Sayfa1!I36</f>
        <v>5153000</v>
      </c>
      <c r="R36" s="2">
        <f>Sayfa1!H36</f>
        <v>5726000</v>
      </c>
      <c r="S36" s="2">
        <f>Sayfa1!G36</f>
        <v>6724000</v>
      </c>
      <c r="T36" s="2">
        <f>Sayfa1!F36</f>
        <v>7512000</v>
      </c>
      <c r="U36" s="2">
        <f>Sayfa1!E36</f>
        <v>7511000</v>
      </c>
      <c r="V36" s="2">
        <f>Sayfa1!D36</f>
        <v>7877000</v>
      </c>
      <c r="W36" s="2">
        <f>Sayfa1!C36</f>
        <v>10683000</v>
      </c>
      <c r="X36" s="2">
        <f>Sayfa1!B36</f>
        <v>11342000</v>
      </c>
    </row>
    <row r="37" spans="1:24" x14ac:dyDescent="0.25">
      <c r="A37" t="s">
        <v>52</v>
      </c>
      <c r="B37" s="2">
        <f>Sayfa1!X37</f>
        <v>0</v>
      </c>
      <c r="C37" s="2">
        <f>Sayfa1!W37</f>
        <v>0</v>
      </c>
      <c r="D37" s="2">
        <f>Sayfa1!V37</f>
        <v>0</v>
      </c>
      <c r="E37" s="2">
        <f>Sayfa1!U37</f>
        <v>0</v>
      </c>
      <c r="F37" s="2">
        <f>Sayfa1!T37</f>
        <v>0</v>
      </c>
      <c r="G37" s="2">
        <f>Sayfa1!S37</f>
        <v>0</v>
      </c>
      <c r="H37" s="2">
        <f>Sayfa1!R37</f>
        <v>0</v>
      </c>
      <c r="I37" s="2">
        <f>Sayfa1!Q37</f>
        <v>0</v>
      </c>
      <c r="J37" s="2">
        <f>Sayfa1!P37</f>
        <v>0</v>
      </c>
      <c r="K37" s="2">
        <f>Sayfa1!O37</f>
        <v>0</v>
      </c>
      <c r="L37" s="2">
        <f>Sayfa1!N37</f>
        <v>0</v>
      </c>
      <c r="M37" s="2">
        <f>Sayfa1!M37</f>
        <v>0</v>
      </c>
      <c r="N37" s="2">
        <f>Sayfa1!L37</f>
        <v>0</v>
      </c>
      <c r="O37" s="2">
        <f>Sayfa1!K37</f>
        <v>0</v>
      </c>
      <c r="P37" s="2">
        <f>Sayfa1!J37</f>
        <v>0</v>
      </c>
      <c r="Q37" s="2">
        <f>Sayfa1!I37</f>
        <v>0</v>
      </c>
      <c r="R37" s="2">
        <f>Sayfa1!H37</f>
        <v>0</v>
      </c>
      <c r="S37" s="2">
        <f>Sayfa1!G37</f>
        <v>0</v>
      </c>
      <c r="T37" s="2">
        <f>Sayfa1!F37</f>
        <v>0</v>
      </c>
      <c r="U37" s="2">
        <f>Sayfa1!E37</f>
        <v>0</v>
      </c>
      <c r="V37" s="2">
        <f>Sayfa1!D37</f>
        <v>0</v>
      </c>
      <c r="W37" s="2">
        <f>Sayfa1!C37</f>
        <v>0</v>
      </c>
      <c r="X37" s="2">
        <f>Sayfa1!B37</f>
        <v>0</v>
      </c>
    </row>
    <row r="38" spans="1:24" x14ac:dyDescent="0.25">
      <c r="A38" t="s">
        <v>53</v>
      </c>
      <c r="B38" s="2">
        <f>Sayfa1!X38</f>
        <v>0</v>
      </c>
      <c r="C38" s="2">
        <f>Sayfa1!W38</f>
        <v>0</v>
      </c>
      <c r="D38" s="2">
        <f>Sayfa1!V38</f>
        <v>0</v>
      </c>
      <c r="E38" s="2">
        <f>Sayfa1!U38</f>
        <v>0</v>
      </c>
      <c r="F38" s="2">
        <f>Sayfa1!T38</f>
        <v>0</v>
      </c>
      <c r="G38" s="2">
        <f>Sayfa1!S38</f>
        <v>0</v>
      </c>
      <c r="H38" s="2">
        <f>Sayfa1!R38</f>
        <v>0</v>
      </c>
      <c r="I38" s="2">
        <f>Sayfa1!Q38</f>
        <v>0</v>
      </c>
      <c r="J38" s="2">
        <f>Sayfa1!P38</f>
        <v>0</v>
      </c>
      <c r="K38" s="2">
        <f>Sayfa1!O38</f>
        <v>0</v>
      </c>
      <c r="L38" s="2">
        <f>Sayfa1!N38</f>
        <v>0</v>
      </c>
      <c r="M38" s="2">
        <f>Sayfa1!M38</f>
        <v>0</v>
      </c>
      <c r="N38" s="2">
        <f>Sayfa1!L38</f>
        <v>0</v>
      </c>
      <c r="O38" s="2">
        <f>Sayfa1!K38</f>
        <v>0</v>
      </c>
      <c r="P38" s="2">
        <f>Sayfa1!J38</f>
        <v>0</v>
      </c>
      <c r="Q38" s="2">
        <f>Sayfa1!I38</f>
        <v>0</v>
      </c>
      <c r="R38" s="2">
        <f>Sayfa1!H38</f>
        <v>0</v>
      </c>
      <c r="S38" s="2">
        <f>Sayfa1!G38</f>
        <v>0</v>
      </c>
      <c r="T38" s="2">
        <f>Sayfa1!F38</f>
        <v>0</v>
      </c>
      <c r="U38" s="2">
        <f>Sayfa1!E38</f>
        <v>0</v>
      </c>
      <c r="V38" s="2">
        <f>Sayfa1!D38</f>
        <v>0</v>
      </c>
      <c r="W38" s="2">
        <f>Sayfa1!C38</f>
        <v>0</v>
      </c>
      <c r="X38" s="2">
        <f>Sayfa1!B38</f>
        <v>0</v>
      </c>
    </row>
    <row r="39" spans="1:24" x14ac:dyDescent="0.25">
      <c r="A39" t="s">
        <v>54</v>
      </c>
      <c r="B39" s="2">
        <f>Sayfa1!X39</f>
        <v>0</v>
      </c>
      <c r="C39" s="2">
        <f>Sayfa1!W39</f>
        <v>0</v>
      </c>
      <c r="D39" s="2">
        <f>Sayfa1!V39</f>
        <v>0</v>
      </c>
      <c r="E39" s="2">
        <f>Sayfa1!U39</f>
        <v>0</v>
      </c>
      <c r="F39" s="2">
        <f>Sayfa1!T39</f>
        <v>0</v>
      </c>
      <c r="G39" s="2">
        <f>Sayfa1!S39</f>
        <v>0</v>
      </c>
      <c r="H39" s="2">
        <f>Sayfa1!R39</f>
        <v>0</v>
      </c>
      <c r="I39" s="2">
        <f>Sayfa1!Q39</f>
        <v>0</v>
      </c>
      <c r="J39" s="2">
        <f>Sayfa1!P39</f>
        <v>0</v>
      </c>
      <c r="K39" s="2">
        <f>Sayfa1!O39</f>
        <v>0</v>
      </c>
      <c r="L39" s="2">
        <f>Sayfa1!N39</f>
        <v>0</v>
      </c>
      <c r="M39" s="2">
        <f>Sayfa1!M39</f>
        <v>0</v>
      </c>
      <c r="N39" s="2">
        <f>Sayfa1!L39</f>
        <v>0</v>
      </c>
      <c r="O39" s="2">
        <f>Sayfa1!K39</f>
        <v>0</v>
      </c>
      <c r="P39" s="2">
        <f>Sayfa1!J39</f>
        <v>0</v>
      </c>
      <c r="Q39" s="2">
        <f>Sayfa1!I39</f>
        <v>0</v>
      </c>
      <c r="R39" s="2">
        <f>Sayfa1!H39</f>
        <v>0</v>
      </c>
      <c r="S39" s="2">
        <f>Sayfa1!G39</f>
        <v>0</v>
      </c>
      <c r="T39" s="2">
        <f>Sayfa1!F39</f>
        <v>0</v>
      </c>
      <c r="U39" s="2">
        <f>Sayfa1!E39</f>
        <v>0</v>
      </c>
      <c r="V39" s="2">
        <f>Sayfa1!D39</f>
        <v>0</v>
      </c>
      <c r="W39" s="2">
        <f>Sayfa1!C39</f>
        <v>0</v>
      </c>
      <c r="X39" s="2">
        <f>Sayfa1!B39</f>
        <v>0</v>
      </c>
    </row>
    <row r="40" spans="1:24" x14ac:dyDescent="0.25">
      <c r="A40" t="s">
        <v>55</v>
      </c>
      <c r="B40" s="2">
        <f>Sayfa1!X40</f>
        <v>0</v>
      </c>
      <c r="C40" s="2">
        <f>Sayfa1!W40</f>
        <v>0</v>
      </c>
      <c r="D40" s="2">
        <f>Sayfa1!V40</f>
        <v>0</v>
      </c>
      <c r="E40" s="2">
        <f>Sayfa1!U40</f>
        <v>12532000</v>
      </c>
      <c r="F40" s="2">
        <f>Sayfa1!T40</f>
        <v>13111000</v>
      </c>
      <c r="G40" s="2">
        <f>Sayfa1!S40</f>
        <v>12780000</v>
      </c>
      <c r="H40" s="2">
        <f>Sayfa1!R40</f>
        <v>11643000</v>
      </c>
      <c r="I40" s="2">
        <f>Sayfa1!Q40</f>
        <v>14928000</v>
      </c>
      <c r="J40" s="2">
        <f>Sayfa1!P40</f>
        <v>29284000</v>
      </c>
      <c r="K40" s="2">
        <f>Sayfa1!O40</f>
        <v>30533000</v>
      </c>
      <c r="L40" s="2">
        <f>Sayfa1!N40</f>
        <v>22268000</v>
      </c>
      <c r="M40" s="2">
        <f>Sayfa1!M40</f>
        <v>23713000</v>
      </c>
      <c r="N40" s="2">
        <f>Sayfa1!L40</f>
        <v>22702000</v>
      </c>
      <c r="O40" s="2">
        <f>Sayfa1!K40</f>
        <v>19801000</v>
      </c>
      <c r="P40" s="2">
        <f>Sayfa1!J40</f>
        <v>28549000</v>
      </c>
      <c r="Q40" s="2">
        <f>Sayfa1!I40</f>
        <v>32074000</v>
      </c>
      <c r="R40" s="2">
        <f>Sayfa1!H40</f>
        <v>35385000</v>
      </c>
      <c r="S40" s="2">
        <f>Sayfa1!G40</f>
        <v>65929000</v>
      </c>
      <c r="T40" s="2">
        <f>Sayfa1!F40</f>
        <v>66016000</v>
      </c>
      <c r="U40" s="2">
        <f>Sayfa1!E40</f>
        <v>78002000</v>
      </c>
      <c r="V40" s="2">
        <f>Sayfa1!D40</f>
        <v>125630000</v>
      </c>
      <c r="W40" s="2">
        <f>Sayfa1!C40</f>
        <v>93281000</v>
      </c>
      <c r="X40" s="2">
        <f>Sayfa1!B40</f>
        <v>131110000</v>
      </c>
    </row>
    <row r="41" spans="1:24" x14ac:dyDescent="0.25">
      <c r="A41" t="s">
        <v>56</v>
      </c>
      <c r="B41" s="2">
        <f>Sayfa1!X41</f>
        <v>0</v>
      </c>
      <c r="C41" s="2">
        <f>Sayfa1!W41</f>
        <v>0</v>
      </c>
      <c r="D41" s="2">
        <f>Sayfa1!V41</f>
        <v>0</v>
      </c>
      <c r="E41" s="2">
        <f>Sayfa1!U41</f>
        <v>0</v>
      </c>
      <c r="F41" s="2">
        <f>Sayfa1!T41</f>
        <v>0</v>
      </c>
      <c r="G41" s="2">
        <f>Sayfa1!S41</f>
        <v>0</v>
      </c>
      <c r="H41" s="2">
        <f>Sayfa1!R41</f>
        <v>0</v>
      </c>
      <c r="I41" s="2">
        <f>Sayfa1!Q41</f>
        <v>0</v>
      </c>
      <c r="J41" s="2">
        <f>Sayfa1!P41</f>
        <v>0</v>
      </c>
      <c r="K41" s="2">
        <f>Sayfa1!O41</f>
        <v>0</v>
      </c>
      <c r="L41" s="2">
        <f>Sayfa1!N41</f>
        <v>0</v>
      </c>
      <c r="M41" s="2">
        <f>Sayfa1!M41</f>
        <v>0</v>
      </c>
      <c r="N41" s="2">
        <f>Sayfa1!L41</f>
        <v>0</v>
      </c>
      <c r="O41" s="2">
        <f>Sayfa1!K41</f>
        <v>0</v>
      </c>
      <c r="P41" s="2">
        <f>Sayfa1!J41</f>
        <v>0</v>
      </c>
      <c r="Q41" s="2">
        <f>Sayfa1!I41</f>
        <v>0</v>
      </c>
      <c r="R41" s="2">
        <f>Sayfa1!H41</f>
        <v>5871000</v>
      </c>
      <c r="S41" s="2">
        <f>Sayfa1!G41</f>
        <v>35139000</v>
      </c>
      <c r="T41" s="2">
        <f>Sayfa1!F41</f>
        <v>36846000</v>
      </c>
      <c r="U41" s="2">
        <f>Sayfa1!E41</f>
        <v>32867000</v>
      </c>
      <c r="V41" s="2">
        <f>Sayfa1!D41</f>
        <v>54929000</v>
      </c>
      <c r="W41" s="2">
        <f>Sayfa1!C41</f>
        <v>52222000</v>
      </c>
      <c r="X41" s="2">
        <f>Sayfa1!B41</f>
        <v>102314000</v>
      </c>
    </row>
    <row r="42" spans="1:24" x14ac:dyDescent="0.25">
      <c r="A42" t="s">
        <v>57</v>
      </c>
      <c r="B42" s="2">
        <f>Sayfa1!X42</f>
        <v>18624000</v>
      </c>
      <c r="C42" s="2">
        <f>Sayfa1!W42</f>
        <v>18191000</v>
      </c>
      <c r="D42" s="2">
        <f>Sayfa1!V42</f>
        <v>18694000</v>
      </c>
      <c r="E42" s="2">
        <f>Sayfa1!U42</f>
        <v>25128000</v>
      </c>
      <c r="F42" s="2">
        <f>Sayfa1!T42</f>
        <v>20493000</v>
      </c>
      <c r="G42" s="2">
        <f>Sayfa1!S42</f>
        <v>18157000</v>
      </c>
      <c r="H42" s="2">
        <f>Sayfa1!R42</f>
        <v>19501000</v>
      </c>
      <c r="I42" s="2">
        <f>Sayfa1!Q42</f>
        <v>20668000</v>
      </c>
      <c r="J42" s="2">
        <f>Sayfa1!P42</f>
        <v>15519000</v>
      </c>
      <c r="K42" s="2">
        <f>Sayfa1!O42</f>
        <v>21834000</v>
      </c>
      <c r="L42" s="2">
        <f>Sayfa1!N42</f>
        <v>26494000</v>
      </c>
      <c r="M42" s="2">
        <f>Sayfa1!M42</f>
        <v>28921000</v>
      </c>
      <c r="N42" s="2">
        <f>Sayfa1!L42</f>
        <v>26840000</v>
      </c>
      <c r="O42" s="2">
        <f>Sayfa1!K42</f>
        <v>22961000</v>
      </c>
      <c r="P42" s="2">
        <f>Sayfa1!J42</f>
        <v>24002000</v>
      </c>
      <c r="Q42" s="2">
        <f>Sayfa1!I42</f>
        <v>33357000</v>
      </c>
      <c r="R42" s="2">
        <f>Sayfa1!H42</f>
        <v>36664000</v>
      </c>
      <c r="S42" s="2">
        <f>Sayfa1!G42</f>
        <v>43477000</v>
      </c>
      <c r="T42" s="2">
        <f>Sayfa1!F42</f>
        <v>60604000</v>
      </c>
      <c r="U42" s="2">
        <f>Sayfa1!E42</f>
        <v>99131000</v>
      </c>
      <c r="V42" s="2">
        <f>Sayfa1!D42</f>
        <v>75258000</v>
      </c>
      <c r="W42" s="2">
        <f>Sayfa1!C42</f>
        <v>133608000</v>
      </c>
      <c r="X42" s="2">
        <f>Sayfa1!B42</f>
        <v>151421000</v>
      </c>
    </row>
    <row r="43" spans="1:24" x14ac:dyDescent="0.25">
      <c r="A43" t="s">
        <v>58</v>
      </c>
      <c r="B43" s="2">
        <f>Sayfa1!X43</f>
        <v>40809000</v>
      </c>
      <c r="C43" s="2">
        <f>Sayfa1!W43</f>
        <v>35235000</v>
      </c>
      <c r="D43" s="2">
        <f>Sayfa1!V43</f>
        <v>40706000</v>
      </c>
      <c r="E43" s="2">
        <f>Sayfa1!U43</f>
        <v>29941000</v>
      </c>
      <c r="F43" s="2">
        <f>Sayfa1!T43</f>
        <v>21980000</v>
      </c>
      <c r="G43" s="2">
        <f>Sayfa1!S43</f>
        <v>23435000</v>
      </c>
      <c r="H43" s="2">
        <f>Sayfa1!R43</f>
        <v>31122000</v>
      </c>
      <c r="I43" s="2">
        <f>Sayfa1!Q43</f>
        <v>20713000</v>
      </c>
      <c r="J43" s="2">
        <f>Sayfa1!P43</f>
        <v>20176000</v>
      </c>
      <c r="K43" s="2">
        <f>Sayfa1!O43</f>
        <v>53186000</v>
      </c>
      <c r="L43" s="2">
        <f>Sayfa1!N43</f>
        <v>52509000</v>
      </c>
      <c r="M43" s="2">
        <f>Sayfa1!M43</f>
        <v>33604000</v>
      </c>
      <c r="N43" s="2">
        <f>Sayfa1!L43</f>
        <v>21425000</v>
      </c>
      <c r="O43" s="2">
        <f>Sayfa1!K43</f>
        <v>20419000</v>
      </c>
      <c r="P43" s="2">
        <f>Sayfa1!J43</f>
        <v>27565000</v>
      </c>
      <c r="Q43" s="2">
        <f>Sayfa1!I43</f>
        <v>32045000</v>
      </c>
      <c r="R43" s="2">
        <f>Sayfa1!H43</f>
        <v>45971000</v>
      </c>
      <c r="S43" s="2">
        <f>Sayfa1!G43</f>
        <v>38091000</v>
      </c>
      <c r="T43" s="2">
        <f>Sayfa1!F43</f>
        <v>54345000</v>
      </c>
      <c r="U43" s="2">
        <f>Sayfa1!E43</f>
        <v>69420000</v>
      </c>
      <c r="V43" s="2">
        <f>Sayfa1!D43</f>
        <v>109944000</v>
      </c>
      <c r="W43" s="2">
        <f>Sayfa1!C43</f>
        <v>117391000</v>
      </c>
      <c r="X43" s="2">
        <f>Sayfa1!B43</f>
        <v>156761000</v>
      </c>
    </row>
    <row r="44" spans="1:24" x14ac:dyDescent="0.25">
      <c r="A44" t="s">
        <v>34</v>
      </c>
      <c r="B44" s="2">
        <f>Sayfa1!X44</f>
        <v>791415000</v>
      </c>
      <c r="C44" s="2">
        <f>Sayfa1!W44</f>
        <v>900256000</v>
      </c>
      <c r="D44" s="2">
        <f>Sayfa1!V44</f>
        <v>876492000</v>
      </c>
      <c r="E44" s="2">
        <f>Sayfa1!U44</f>
        <v>855233000</v>
      </c>
      <c r="F44" s="2">
        <f>Sayfa1!T44</f>
        <v>1087728000</v>
      </c>
      <c r="G44" s="2">
        <f>Sayfa1!S44</f>
        <v>1211428000</v>
      </c>
      <c r="H44" s="2">
        <f>Sayfa1!R44</f>
        <v>1129533000</v>
      </c>
      <c r="I44" s="2">
        <f>Sayfa1!Q44</f>
        <v>1481539000</v>
      </c>
      <c r="J44" s="2">
        <f>Sayfa1!P44</f>
        <v>1513529000</v>
      </c>
      <c r="K44" s="2">
        <f>Sayfa1!O44</f>
        <v>1707710000</v>
      </c>
      <c r="L44" s="2">
        <f>Sayfa1!N44</f>
        <v>1831613000</v>
      </c>
      <c r="M44" s="2">
        <f>Sayfa1!M44</f>
        <v>1943979000</v>
      </c>
      <c r="N44" s="2">
        <f>Sayfa1!L44</f>
        <v>1793630000</v>
      </c>
      <c r="O44" s="2">
        <f>Sayfa1!K44</f>
        <v>1758574000</v>
      </c>
      <c r="P44" s="2">
        <f>Sayfa1!J44</f>
        <v>1864638000</v>
      </c>
      <c r="Q44" s="2">
        <f>Sayfa1!I44</f>
        <v>2626956000</v>
      </c>
      <c r="R44" s="2">
        <f>Sayfa1!H44</f>
        <v>2900603000</v>
      </c>
      <c r="S44" s="2">
        <f>Sayfa1!G44</f>
        <v>3305937000</v>
      </c>
      <c r="T44" s="2">
        <f>Sayfa1!F44</f>
        <v>4704917000</v>
      </c>
      <c r="U44" s="2">
        <f>Sayfa1!E44</f>
        <v>5204062000</v>
      </c>
      <c r="V44" s="2">
        <f>Sayfa1!D44</f>
        <v>5466739000</v>
      </c>
      <c r="W44" s="2">
        <f>Sayfa1!C44</f>
        <v>6471872000</v>
      </c>
      <c r="X44" s="2">
        <f>Sayfa1!B44</f>
        <v>9396463000</v>
      </c>
    </row>
    <row r="45" spans="1:24" x14ac:dyDescent="0.25">
      <c r="A45" t="s">
        <v>59</v>
      </c>
      <c r="B45" s="2">
        <f>Sayfa1!X45</f>
        <v>0</v>
      </c>
      <c r="C45" s="2">
        <f>Sayfa1!W45</f>
        <v>0</v>
      </c>
      <c r="D45" s="2">
        <f>Sayfa1!V45</f>
        <v>0</v>
      </c>
      <c r="E45" s="2">
        <f>Sayfa1!U45</f>
        <v>0</v>
      </c>
      <c r="F45" s="2">
        <f>Sayfa1!T45</f>
        <v>0</v>
      </c>
      <c r="G45" s="2">
        <f>Sayfa1!S45</f>
        <v>0</v>
      </c>
      <c r="H45" s="2">
        <f>Sayfa1!R45</f>
        <v>0</v>
      </c>
      <c r="I45" s="2">
        <f>Sayfa1!Q45</f>
        <v>0</v>
      </c>
      <c r="J45" s="2">
        <f>Sayfa1!P45</f>
        <v>0</v>
      </c>
      <c r="K45" s="2">
        <f>Sayfa1!O45</f>
        <v>0</v>
      </c>
      <c r="L45" s="2">
        <f>Sayfa1!N45</f>
        <v>0</v>
      </c>
      <c r="M45" s="2">
        <f>Sayfa1!M45</f>
        <v>0</v>
      </c>
      <c r="N45" s="2">
        <f>Sayfa1!L45</f>
        <v>0</v>
      </c>
      <c r="O45" s="2">
        <f>Sayfa1!K45</f>
        <v>0</v>
      </c>
      <c r="P45" s="2">
        <f>Sayfa1!J45</f>
        <v>0</v>
      </c>
      <c r="Q45" s="2">
        <f>Sayfa1!I45</f>
        <v>0</v>
      </c>
      <c r="R45" s="2">
        <f>Sayfa1!H45</f>
        <v>0</v>
      </c>
      <c r="S45" s="2">
        <f>Sayfa1!G45</f>
        <v>0</v>
      </c>
      <c r="T45" s="2">
        <f>Sayfa1!F45</f>
        <v>0</v>
      </c>
      <c r="U45" s="2">
        <f>Sayfa1!E45</f>
        <v>0</v>
      </c>
      <c r="V45" s="2">
        <f>Sayfa1!D45</f>
        <v>0</v>
      </c>
      <c r="W45" s="2">
        <f>Sayfa1!C45</f>
        <v>0</v>
      </c>
      <c r="X45" s="2">
        <f>Sayfa1!B45</f>
        <v>0</v>
      </c>
    </row>
    <row r="46" spans="1:24" x14ac:dyDescent="0.25">
      <c r="A46" t="s">
        <v>60</v>
      </c>
      <c r="B46" s="2">
        <f>Sayfa1!X46</f>
        <v>7030000</v>
      </c>
      <c r="C46" s="2">
        <f>Sayfa1!W46</f>
        <v>7278000</v>
      </c>
      <c r="D46" s="2">
        <f>Sayfa1!V46</f>
        <v>8053000</v>
      </c>
      <c r="E46" s="2">
        <f>Sayfa1!U46</f>
        <v>8270000</v>
      </c>
      <c r="F46" s="2">
        <f>Sayfa1!T46</f>
        <v>353773000</v>
      </c>
      <c r="G46" s="2">
        <f>Sayfa1!S46</f>
        <v>356070000</v>
      </c>
      <c r="H46" s="2">
        <f>Sayfa1!R46</f>
        <v>356571000</v>
      </c>
      <c r="I46" s="2">
        <f>Sayfa1!Q46</f>
        <v>282889000</v>
      </c>
      <c r="J46" s="2">
        <f>Sayfa1!P46</f>
        <v>242884000</v>
      </c>
      <c r="K46" s="2">
        <f>Sayfa1!O46</f>
        <v>219743000</v>
      </c>
      <c r="L46" s="2">
        <f>Sayfa1!N46</f>
        <v>201703000</v>
      </c>
      <c r="M46" s="2">
        <f>Sayfa1!M46</f>
        <v>182217000</v>
      </c>
      <c r="N46" s="2">
        <f>Sayfa1!L46</f>
        <v>170006000</v>
      </c>
      <c r="O46" s="2">
        <f>Sayfa1!K46</f>
        <v>153871000</v>
      </c>
      <c r="P46" s="2">
        <f>Sayfa1!J46</f>
        <v>143031000</v>
      </c>
      <c r="Q46" s="2">
        <f>Sayfa1!I46</f>
        <v>131158000</v>
      </c>
      <c r="R46" s="2">
        <f>Sayfa1!H46</f>
        <v>140217000</v>
      </c>
      <c r="S46" s="2">
        <f>Sayfa1!G46</f>
        <v>261274000</v>
      </c>
      <c r="T46" s="2">
        <f>Sayfa1!F46</f>
        <v>294063000</v>
      </c>
      <c r="U46" s="2">
        <f>Sayfa1!E46</f>
        <v>332267000</v>
      </c>
      <c r="V46" s="2">
        <f>Sayfa1!D46</f>
        <v>400841000</v>
      </c>
      <c r="W46" s="2">
        <f>Sayfa1!C46</f>
        <v>454499000</v>
      </c>
      <c r="X46" s="2">
        <f>Sayfa1!B46</f>
        <v>452915000</v>
      </c>
    </row>
    <row r="47" spans="1:24" x14ac:dyDescent="0.25">
      <c r="A47" t="s">
        <v>48</v>
      </c>
      <c r="B47" s="2">
        <f>Sayfa1!X47</f>
        <v>0</v>
      </c>
      <c r="C47" s="2">
        <f>Sayfa1!W47</f>
        <v>0</v>
      </c>
      <c r="D47" s="2">
        <f>Sayfa1!V47</f>
        <v>0</v>
      </c>
      <c r="E47" s="2">
        <f>Sayfa1!U47</f>
        <v>0</v>
      </c>
      <c r="F47" s="2">
        <f>Sayfa1!T47</f>
        <v>0</v>
      </c>
      <c r="G47" s="2">
        <f>Sayfa1!S47</f>
        <v>0</v>
      </c>
      <c r="H47" s="2">
        <f>Sayfa1!R47</f>
        <v>346859000</v>
      </c>
      <c r="I47" s="2">
        <f>Sayfa1!Q47</f>
        <v>272918000</v>
      </c>
      <c r="J47" s="2">
        <f>Sayfa1!P47</f>
        <v>231954000</v>
      </c>
      <c r="K47" s="2">
        <f>Sayfa1!O47</f>
        <v>208283000</v>
      </c>
      <c r="L47" s="2">
        <f>Sayfa1!N47</f>
        <v>188806000</v>
      </c>
      <c r="M47" s="2">
        <f>Sayfa1!M47</f>
        <v>168000000</v>
      </c>
      <c r="N47" s="2">
        <f>Sayfa1!L47</f>
        <v>154686000</v>
      </c>
      <c r="O47" s="2">
        <f>Sayfa1!K47</f>
        <v>137957000</v>
      </c>
      <c r="P47" s="2">
        <f>Sayfa1!J47</f>
        <v>126136000</v>
      </c>
      <c r="Q47" s="2">
        <f>Sayfa1!I47</f>
        <v>113071000</v>
      </c>
      <c r="R47" s="2">
        <f>Sayfa1!H47</f>
        <v>117203000</v>
      </c>
      <c r="S47" s="2">
        <f>Sayfa1!G47</f>
        <v>232079000</v>
      </c>
      <c r="T47" s="2">
        <f>Sayfa1!F47</f>
        <v>259044000</v>
      </c>
      <c r="U47" s="2">
        <f>Sayfa1!E47</f>
        <v>263565000</v>
      </c>
      <c r="V47" s="2">
        <f>Sayfa1!D47</f>
        <v>323528000</v>
      </c>
      <c r="W47" s="2">
        <f>Sayfa1!C47</f>
        <v>367281000</v>
      </c>
      <c r="X47" s="2">
        <f>Sayfa1!B47</f>
        <v>370268000</v>
      </c>
    </row>
    <row r="48" spans="1:24" x14ac:dyDescent="0.25">
      <c r="A48" t="s">
        <v>49</v>
      </c>
      <c r="B48" s="2">
        <f>Sayfa1!X48</f>
        <v>0</v>
      </c>
      <c r="C48" s="2">
        <f>Sayfa1!W48</f>
        <v>0</v>
      </c>
      <c r="D48" s="2">
        <f>Sayfa1!V48</f>
        <v>0</v>
      </c>
      <c r="E48" s="2">
        <f>Sayfa1!U48</f>
        <v>0</v>
      </c>
      <c r="F48" s="2">
        <f>Sayfa1!T48</f>
        <v>0</v>
      </c>
      <c r="G48" s="2">
        <f>Sayfa1!S48</f>
        <v>0</v>
      </c>
      <c r="H48" s="2">
        <f>Sayfa1!R48</f>
        <v>0</v>
      </c>
      <c r="I48" s="2">
        <f>Sayfa1!Q48</f>
        <v>0</v>
      </c>
      <c r="J48" s="2">
        <f>Sayfa1!P48</f>
        <v>0</v>
      </c>
      <c r="K48" s="2">
        <f>Sayfa1!O48</f>
        <v>0</v>
      </c>
      <c r="L48" s="2">
        <f>Sayfa1!N48</f>
        <v>0</v>
      </c>
      <c r="M48" s="2">
        <f>Sayfa1!M48</f>
        <v>0</v>
      </c>
      <c r="N48" s="2">
        <f>Sayfa1!L48</f>
        <v>0</v>
      </c>
      <c r="O48" s="2">
        <f>Sayfa1!K48</f>
        <v>0</v>
      </c>
      <c r="P48" s="2">
        <f>Sayfa1!J48</f>
        <v>0</v>
      </c>
      <c r="Q48" s="2">
        <f>Sayfa1!I48</f>
        <v>0</v>
      </c>
      <c r="R48" s="2">
        <f>Sayfa1!H48</f>
        <v>0</v>
      </c>
      <c r="S48" s="2">
        <f>Sayfa1!G48</f>
        <v>0</v>
      </c>
      <c r="T48" s="2">
        <f>Sayfa1!F48</f>
        <v>0</v>
      </c>
      <c r="U48" s="2">
        <f>Sayfa1!E48</f>
        <v>0</v>
      </c>
      <c r="V48" s="2">
        <f>Sayfa1!D48</f>
        <v>0</v>
      </c>
      <c r="W48" s="2">
        <f>Sayfa1!C48</f>
        <v>0</v>
      </c>
      <c r="X48" s="2">
        <f>Sayfa1!B48</f>
        <v>0</v>
      </c>
    </row>
    <row r="49" spans="1:24" x14ac:dyDescent="0.25">
      <c r="A49" t="s">
        <v>50</v>
      </c>
      <c r="B49" s="2">
        <f>Sayfa1!X49</f>
        <v>0</v>
      </c>
      <c r="C49" s="2">
        <f>Sayfa1!W49</f>
        <v>0</v>
      </c>
      <c r="D49" s="2">
        <f>Sayfa1!V49</f>
        <v>0</v>
      </c>
      <c r="E49" s="2">
        <f>Sayfa1!U49</f>
        <v>0</v>
      </c>
      <c r="F49" s="2">
        <f>Sayfa1!T49</f>
        <v>0</v>
      </c>
      <c r="G49" s="2">
        <f>Sayfa1!S49</f>
        <v>0</v>
      </c>
      <c r="H49" s="2">
        <f>Sayfa1!R49</f>
        <v>0</v>
      </c>
      <c r="I49" s="2">
        <f>Sayfa1!Q49</f>
        <v>0</v>
      </c>
      <c r="J49" s="2">
        <f>Sayfa1!P49</f>
        <v>0</v>
      </c>
      <c r="K49" s="2">
        <f>Sayfa1!O49</f>
        <v>0</v>
      </c>
      <c r="L49" s="2">
        <f>Sayfa1!N49</f>
        <v>0</v>
      </c>
      <c r="M49" s="2">
        <f>Sayfa1!M49</f>
        <v>0</v>
      </c>
      <c r="N49" s="2">
        <f>Sayfa1!L49</f>
        <v>0</v>
      </c>
      <c r="O49" s="2">
        <f>Sayfa1!K49</f>
        <v>0</v>
      </c>
      <c r="P49" s="2">
        <f>Sayfa1!J49</f>
        <v>0</v>
      </c>
      <c r="Q49" s="2">
        <f>Sayfa1!I49</f>
        <v>0</v>
      </c>
      <c r="R49" s="2">
        <f>Sayfa1!H49</f>
        <v>0</v>
      </c>
      <c r="S49" s="2">
        <f>Sayfa1!G49</f>
        <v>0</v>
      </c>
      <c r="T49" s="2">
        <f>Sayfa1!F49</f>
        <v>0</v>
      </c>
      <c r="U49" s="2">
        <f>Sayfa1!E49</f>
        <v>0</v>
      </c>
      <c r="V49" s="2">
        <f>Sayfa1!D49</f>
        <v>0</v>
      </c>
      <c r="W49" s="2">
        <f>Sayfa1!C49</f>
        <v>0</v>
      </c>
      <c r="X49" s="2">
        <f>Sayfa1!B49</f>
        <v>0</v>
      </c>
    </row>
    <row r="50" spans="1:24" x14ac:dyDescent="0.25">
      <c r="A50" t="s">
        <v>51</v>
      </c>
      <c r="B50" s="2">
        <f>Sayfa1!X50</f>
        <v>0</v>
      </c>
      <c r="C50" s="2">
        <f>Sayfa1!W50</f>
        <v>0</v>
      </c>
      <c r="D50" s="2">
        <f>Sayfa1!V50</f>
        <v>0</v>
      </c>
      <c r="E50" s="2">
        <f>Sayfa1!U50</f>
        <v>0</v>
      </c>
      <c r="F50" s="2">
        <f>Sayfa1!T50</f>
        <v>0</v>
      </c>
      <c r="G50" s="2">
        <f>Sayfa1!S50</f>
        <v>0</v>
      </c>
      <c r="H50" s="2">
        <f>Sayfa1!R50</f>
        <v>0</v>
      </c>
      <c r="I50" s="2">
        <f>Sayfa1!Q50</f>
        <v>0</v>
      </c>
      <c r="J50" s="2">
        <f>Sayfa1!P50</f>
        <v>0</v>
      </c>
      <c r="K50" s="2">
        <f>Sayfa1!O50</f>
        <v>0</v>
      </c>
      <c r="L50" s="2">
        <f>Sayfa1!N50</f>
        <v>0</v>
      </c>
      <c r="M50" s="2">
        <f>Sayfa1!M50</f>
        <v>0</v>
      </c>
      <c r="N50" s="2">
        <f>Sayfa1!L50</f>
        <v>0</v>
      </c>
      <c r="O50" s="2">
        <f>Sayfa1!K50</f>
        <v>0</v>
      </c>
      <c r="P50" s="2">
        <f>Sayfa1!J50</f>
        <v>0</v>
      </c>
      <c r="Q50" s="2">
        <f>Sayfa1!I50</f>
        <v>0</v>
      </c>
      <c r="R50" s="2">
        <f>Sayfa1!H50</f>
        <v>0</v>
      </c>
      <c r="S50" s="2">
        <f>Sayfa1!G50</f>
        <v>0</v>
      </c>
      <c r="T50" s="2">
        <f>Sayfa1!F50</f>
        <v>0</v>
      </c>
      <c r="U50" s="2">
        <f>Sayfa1!E50</f>
        <v>0</v>
      </c>
      <c r="V50" s="2">
        <f>Sayfa1!D50</f>
        <v>0</v>
      </c>
      <c r="W50" s="2">
        <f>Sayfa1!C50</f>
        <v>0</v>
      </c>
      <c r="X50" s="2">
        <f>Sayfa1!B50</f>
        <v>0</v>
      </c>
    </row>
    <row r="51" spans="1:24" x14ac:dyDescent="0.25">
      <c r="A51" t="s">
        <v>61</v>
      </c>
      <c r="B51" s="2">
        <f>Sayfa1!X51</f>
        <v>0</v>
      </c>
      <c r="C51" s="2">
        <f>Sayfa1!W51</f>
        <v>0</v>
      </c>
      <c r="D51" s="2">
        <f>Sayfa1!V51</f>
        <v>0</v>
      </c>
      <c r="E51" s="2">
        <f>Sayfa1!U51</f>
        <v>0</v>
      </c>
      <c r="F51" s="2">
        <f>Sayfa1!T51</f>
        <v>0</v>
      </c>
      <c r="G51" s="2">
        <f>Sayfa1!S51</f>
        <v>0</v>
      </c>
      <c r="H51" s="2">
        <f>Sayfa1!R51</f>
        <v>0</v>
      </c>
      <c r="I51" s="2">
        <f>Sayfa1!Q51</f>
        <v>0</v>
      </c>
      <c r="J51" s="2">
        <f>Sayfa1!P51</f>
        <v>0</v>
      </c>
      <c r="K51" s="2">
        <f>Sayfa1!O51</f>
        <v>0</v>
      </c>
      <c r="L51" s="2">
        <f>Sayfa1!N51</f>
        <v>0</v>
      </c>
      <c r="M51" s="2">
        <f>Sayfa1!M51</f>
        <v>0</v>
      </c>
      <c r="N51" s="2">
        <f>Sayfa1!L51</f>
        <v>0</v>
      </c>
      <c r="O51" s="2">
        <f>Sayfa1!K51</f>
        <v>0</v>
      </c>
      <c r="P51" s="2">
        <f>Sayfa1!J51</f>
        <v>0</v>
      </c>
      <c r="Q51" s="2">
        <f>Sayfa1!I51</f>
        <v>0</v>
      </c>
      <c r="R51" s="2">
        <f>Sayfa1!H51</f>
        <v>0</v>
      </c>
      <c r="S51" s="2">
        <f>Sayfa1!G51</f>
        <v>0</v>
      </c>
      <c r="T51" s="2">
        <f>Sayfa1!F51</f>
        <v>0</v>
      </c>
      <c r="U51" s="2">
        <f>Sayfa1!E51</f>
        <v>0</v>
      </c>
      <c r="V51" s="2">
        <f>Sayfa1!D51</f>
        <v>0</v>
      </c>
      <c r="W51" s="2">
        <f>Sayfa1!C51</f>
        <v>0</v>
      </c>
      <c r="X51" s="2">
        <f>Sayfa1!B51</f>
        <v>0</v>
      </c>
    </row>
    <row r="52" spans="1:24" x14ac:dyDescent="0.25">
      <c r="A52" t="s">
        <v>53</v>
      </c>
      <c r="B52" s="2">
        <f>Sayfa1!X52</f>
        <v>0</v>
      </c>
      <c r="C52" s="2">
        <f>Sayfa1!W52</f>
        <v>0</v>
      </c>
      <c r="D52" s="2">
        <f>Sayfa1!V52</f>
        <v>0</v>
      </c>
      <c r="E52" s="2">
        <f>Sayfa1!U52</f>
        <v>0</v>
      </c>
      <c r="F52" s="2">
        <f>Sayfa1!T52</f>
        <v>0</v>
      </c>
      <c r="G52" s="2">
        <f>Sayfa1!S52</f>
        <v>0</v>
      </c>
      <c r="H52" s="2">
        <f>Sayfa1!R52</f>
        <v>0</v>
      </c>
      <c r="I52" s="2">
        <f>Sayfa1!Q52</f>
        <v>0</v>
      </c>
      <c r="J52" s="2">
        <f>Sayfa1!P52</f>
        <v>0</v>
      </c>
      <c r="K52" s="2">
        <f>Sayfa1!O52</f>
        <v>0</v>
      </c>
      <c r="L52" s="2">
        <f>Sayfa1!N52</f>
        <v>0</v>
      </c>
      <c r="M52" s="2">
        <f>Sayfa1!M52</f>
        <v>0</v>
      </c>
      <c r="N52" s="2">
        <f>Sayfa1!L52</f>
        <v>0</v>
      </c>
      <c r="O52" s="2">
        <f>Sayfa1!K52</f>
        <v>0</v>
      </c>
      <c r="P52" s="2">
        <f>Sayfa1!J52</f>
        <v>0</v>
      </c>
      <c r="Q52" s="2">
        <f>Sayfa1!I52</f>
        <v>0</v>
      </c>
      <c r="R52" s="2">
        <f>Sayfa1!H52</f>
        <v>0</v>
      </c>
      <c r="S52" s="2">
        <f>Sayfa1!G52</f>
        <v>0</v>
      </c>
      <c r="T52" s="2">
        <f>Sayfa1!F52</f>
        <v>0</v>
      </c>
      <c r="U52" s="2">
        <f>Sayfa1!E52</f>
        <v>0</v>
      </c>
      <c r="V52" s="2">
        <f>Sayfa1!D52</f>
        <v>0</v>
      </c>
      <c r="W52" s="2">
        <f>Sayfa1!C52</f>
        <v>0</v>
      </c>
      <c r="X52" s="2">
        <f>Sayfa1!B52</f>
        <v>0</v>
      </c>
    </row>
    <row r="53" spans="1:24" x14ac:dyDescent="0.25">
      <c r="A53" t="s">
        <v>54</v>
      </c>
      <c r="B53" s="2">
        <f>Sayfa1!X53</f>
        <v>0</v>
      </c>
      <c r="C53" s="2">
        <f>Sayfa1!W53</f>
        <v>0</v>
      </c>
      <c r="D53" s="2">
        <f>Sayfa1!V53</f>
        <v>0</v>
      </c>
      <c r="E53" s="2">
        <f>Sayfa1!U53</f>
        <v>0</v>
      </c>
      <c r="F53" s="2">
        <f>Sayfa1!T53</f>
        <v>0</v>
      </c>
      <c r="G53" s="2">
        <f>Sayfa1!S53</f>
        <v>0</v>
      </c>
      <c r="H53" s="2">
        <f>Sayfa1!R53</f>
        <v>0</v>
      </c>
      <c r="I53" s="2">
        <f>Sayfa1!Q53</f>
        <v>0</v>
      </c>
      <c r="J53" s="2">
        <f>Sayfa1!P53</f>
        <v>0</v>
      </c>
      <c r="K53" s="2">
        <f>Sayfa1!O53</f>
        <v>0</v>
      </c>
      <c r="L53" s="2">
        <f>Sayfa1!N53</f>
        <v>0</v>
      </c>
      <c r="M53" s="2">
        <f>Sayfa1!M53</f>
        <v>0</v>
      </c>
      <c r="N53" s="2">
        <f>Sayfa1!L53</f>
        <v>0</v>
      </c>
      <c r="O53" s="2">
        <f>Sayfa1!K53</f>
        <v>0</v>
      </c>
      <c r="P53" s="2">
        <f>Sayfa1!J53</f>
        <v>0</v>
      </c>
      <c r="Q53" s="2">
        <f>Sayfa1!I53</f>
        <v>0</v>
      </c>
      <c r="R53" s="2">
        <f>Sayfa1!H53</f>
        <v>0</v>
      </c>
      <c r="S53" s="2">
        <f>Sayfa1!G53</f>
        <v>0</v>
      </c>
      <c r="T53" s="2">
        <f>Sayfa1!F53</f>
        <v>0</v>
      </c>
      <c r="U53" s="2">
        <f>Sayfa1!E53</f>
        <v>0</v>
      </c>
      <c r="V53" s="2">
        <f>Sayfa1!D53</f>
        <v>0</v>
      </c>
      <c r="W53" s="2">
        <f>Sayfa1!C53</f>
        <v>0</v>
      </c>
      <c r="X53" s="2">
        <f>Sayfa1!B53</f>
        <v>0</v>
      </c>
    </row>
    <row r="54" spans="1:24" x14ac:dyDescent="0.25">
      <c r="A54" t="s">
        <v>62</v>
      </c>
      <c r="B54" s="2">
        <f>Sayfa1!X54</f>
        <v>0</v>
      </c>
      <c r="C54" s="2">
        <f>Sayfa1!W54</f>
        <v>0</v>
      </c>
      <c r="D54" s="2">
        <f>Sayfa1!V54</f>
        <v>0</v>
      </c>
      <c r="E54" s="2">
        <f>Sayfa1!U54</f>
        <v>0</v>
      </c>
      <c r="F54" s="2">
        <f>Sayfa1!T54</f>
        <v>0</v>
      </c>
      <c r="G54" s="2">
        <f>Sayfa1!S54</f>
        <v>0</v>
      </c>
      <c r="H54" s="2">
        <f>Sayfa1!R54</f>
        <v>0</v>
      </c>
      <c r="I54" s="2">
        <f>Sayfa1!Q54</f>
        <v>0</v>
      </c>
      <c r="J54" s="2">
        <f>Sayfa1!P54</f>
        <v>0</v>
      </c>
      <c r="K54" s="2">
        <f>Sayfa1!O54</f>
        <v>0</v>
      </c>
      <c r="L54" s="2">
        <f>Sayfa1!N54</f>
        <v>0</v>
      </c>
      <c r="M54" s="2">
        <f>Sayfa1!M54</f>
        <v>0</v>
      </c>
      <c r="N54" s="2">
        <f>Sayfa1!L54</f>
        <v>0</v>
      </c>
      <c r="O54" s="2">
        <f>Sayfa1!K54</f>
        <v>0</v>
      </c>
      <c r="P54" s="2">
        <f>Sayfa1!J54</f>
        <v>0</v>
      </c>
      <c r="Q54" s="2">
        <f>Sayfa1!I54</f>
        <v>0</v>
      </c>
      <c r="R54" s="2">
        <f>Sayfa1!H54</f>
        <v>0</v>
      </c>
      <c r="S54" s="2">
        <f>Sayfa1!G54</f>
        <v>0</v>
      </c>
      <c r="T54" s="2">
        <f>Sayfa1!F54</f>
        <v>0</v>
      </c>
      <c r="U54" s="2">
        <f>Sayfa1!E54</f>
        <v>0</v>
      </c>
      <c r="V54" s="2">
        <f>Sayfa1!D54</f>
        <v>0</v>
      </c>
      <c r="W54" s="2">
        <f>Sayfa1!C54</f>
        <v>0</v>
      </c>
      <c r="X54" s="2">
        <f>Sayfa1!B54</f>
        <v>0</v>
      </c>
    </row>
    <row r="55" spans="1:24" x14ac:dyDescent="0.25">
      <c r="A55" t="s">
        <v>63</v>
      </c>
      <c r="B55" s="2">
        <f>Sayfa1!X55</f>
        <v>7030000</v>
      </c>
      <c r="C55" s="2">
        <f>Sayfa1!W55</f>
        <v>7278000</v>
      </c>
      <c r="D55" s="2">
        <f>Sayfa1!V55</f>
        <v>8053000</v>
      </c>
      <c r="E55" s="2">
        <f>Sayfa1!U55</f>
        <v>8270000</v>
      </c>
      <c r="F55" s="2">
        <f>Sayfa1!T55</f>
        <v>8730000</v>
      </c>
      <c r="G55" s="2">
        <f>Sayfa1!S55</f>
        <v>9211000</v>
      </c>
      <c r="H55" s="2">
        <f>Sayfa1!R55</f>
        <v>9712000</v>
      </c>
      <c r="I55" s="2">
        <f>Sayfa1!Q55</f>
        <v>0</v>
      </c>
      <c r="J55" s="2">
        <f>Sayfa1!P55</f>
        <v>10930000</v>
      </c>
      <c r="K55" s="2">
        <f>Sayfa1!O55</f>
        <v>11460000</v>
      </c>
      <c r="L55" s="2">
        <f>Sayfa1!N55</f>
        <v>12897000</v>
      </c>
      <c r="M55" s="2">
        <f>Sayfa1!M55</f>
        <v>0</v>
      </c>
      <c r="N55" s="2">
        <f>Sayfa1!L55</f>
        <v>0</v>
      </c>
      <c r="O55" s="2">
        <f>Sayfa1!K55</f>
        <v>0</v>
      </c>
      <c r="P55" s="2">
        <f>Sayfa1!J55</f>
        <v>0</v>
      </c>
      <c r="Q55" s="2">
        <f>Sayfa1!I55</f>
        <v>18087000</v>
      </c>
      <c r="R55" s="2">
        <f>Sayfa1!H55</f>
        <v>0</v>
      </c>
      <c r="S55" s="2">
        <f>Sayfa1!G55</f>
        <v>0</v>
      </c>
      <c r="T55" s="2">
        <f>Sayfa1!F55</f>
        <v>35019000</v>
      </c>
      <c r="U55" s="2">
        <f>Sayfa1!E55</f>
        <v>68702000</v>
      </c>
      <c r="V55" s="2">
        <f>Sayfa1!D55</f>
        <v>77313000</v>
      </c>
      <c r="W55" s="2">
        <f>Sayfa1!C55</f>
        <v>0</v>
      </c>
      <c r="X55" s="2">
        <f>Sayfa1!B55</f>
        <v>0</v>
      </c>
    </row>
    <row r="56" spans="1:24" x14ac:dyDescent="0.25">
      <c r="A56" t="s">
        <v>64</v>
      </c>
      <c r="B56" s="2">
        <f>Sayfa1!X56</f>
        <v>0</v>
      </c>
      <c r="C56" s="2">
        <f>Sayfa1!W56</f>
        <v>0</v>
      </c>
      <c r="D56" s="2">
        <f>Sayfa1!V56</f>
        <v>0</v>
      </c>
      <c r="E56" s="2">
        <f>Sayfa1!U56</f>
        <v>0</v>
      </c>
      <c r="F56" s="2">
        <f>Sayfa1!T56</f>
        <v>0</v>
      </c>
      <c r="G56" s="2">
        <f>Sayfa1!S56</f>
        <v>0</v>
      </c>
      <c r="H56" s="2">
        <f>Sayfa1!R56</f>
        <v>0</v>
      </c>
      <c r="I56" s="2">
        <f>Sayfa1!Q56</f>
        <v>0</v>
      </c>
      <c r="J56" s="2">
        <f>Sayfa1!P56</f>
        <v>0</v>
      </c>
      <c r="K56" s="2">
        <f>Sayfa1!O56</f>
        <v>0</v>
      </c>
      <c r="L56" s="2">
        <f>Sayfa1!N56</f>
        <v>0</v>
      </c>
      <c r="M56" s="2">
        <f>Sayfa1!M56</f>
        <v>0</v>
      </c>
      <c r="N56" s="2">
        <f>Sayfa1!L56</f>
        <v>0</v>
      </c>
      <c r="O56" s="2">
        <f>Sayfa1!K56</f>
        <v>0</v>
      </c>
      <c r="P56" s="2">
        <f>Sayfa1!J56</f>
        <v>0</v>
      </c>
      <c r="Q56" s="2">
        <f>Sayfa1!I56</f>
        <v>0</v>
      </c>
      <c r="R56" s="2">
        <f>Sayfa1!H56</f>
        <v>0</v>
      </c>
      <c r="S56" s="2">
        <f>Sayfa1!G56</f>
        <v>0</v>
      </c>
      <c r="T56" s="2">
        <f>Sayfa1!F56</f>
        <v>0</v>
      </c>
      <c r="U56" s="2">
        <f>Sayfa1!E56</f>
        <v>0</v>
      </c>
      <c r="V56" s="2">
        <f>Sayfa1!D56</f>
        <v>0</v>
      </c>
      <c r="W56" s="2">
        <f>Sayfa1!C56</f>
        <v>0</v>
      </c>
      <c r="X56" s="2">
        <f>Sayfa1!B56</f>
        <v>0</v>
      </c>
    </row>
    <row r="57" spans="1:24" x14ac:dyDescent="0.25">
      <c r="A57" t="s">
        <v>65</v>
      </c>
      <c r="B57" s="2">
        <f>Sayfa1!X57</f>
        <v>0</v>
      </c>
      <c r="C57" s="2">
        <f>Sayfa1!W57</f>
        <v>0</v>
      </c>
      <c r="D57" s="2">
        <f>Sayfa1!V57</f>
        <v>0</v>
      </c>
      <c r="E57" s="2">
        <f>Sayfa1!U57</f>
        <v>0</v>
      </c>
      <c r="F57" s="2">
        <f>Sayfa1!T57</f>
        <v>0</v>
      </c>
      <c r="G57" s="2">
        <f>Sayfa1!S57</f>
        <v>0</v>
      </c>
      <c r="H57" s="2">
        <f>Sayfa1!R57</f>
        <v>0</v>
      </c>
      <c r="I57" s="2">
        <f>Sayfa1!Q57</f>
        <v>0</v>
      </c>
      <c r="J57" s="2">
        <f>Sayfa1!P57</f>
        <v>0</v>
      </c>
      <c r="K57" s="2">
        <f>Sayfa1!O57</f>
        <v>0</v>
      </c>
      <c r="L57" s="2">
        <f>Sayfa1!N57</f>
        <v>0</v>
      </c>
      <c r="M57" s="2">
        <f>Sayfa1!M57</f>
        <v>0</v>
      </c>
      <c r="N57" s="2">
        <f>Sayfa1!L57</f>
        <v>0</v>
      </c>
      <c r="O57" s="2">
        <f>Sayfa1!K57</f>
        <v>0</v>
      </c>
      <c r="P57" s="2">
        <f>Sayfa1!J57</f>
        <v>0</v>
      </c>
      <c r="Q57" s="2">
        <f>Sayfa1!I57</f>
        <v>0</v>
      </c>
      <c r="R57" s="2">
        <f>Sayfa1!H57</f>
        <v>0</v>
      </c>
      <c r="S57" s="2">
        <f>Sayfa1!G57</f>
        <v>0</v>
      </c>
      <c r="T57" s="2">
        <f>Sayfa1!F57</f>
        <v>0</v>
      </c>
      <c r="U57" s="2">
        <f>Sayfa1!E57</f>
        <v>0</v>
      </c>
      <c r="V57" s="2">
        <f>Sayfa1!D57</f>
        <v>0</v>
      </c>
      <c r="W57" s="2">
        <f>Sayfa1!C57</f>
        <v>0</v>
      </c>
      <c r="X57" s="2">
        <f>Sayfa1!B57</f>
        <v>0</v>
      </c>
    </row>
    <row r="58" spans="1:24" x14ac:dyDescent="0.25">
      <c r="A58" t="s">
        <v>66</v>
      </c>
      <c r="B58" s="2">
        <f>Sayfa1!X58</f>
        <v>0</v>
      </c>
      <c r="C58" s="2">
        <f>Sayfa1!W58</f>
        <v>0</v>
      </c>
      <c r="D58" s="2">
        <f>Sayfa1!V58</f>
        <v>0</v>
      </c>
      <c r="E58" s="2">
        <f>Sayfa1!U58</f>
        <v>0</v>
      </c>
      <c r="F58" s="2">
        <f>Sayfa1!T58</f>
        <v>345043000</v>
      </c>
      <c r="G58" s="2">
        <f>Sayfa1!S58</f>
        <v>346859000</v>
      </c>
      <c r="H58" s="2">
        <f>Sayfa1!R58</f>
        <v>0</v>
      </c>
      <c r="I58" s="2">
        <f>Sayfa1!Q58</f>
        <v>9971000</v>
      </c>
      <c r="J58" s="2">
        <f>Sayfa1!P58</f>
        <v>0</v>
      </c>
      <c r="K58" s="2">
        <f>Sayfa1!O58</f>
        <v>0</v>
      </c>
      <c r="L58" s="2">
        <f>Sayfa1!N58</f>
        <v>0</v>
      </c>
      <c r="M58" s="2">
        <f>Sayfa1!M58</f>
        <v>14217000</v>
      </c>
      <c r="N58" s="2">
        <f>Sayfa1!L58</f>
        <v>15320000</v>
      </c>
      <c r="O58" s="2">
        <f>Sayfa1!K58</f>
        <v>15914000</v>
      </c>
      <c r="P58" s="2">
        <f>Sayfa1!J58</f>
        <v>16895000</v>
      </c>
      <c r="Q58" s="2">
        <f>Sayfa1!I58</f>
        <v>0</v>
      </c>
      <c r="R58" s="2">
        <f>Sayfa1!H58</f>
        <v>23014000</v>
      </c>
      <c r="S58" s="2">
        <f>Sayfa1!G58</f>
        <v>29195000</v>
      </c>
      <c r="T58" s="2">
        <f>Sayfa1!F58</f>
        <v>0</v>
      </c>
      <c r="U58" s="2">
        <f>Sayfa1!E58</f>
        <v>0</v>
      </c>
      <c r="V58" s="2">
        <f>Sayfa1!D58</f>
        <v>0</v>
      </c>
      <c r="W58" s="2">
        <f>Sayfa1!C58</f>
        <v>87218000</v>
      </c>
      <c r="X58" s="2">
        <f>Sayfa1!B58</f>
        <v>82647000</v>
      </c>
    </row>
    <row r="59" spans="1:24" x14ac:dyDescent="0.25">
      <c r="A59" t="s">
        <v>67</v>
      </c>
      <c r="B59" s="2">
        <f>Sayfa1!X59</f>
        <v>-47460000</v>
      </c>
      <c r="C59" s="2">
        <f>Sayfa1!W59</f>
        <v>-53266000</v>
      </c>
      <c r="D59" s="2">
        <f>Sayfa1!V59</f>
        <v>-53219000</v>
      </c>
      <c r="E59" s="2">
        <f>Sayfa1!U59</f>
        <v>-103078000</v>
      </c>
      <c r="F59" s="2">
        <f>Sayfa1!T59</f>
        <v>-154290000</v>
      </c>
      <c r="G59" s="2">
        <f>Sayfa1!S59</f>
        <v>-198134000</v>
      </c>
      <c r="H59" s="2">
        <f>Sayfa1!R59</f>
        <v>-232497000</v>
      </c>
      <c r="I59" s="2">
        <f>Sayfa1!Q59</f>
        <v>-251852000</v>
      </c>
      <c r="J59" s="2">
        <f>Sayfa1!P59</f>
        <v>-282278000</v>
      </c>
      <c r="K59" s="2">
        <f>Sayfa1!O59</f>
        <v>-298645000</v>
      </c>
      <c r="L59" s="2">
        <f>Sayfa1!N59</f>
        <v>-235685000</v>
      </c>
      <c r="M59" s="2">
        <f>Sayfa1!M59</f>
        <v>-165546000</v>
      </c>
      <c r="N59" s="2">
        <f>Sayfa1!L59</f>
        <v>-163186000</v>
      </c>
      <c r="O59" s="2">
        <f>Sayfa1!K59</f>
        <v>107272000</v>
      </c>
      <c r="P59" s="2">
        <f>Sayfa1!J59</f>
        <v>136049000</v>
      </c>
      <c r="Q59" s="2">
        <f>Sayfa1!I59</f>
        <v>242982000</v>
      </c>
      <c r="R59" s="2">
        <f>Sayfa1!H59</f>
        <v>300488000</v>
      </c>
      <c r="S59" s="2">
        <f>Sayfa1!G59</f>
        <v>436594000</v>
      </c>
      <c r="T59" s="2">
        <f>Sayfa1!F59</f>
        <v>565512000</v>
      </c>
      <c r="U59" s="2">
        <f>Sayfa1!E59</f>
        <v>761219000</v>
      </c>
      <c r="V59" s="2">
        <f>Sayfa1!D59</f>
        <v>898407000</v>
      </c>
      <c r="W59" s="2">
        <f>Sayfa1!C59</f>
        <v>1062000000</v>
      </c>
      <c r="X59" s="2">
        <f>Sayfa1!B59</f>
        <v>1341150000</v>
      </c>
    </row>
    <row r="60" spans="1:24" x14ac:dyDescent="0.25">
      <c r="A60" t="s">
        <v>68</v>
      </c>
      <c r="B60" s="2">
        <f>Sayfa1!X60</f>
        <v>-47460000</v>
      </c>
      <c r="C60" s="2">
        <f>Sayfa1!W60</f>
        <v>-53266000</v>
      </c>
      <c r="D60" s="2">
        <f>Sayfa1!V60</f>
        <v>-53219000</v>
      </c>
      <c r="E60" s="2">
        <f>Sayfa1!U60</f>
        <v>-103078000</v>
      </c>
      <c r="F60" s="2">
        <f>Sayfa1!T60</f>
        <v>-154290000</v>
      </c>
      <c r="G60" s="2">
        <f>Sayfa1!S60</f>
        <v>-198134000</v>
      </c>
      <c r="H60" s="2">
        <f>Sayfa1!R60</f>
        <v>-232497000</v>
      </c>
      <c r="I60" s="2">
        <f>Sayfa1!Q60</f>
        <v>-251852000</v>
      </c>
      <c r="J60" s="2">
        <f>Sayfa1!P60</f>
        <v>-282278000</v>
      </c>
      <c r="K60" s="2">
        <f>Sayfa1!O60</f>
        <v>-298645000</v>
      </c>
      <c r="L60" s="2">
        <f>Sayfa1!N60</f>
        <v>-235685000</v>
      </c>
      <c r="M60" s="2">
        <f>Sayfa1!M60</f>
        <v>-165546000</v>
      </c>
      <c r="N60" s="2">
        <f>Sayfa1!L60</f>
        <v>-163186000</v>
      </c>
      <c r="O60" s="2">
        <f>Sayfa1!K60</f>
        <v>107272000</v>
      </c>
      <c r="P60" s="2">
        <f>Sayfa1!J60</f>
        <v>136049000</v>
      </c>
      <c r="Q60" s="2">
        <f>Sayfa1!I60</f>
        <v>242982000</v>
      </c>
      <c r="R60" s="2">
        <f>Sayfa1!H60</f>
        <v>300488000</v>
      </c>
      <c r="S60" s="2">
        <f>Sayfa1!G60</f>
        <v>436594000</v>
      </c>
      <c r="T60" s="2">
        <f>Sayfa1!F60</f>
        <v>565512000</v>
      </c>
      <c r="U60" s="2">
        <f>Sayfa1!E60</f>
        <v>761219000</v>
      </c>
      <c r="V60" s="2">
        <f>Sayfa1!D60</f>
        <v>898407000</v>
      </c>
      <c r="W60" s="2">
        <f>Sayfa1!C60</f>
        <v>1062000000</v>
      </c>
      <c r="X60" s="2">
        <f>Sayfa1!B60</f>
        <v>1341150000</v>
      </c>
    </row>
    <row r="61" spans="1:24" x14ac:dyDescent="0.25">
      <c r="A61" t="s">
        <v>69</v>
      </c>
      <c r="B61" s="2">
        <f>Sayfa1!X61</f>
        <v>110000000</v>
      </c>
      <c r="C61" s="2">
        <f>Sayfa1!W61</f>
        <v>110000000</v>
      </c>
      <c r="D61" s="2">
        <f>Sayfa1!V61</f>
        <v>110000000</v>
      </c>
      <c r="E61" s="2">
        <f>Sayfa1!U61</f>
        <v>110000000</v>
      </c>
      <c r="F61" s="2">
        <f>Sayfa1!T61</f>
        <v>110000000</v>
      </c>
      <c r="G61" s="2">
        <f>Sayfa1!S61</f>
        <v>110000000</v>
      </c>
      <c r="H61" s="2">
        <f>Sayfa1!R61</f>
        <v>110000000</v>
      </c>
      <c r="I61" s="2">
        <f>Sayfa1!Q61</f>
        <v>110000000</v>
      </c>
      <c r="J61" s="2">
        <f>Sayfa1!P61</f>
        <v>110000000</v>
      </c>
      <c r="K61" s="2">
        <f>Sayfa1!O61</f>
        <v>110000000</v>
      </c>
      <c r="L61" s="2">
        <f>Sayfa1!N61</f>
        <v>110000000</v>
      </c>
      <c r="M61" s="2">
        <f>Sayfa1!M61</f>
        <v>110000000</v>
      </c>
      <c r="N61" s="2">
        <f>Sayfa1!L61</f>
        <v>110000000</v>
      </c>
      <c r="O61" s="2">
        <f>Sayfa1!K61</f>
        <v>201000000</v>
      </c>
      <c r="P61" s="2">
        <f>Sayfa1!J61</f>
        <v>201000000</v>
      </c>
      <c r="Q61" s="2">
        <f>Sayfa1!I61</f>
        <v>201000000</v>
      </c>
      <c r="R61" s="2">
        <f>Sayfa1!H61</f>
        <v>201000000</v>
      </c>
      <c r="S61" s="2">
        <f>Sayfa1!G61</f>
        <v>201000000</v>
      </c>
      <c r="T61" s="2">
        <f>Sayfa1!F61</f>
        <v>201000000</v>
      </c>
      <c r="U61" s="2">
        <f>Sayfa1!E61</f>
        <v>201000000</v>
      </c>
      <c r="V61" s="2">
        <f>Sayfa1!D61</f>
        <v>201000000</v>
      </c>
      <c r="W61" s="2">
        <f>Sayfa1!C61</f>
        <v>201000000</v>
      </c>
      <c r="X61" s="2">
        <f>Sayfa1!B61</f>
        <v>201000000</v>
      </c>
    </row>
    <row r="62" spans="1:24" x14ac:dyDescent="0.25">
      <c r="A62" t="s">
        <v>70</v>
      </c>
      <c r="B62" s="2">
        <f>Sayfa1!X62</f>
        <v>0</v>
      </c>
      <c r="C62" s="2">
        <f>Sayfa1!W62</f>
        <v>0</v>
      </c>
      <c r="D62" s="2">
        <f>Sayfa1!V62</f>
        <v>0</v>
      </c>
      <c r="E62" s="2">
        <f>Sayfa1!U62</f>
        <v>0</v>
      </c>
      <c r="F62" s="2">
        <f>Sayfa1!T62</f>
        <v>0</v>
      </c>
      <c r="G62" s="2">
        <f>Sayfa1!S62</f>
        <v>0</v>
      </c>
      <c r="H62" s="2">
        <f>Sayfa1!R62</f>
        <v>0</v>
      </c>
      <c r="I62" s="2">
        <f>Sayfa1!Q62</f>
        <v>0</v>
      </c>
      <c r="J62" s="2">
        <f>Sayfa1!P62</f>
        <v>0</v>
      </c>
      <c r="K62" s="2">
        <f>Sayfa1!O62</f>
        <v>0</v>
      </c>
      <c r="L62" s="2">
        <f>Sayfa1!N62</f>
        <v>0</v>
      </c>
      <c r="M62" s="2">
        <f>Sayfa1!M62</f>
        <v>0</v>
      </c>
      <c r="N62" s="2">
        <f>Sayfa1!L62</f>
        <v>0</v>
      </c>
      <c r="O62" s="2">
        <f>Sayfa1!K62</f>
        <v>0</v>
      </c>
      <c r="P62" s="2">
        <f>Sayfa1!J62</f>
        <v>0</v>
      </c>
      <c r="Q62" s="2">
        <f>Sayfa1!I62</f>
        <v>0</v>
      </c>
      <c r="R62" s="2">
        <f>Sayfa1!H62</f>
        <v>0</v>
      </c>
      <c r="S62" s="2">
        <f>Sayfa1!G62</f>
        <v>0</v>
      </c>
      <c r="T62" s="2">
        <f>Sayfa1!F62</f>
        <v>0</v>
      </c>
      <c r="U62" s="2">
        <f>Sayfa1!E62</f>
        <v>0</v>
      </c>
      <c r="V62" s="2">
        <f>Sayfa1!D62</f>
        <v>0</v>
      </c>
      <c r="W62" s="2">
        <f>Sayfa1!C62</f>
        <v>0</v>
      </c>
      <c r="X62" s="2">
        <f>Sayfa1!B62</f>
        <v>0</v>
      </c>
    </row>
    <row r="63" spans="1:24" x14ac:dyDescent="0.25">
      <c r="A63" t="s">
        <v>71</v>
      </c>
      <c r="B63" s="2">
        <f>Sayfa1!X63</f>
        <v>0</v>
      </c>
      <c r="C63" s="2">
        <f>Sayfa1!W63</f>
        <v>0</v>
      </c>
      <c r="D63" s="2">
        <f>Sayfa1!V63</f>
        <v>0</v>
      </c>
      <c r="E63" s="2">
        <f>Sayfa1!U63</f>
        <v>0</v>
      </c>
      <c r="F63" s="2">
        <f>Sayfa1!T63</f>
        <v>0</v>
      </c>
      <c r="G63" s="2">
        <f>Sayfa1!S63</f>
        <v>0</v>
      </c>
      <c r="H63" s="2">
        <f>Sayfa1!R63</f>
        <v>0</v>
      </c>
      <c r="I63" s="2">
        <f>Sayfa1!Q63</f>
        <v>0</v>
      </c>
      <c r="J63" s="2">
        <f>Sayfa1!P63</f>
        <v>0</v>
      </c>
      <c r="K63" s="2">
        <f>Sayfa1!O63</f>
        <v>0</v>
      </c>
      <c r="L63" s="2">
        <f>Sayfa1!N63</f>
        <v>0</v>
      </c>
      <c r="M63" s="2">
        <f>Sayfa1!M63</f>
        <v>0</v>
      </c>
      <c r="N63" s="2">
        <f>Sayfa1!L63</f>
        <v>0</v>
      </c>
      <c r="O63" s="2">
        <f>Sayfa1!K63</f>
        <v>0</v>
      </c>
      <c r="P63" s="2">
        <f>Sayfa1!J63</f>
        <v>184655000</v>
      </c>
      <c r="Q63" s="2">
        <f>Sayfa1!I63</f>
        <v>184655000</v>
      </c>
      <c r="R63" s="2">
        <f>Sayfa1!H63</f>
        <v>184655000</v>
      </c>
      <c r="S63" s="2">
        <f>Sayfa1!G63</f>
        <v>0</v>
      </c>
      <c r="T63" s="2">
        <f>Sayfa1!F63</f>
        <v>184655000</v>
      </c>
      <c r="U63" s="2">
        <f>Sayfa1!E63</f>
        <v>184655000</v>
      </c>
      <c r="V63" s="2">
        <f>Sayfa1!D63</f>
        <v>184655000</v>
      </c>
      <c r="W63" s="2">
        <f>Sayfa1!C63</f>
        <v>184655000</v>
      </c>
      <c r="X63" s="2">
        <f>Sayfa1!B63</f>
        <v>184655000</v>
      </c>
    </row>
    <row r="64" spans="1:24" x14ac:dyDescent="0.25">
      <c r="A64" t="s">
        <v>72</v>
      </c>
      <c r="B64" s="2">
        <f>Sayfa1!X64</f>
        <v>0</v>
      </c>
      <c r="C64" s="2">
        <f>Sayfa1!W64</f>
        <v>0</v>
      </c>
      <c r="D64" s="2">
        <f>Sayfa1!V64</f>
        <v>0</v>
      </c>
      <c r="E64" s="2">
        <f>Sayfa1!U64</f>
        <v>0</v>
      </c>
      <c r="F64" s="2">
        <f>Sayfa1!T64</f>
        <v>0</v>
      </c>
      <c r="G64" s="2">
        <f>Sayfa1!S64</f>
        <v>0</v>
      </c>
      <c r="H64" s="2">
        <f>Sayfa1!R64</f>
        <v>0</v>
      </c>
      <c r="I64" s="2">
        <f>Sayfa1!Q64</f>
        <v>0</v>
      </c>
      <c r="J64" s="2">
        <f>Sayfa1!P64</f>
        <v>0</v>
      </c>
      <c r="K64" s="2">
        <f>Sayfa1!O64</f>
        <v>0</v>
      </c>
      <c r="L64" s="2">
        <f>Sayfa1!N64</f>
        <v>0</v>
      </c>
      <c r="M64" s="2">
        <f>Sayfa1!M64</f>
        <v>0</v>
      </c>
      <c r="N64" s="2">
        <f>Sayfa1!L64</f>
        <v>0</v>
      </c>
      <c r="O64" s="2">
        <f>Sayfa1!K64</f>
        <v>0</v>
      </c>
      <c r="P64" s="2">
        <f>Sayfa1!J64</f>
        <v>0</v>
      </c>
      <c r="Q64" s="2">
        <f>Sayfa1!I64</f>
        <v>0</v>
      </c>
      <c r="R64" s="2">
        <f>Sayfa1!H64</f>
        <v>0</v>
      </c>
      <c r="S64" s="2">
        <f>Sayfa1!G64</f>
        <v>0</v>
      </c>
      <c r="T64" s="2">
        <f>Sayfa1!F64</f>
        <v>0</v>
      </c>
      <c r="U64" s="2">
        <f>Sayfa1!E64</f>
        <v>0</v>
      </c>
      <c r="V64" s="2">
        <f>Sayfa1!D64</f>
        <v>0</v>
      </c>
      <c r="W64" s="2">
        <f>Sayfa1!C64</f>
        <v>0</v>
      </c>
      <c r="X64" s="2">
        <f>Sayfa1!B64</f>
        <v>0</v>
      </c>
    </row>
    <row r="65" spans="1:24" x14ac:dyDescent="0.25">
      <c r="A65" t="s">
        <v>73</v>
      </c>
      <c r="B65" s="2">
        <f>Sayfa1!X65</f>
        <v>0</v>
      </c>
      <c r="C65" s="2">
        <f>Sayfa1!W65</f>
        <v>0</v>
      </c>
      <c r="D65" s="2">
        <f>Sayfa1!V65</f>
        <v>0</v>
      </c>
      <c r="E65" s="2">
        <f>Sayfa1!U65</f>
        <v>0</v>
      </c>
      <c r="F65" s="2">
        <f>Sayfa1!T65</f>
        <v>0</v>
      </c>
      <c r="G65" s="2">
        <f>Sayfa1!S65</f>
        <v>0</v>
      </c>
      <c r="H65" s="2">
        <f>Sayfa1!R65</f>
        <v>0</v>
      </c>
      <c r="I65" s="2">
        <f>Sayfa1!Q65</f>
        <v>0</v>
      </c>
      <c r="J65" s="2">
        <f>Sayfa1!P65</f>
        <v>0</v>
      </c>
      <c r="K65" s="2">
        <f>Sayfa1!O65</f>
        <v>0</v>
      </c>
      <c r="L65" s="2">
        <f>Sayfa1!N65</f>
        <v>0</v>
      </c>
      <c r="M65" s="2">
        <f>Sayfa1!M65</f>
        <v>0</v>
      </c>
      <c r="N65" s="2">
        <f>Sayfa1!L65</f>
        <v>0</v>
      </c>
      <c r="O65" s="2">
        <f>Sayfa1!K65</f>
        <v>0</v>
      </c>
      <c r="P65" s="2">
        <f>Sayfa1!J65</f>
        <v>0</v>
      </c>
      <c r="Q65" s="2">
        <f>Sayfa1!I65</f>
        <v>0</v>
      </c>
      <c r="R65" s="2">
        <f>Sayfa1!H65</f>
        <v>0</v>
      </c>
      <c r="S65" s="2">
        <f>Sayfa1!G65</f>
        <v>0</v>
      </c>
      <c r="T65" s="2">
        <f>Sayfa1!F65</f>
        <v>0</v>
      </c>
      <c r="U65" s="2">
        <f>Sayfa1!E65</f>
        <v>0</v>
      </c>
      <c r="V65" s="2">
        <f>Sayfa1!D65</f>
        <v>0</v>
      </c>
      <c r="W65" s="2">
        <f>Sayfa1!C65</f>
        <v>0</v>
      </c>
      <c r="X65" s="2">
        <f>Sayfa1!B65</f>
        <v>0</v>
      </c>
    </row>
    <row r="66" spans="1:24" x14ac:dyDescent="0.25">
      <c r="A66" t="s">
        <v>74</v>
      </c>
      <c r="B66" s="2">
        <f>Sayfa1!X66</f>
        <v>8704000</v>
      </c>
      <c r="C66" s="2">
        <f>Sayfa1!W66</f>
        <v>8704000</v>
      </c>
      <c r="D66" s="2">
        <f>Sayfa1!V66</f>
        <v>8704000</v>
      </c>
      <c r="E66" s="2">
        <f>Sayfa1!U66</f>
        <v>8704000</v>
      </c>
      <c r="F66" s="2">
        <f>Sayfa1!T66</f>
        <v>8704000</v>
      </c>
      <c r="G66" s="2">
        <f>Sayfa1!S66</f>
        <v>8704000</v>
      </c>
      <c r="H66" s="2">
        <f>Sayfa1!R66</f>
        <v>8704000</v>
      </c>
      <c r="I66" s="2">
        <f>Sayfa1!Q66</f>
        <v>8704000</v>
      </c>
      <c r="J66" s="2">
        <f>Sayfa1!P66</f>
        <v>8704000</v>
      </c>
      <c r="K66" s="2">
        <f>Sayfa1!O66</f>
        <v>8704000</v>
      </c>
      <c r="L66" s="2">
        <f>Sayfa1!N66</f>
        <v>8704000</v>
      </c>
      <c r="M66" s="2">
        <f>Sayfa1!M66</f>
        <v>0</v>
      </c>
      <c r="N66" s="2">
        <f>Sayfa1!L66</f>
        <v>8704000</v>
      </c>
      <c r="O66" s="2">
        <f>Sayfa1!K66</f>
        <v>8704000</v>
      </c>
      <c r="P66" s="2">
        <f>Sayfa1!J66</f>
        <v>8704000</v>
      </c>
      <c r="Q66" s="2">
        <f>Sayfa1!I66</f>
        <v>8704000</v>
      </c>
      <c r="R66" s="2">
        <f>Sayfa1!H66</f>
        <v>8704000</v>
      </c>
      <c r="S66" s="2">
        <f>Sayfa1!G66</f>
        <v>8704000</v>
      </c>
      <c r="T66" s="2">
        <f>Sayfa1!F66</f>
        <v>8704000</v>
      </c>
      <c r="U66" s="2">
        <f>Sayfa1!E66</f>
        <v>8704000</v>
      </c>
      <c r="V66" s="2">
        <f>Sayfa1!D66</f>
        <v>8704000</v>
      </c>
      <c r="W66" s="2">
        <f>Sayfa1!C66</f>
        <v>19753000</v>
      </c>
      <c r="X66" s="2">
        <f>Sayfa1!B66</f>
        <v>19753000</v>
      </c>
    </row>
    <row r="67" spans="1:24" x14ac:dyDescent="0.25">
      <c r="A67" t="s">
        <v>75</v>
      </c>
      <c r="B67" s="2">
        <f>Sayfa1!X67</f>
        <v>-187812000</v>
      </c>
      <c r="C67" s="2">
        <f>Sayfa1!W67</f>
        <v>-187812000</v>
      </c>
      <c r="D67" s="2">
        <f>Sayfa1!V67</f>
        <v>-187812000</v>
      </c>
      <c r="E67" s="2">
        <f>Sayfa1!U67</f>
        <v>-187812000</v>
      </c>
      <c r="F67" s="2">
        <f>Sayfa1!T67</f>
        <v>-252421000</v>
      </c>
      <c r="G67" s="2">
        <f>Sayfa1!S67</f>
        <v>-252421000</v>
      </c>
      <c r="H67" s="2">
        <f>Sayfa1!R67</f>
        <v>-252421000</v>
      </c>
      <c r="I67" s="2">
        <f>Sayfa1!Q67</f>
        <v>-252420000</v>
      </c>
      <c r="J67" s="2">
        <f>Sayfa1!P67</f>
        <v>-401055000</v>
      </c>
      <c r="K67" s="2">
        <f>Sayfa1!O67</f>
        <v>-401055000</v>
      </c>
      <c r="L67" s="2">
        <f>Sayfa1!N67</f>
        <v>-401055000</v>
      </c>
      <c r="M67" s="2">
        <f>Sayfa1!M67</f>
        <v>-401054000</v>
      </c>
      <c r="N67" s="2">
        <f>Sayfa1!L67</f>
        <v>-315758000</v>
      </c>
      <c r="O67" s="2">
        <f>Sayfa1!K67</f>
        <v>-315758000</v>
      </c>
      <c r="P67" s="2">
        <f>Sayfa1!J67</f>
        <v>-315758000</v>
      </c>
      <c r="Q67" s="2">
        <f>Sayfa1!I67</f>
        <v>-315758000</v>
      </c>
      <c r="R67" s="2">
        <f>Sayfa1!H67</f>
        <v>-184294000</v>
      </c>
      <c r="S67" s="2">
        <f>Sayfa1!G67</f>
        <v>-184294000</v>
      </c>
      <c r="T67" s="2">
        <f>Sayfa1!F67</f>
        <v>-184294000</v>
      </c>
      <c r="U67" s="2">
        <f>Sayfa1!E67</f>
        <v>-184294000</v>
      </c>
      <c r="V67" s="2">
        <f>Sayfa1!D67</f>
        <v>340633000</v>
      </c>
      <c r="W67" s="2">
        <f>Sayfa1!C67</f>
        <v>329584000</v>
      </c>
      <c r="X67" s="2">
        <f>Sayfa1!B67</f>
        <v>329584000</v>
      </c>
    </row>
    <row r="68" spans="1:24" x14ac:dyDescent="0.25">
      <c r="A68" t="s">
        <v>76</v>
      </c>
      <c r="B68" s="2">
        <f>Sayfa1!X68</f>
        <v>-4340000</v>
      </c>
      <c r="C68" s="2">
        <f>Sayfa1!W68</f>
        <v>-10135000</v>
      </c>
      <c r="D68" s="2">
        <f>Sayfa1!V68</f>
        <v>-10088000</v>
      </c>
      <c r="E68" s="2">
        <f>Sayfa1!U68</f>
        <v>-64609000</v>
      </c>
      <c r="F68" s="2">
        <f>Sayfa1!T68</f>
        <v>-52230000</v>
      </c>
      <c r="G68" s="2">
        <f>Sayfa1!S68</f>
        <v>-94193000</v>
      </c>
      <c r="H68" s="2">
        <f>Sayfa1!R68</f>
        <v>-129419000</v>
      </c>
      <c r="I68" s="2">
        <f>Sayfa1!Q68</f>
        <v>-148634000</v>
      </c>
      <c r="J68" s="2">
        <f>Sayfa1!P68</f>
        <v>-30900000</v>
      </c>
      <c r="K68" s="2">
        <f>Sayfa1!O68</f>
        <v>-46730000</v>
      </c>
      <c r="L68" s="2">
        <f>Sayfa1!N68</f>
        <v>15856000</v>
      </c>
      <c r="M68" s="2">
        <f>Sayfa1!M68</f>
        <v>85296000</v>
      </c>
      <c r="N68" s="2">
        <f>Sayfa1!L68</f>
        <v>2360000</v>
      </c>
      <c r="O68" s="2">
        <f>Sayfa1!K68</f>
        <v>-2819000</v>
      </c>
      <c r="P68" s="2">
        <f>Sayfa1!J68</f>
        <v>26636000</v>
      </c>
      <c r="Q68" s="2">
        <f>Sayfa1!I68</f>
        <v>131464000</v>
      </c>
      <c r="R68" s="2">
        <f>Sayfa1!H68</f>
        <v>58034000</v>
      </c>
      <c r="S68" s="2">
        <f>Sayfa1!G68</f>
        <v>191795000</v>
      </c>
      <c r="T68" s="2">
        <f>Sayfa1!F68</f>
        <v>332359000</v>
      </c>
      <c r="U68" s="2">
        <f>Sayfa1!E68</f>
        <v>524927000</v>
      </c>
      <c r="V68" s="2">
        <f>Sayfa1!D68</f>
        <v>141991000</v>
      </c>
      <c r="W68" s="2">
        <f>Sayfa1!C68</f>
        <v>298773000</v>
      </c>
      <c r="X68" s="2">
        <f>Sayfa1!B68</f>
        <v>591451000</v>
      </c>
    </row>
    <row r="69" spans="1:24" x14ac:dyDescent="0.25">
      <c r="A69" t="s">
        <v>77</v>
      </c>
      <c r="B69" s="2">
        <f>Sayfa1!X69</f>
        <v>25988000</v>
      </c>
      <c r="C69" s="2">
        <f>Sayfa1!W69</f>
        <v>25977000</v>
      </c>
      <c r="D69" s="2">
        <f>Sayfa1!V69</f>
        <v>25977000</v>
      </c>
      <c r="E69" s="2">
        <f>Sayfa1!U69</f>
        <v>30639000</v>
      </c>
      <c r="F69" s="2">
        <f>Sayfa1!T69</f>
        <v>31657000</v>
      </c>
      <c r="G69" s="2">
        <f>Sayfa1!S69</f>
        <v>29776000</v>
      </c>
      <c r="H69" s="2">
        <f>Sayfa1!R69</f>
        <v>30639000</v>
      </c>
      <c r="I69" s="2">
        <f>Sayfa1!Q69</f>
        <v>30498000</v>
      </c>
      <c r="J69" s="2">
        <f>Sayfa1!P69</f>
        <v>30973000</v>
      </c>
      <c r="K69" s="2">
        <f>Sayfa1!O69</f>
        <v>30436000</v>
      </c>
      <c r="L69" s="2">
        <f>Sayfa1!N69</f>
        <v>30810000</v>
      </c>
      <c r="M69" s="2">
        <f>Sayfa1!M69</f>
        <v>40212000</v>
      </c>
      <c r="N69" s="2">
        <f>Sayfa1!L69</f>
        <v>31508000</v>
      </c>
      <c r="O69" s="2">
        <f>Sayfa1!K69</f>
        <v>216145000</v>
      </c>
      <c r="P69" s="2">
        <f>Sayfa1!J69</f>
        <v>30812000</v>
      </c>
      <c r="Q69" s="2">
        <f>Sayfa1!I69</f>
        <v>32917000</v>
      </c>
      <c r="R69" s="2">
        <f>Sayfa1!H69</f>
        <v>32389000</v>
      </c>
      <c r="S69" s="2">
        <f>Sayfa1!G69</f>
        <v>219389000</v>
      </c>
      <c r="T69" s="2">
        <f>Sayfa1!F69</f>
        <v>23088000</v>
      </c>
      <c r="U69" s="2">
        <f>Sayfa1!E69</f>
        <v>26227000</v>
      </c>
      <c r="V69" s="2">
        <f>Sayfa1!D69</f>
        <v>21424000</v>
      </c>
      <c r="W69" s="2">
        <f>Sayfa1!C69</f>
        <v>28235000</v>
      </c>
      <c r="X69" s="2">
        <f>Sayfa1!B69</f>
        <v>14707000</v>
      </c>
    </row>
    <row r="70" spans="1:24" x14ac:dyDescent="0.25">
      <c r="A70" t="s">
        <v>78</v>
      </c>
      <c r="B70" s="2">
        <f>Sayfa1!X70</f>
        <v>0</v>
      </c>
      <c r="C70" s="2">
        <f>Sayfa1!W70</f>
        <v>0</v>
      </c>
      <c r="D70" s="2">
        <f>Sayfa1!V70</f>
        <v>0</v>
      </c>
      <c r="E70" s="2">
        <f>Sayfa1!U70</f>
        <v>0</v>
      </c>
      <c r="F70" s="2">
        <f>Sayfa1!T70</f>
        <v>0</v>
      </c>
      <c r="G70" s="2">
        <f>Sayfa1!S70</f>
        <v>0</v>
      </c>
      <c r="H70" s="2">
        <f>Sayfa1!R70</f>
        <v>0</v>
      </c>
      <c r="I70" s="2">
        <f>Sayfa1!Q70</f>
        <v>0</v>
      </c>
      <c r="J70" s="2">
        <f>Sayfa1!P70</f>
        <v>0</v>
      </c>
      <c r="K70" s="2">
        <f>Sayfa1!O70</f>
        <v>0</v>
      </c>
      <c r="L70" s="2">
        <f>Sayfa1!N70</f>
        <v>0</v>
      </c>
      <c r="M70" s="2">
        <f>Sayfa1!M70</f>
        <v>0</v>
      </c>
      <c r="N70" s="2">
        <f>Sayfa1!L70</f>
        <v>0</v>
      </c>
      <c r="O70" s="2">
        <f>Sayfa1!K70</f>
        <v>0</v>
      </c>
      <c r="P70" s="2">
        <f>Sayfa1!J70</f>
        <v>0</v>
      </c>
      <c r="Q70" s="2">
        <f>Sayfa1!I70</f>
        <v>0</v>
      </c>
      <c r="R70" s="2">
        <f>Sayfa1!H70</f>
        <v>0</v>
      </c>
      <c r="S70" s="2">
        <f>Sayfa1!G70</f>
        <v>0</v>
      </c>
      <c r="T70" s="2">
        <f>Sayfa1!F70</f>
        <v>0</v>
      </c>
      <c r="U70" s="2">
        <f>Sayfa1!E70</f>
        <v>0</v>
      </c>
      <c r="V70" s="2">
        <f>Sayfa1!D70</f>
        <v>0</v>
      </c>
      <c r="W70" s="2">
        <f>Sayfa1!C70</f>
        <v>0</v>
      </c>
      <c r="X70" s="2">
        <f>Sayfa1!B70</f>
        <v>0</v>
      </c>
    </row>
    <row r="71" spans="1:24" x14ac:dyDescent="0.25">
      <c r="A71" t="s">
        <v>79</v>
      </c>
      <c r="B71" s="2">
        <f>Sayfa1!X71</f>
        <v>750985000</v>
      </c>
      <c r="C71" s="2">
        <f>Sayfa1!W71</f>
        <v>854268000</v>
      </c>
      <c r="D71" s="2">
        <f>Sayfa1!V71</f>
        <v>831326000</v>
      </c>
      <c r="E71" s="2">
        <f>Sayfa1!U71</f>
        <v>760425000</v>
      </c>
      <c r="F71" s="2">
        <f>Sayfa1!T71</f>
        <v>1287211000</v>
      </c>
      <c r="G71" s="2">
        <f>Sayfa1!S71</f>
        <v>1369364000</v>
      </c>
      <c r="H71" s="2">
        <f>Sayfa1!R71</f>
        <v>1253607000</v>
      </c>
      <c r="I71" s="2">
        <f>Sayfa1!Q71</f>
        <v>1512576000</v>
      </c>
      <c r="J71" s="2">
        <f>Sayfa1!P71</f>
        <v>1474135000</v>
      </c>
      <c r="K71" s="2">
        <f>Sayfa1!O71</f>
        <v>1628808000</v>
      </c>
      <c r="L71" s="2">
        <f>Sayfa1!N71</f>
        <v>1797631000</v>
      </c>
      <c r="M71" s="2">
        <f>Sayfa1!M71</f>
        <v>1960650000</v>
      </c>
      <c r="N71" s="2">
        <f>Sayfa1!L71</f>
        <v>1800450000</v>
      </c>
      <c r="O71" s="2">
        <f>Sayfa1!K71</f>
        <v>2019717000</v>
      </c>
      <c r="P71" s="2">
        <f>Sayfa1!J71</f>
        <v>2143718000</v>
      </c>
      <c r="Q71" s="2">
        <f>Sayfa1!I71</f>
        <v>3001096000</v>
      </c>
      <c r="R71" s="2">
        <f>Sayfa1!H71</f>
        <v>3341308000</v>
      </c>
      <c r="S71" s="2">
        <f>Sayfa1!G71</f>
        <v>4003805000</v>
      </c>
      <c r="T71" s="2">
        <f>Sayfa1!F71</f>
        <v>5564492000</v>
      </c>
      <c r="U71" s="2">
        <f>Sayfa1!E71</f>
        <v>6297548000</v>
      </c>
      <c r="V71" s="2">
        <f>Sayfa1!D71</f>
        <v>6765987000</v>
      </c>
      <c r="W71" s="2">
        <f>Sayfa1!C71</f>
        <v>7988371000</v>
      </c>
      <c r="X71" s="2">
        <f>Sayfa1!B71</f>
        <v>11190528000</v>
      </c>
    </row>
    <row r="72" spans="1:24" x14ac:dyDescent="0.25">
      <c r="A72" t="s">
        <v>80</v>
      </c>
      <c r="B72" s="2">
        <f>Sayfa1!X72</f>
        <v>0</v>
      </c>
      <c r="C72" s="2">
        <f>Sayfa1!W72</f>
        <v>0</v>
      </c>
      <c r="D72" s="2">
        <f>Sayfa1!V72</f>
        <v>0</v>
      </c>
      <c r="E72" s="2">
        <f>Sayfa1!U72</f>
        <v>0</v>
      </c>
      <c r="F72" s="2">
        <f>Sayfa1!T72</f>
        <v>0</v>
      </c>
      <c r="G72" s="2">
        <f>Sayfa1!S72</f>
        <v>0</v>
      </c>
      <c r="H72" s="2">
        <f>Sayfa1!R72</f>
        <v>0</v>
      </c>
      <c r="I72" s="2">
        <f>Sayfa1!Q72</f>
        <v>0</v>
      </c>
      <c r="J72" s="2">
        <f>Sayfa1!P72</f>
        <v>0</v>
      </c>
      <c r="K72" s="2">
        <f>Sayfa1!O72</f>
        <v>0</v>
      </c>
      <c r="L72" s="2">
        <f>Sayfa1!N72</f>
        <v>0</v>
      </c>
      <c r="M72" s="2">
        <f>Sayfa1!M72</f>
        <v>0</v>
      </c>
      <c r="N72" s="2">
        <f>Sayfa1!L72</f>
        <v>0</v>
      </c>
      <c r="O72" s="2">
        <f>Sayfa1!K72</f>
        <v>0</v>
      </c>
      <c r="P72" s="2">
        <f>Sayfa1!J72</f>
        <v>0</v>
      </c>
      <c r="Q72" s="2">
        <f>Sayfa1!I72</f>
        <v>0</v>
      </c>
      <c r="R72" s="2">
        <f>Sayfa1!H72</f>
        <v>0</v>
      </c>
      <c r="S72" s="2">
        <f>Sayfa1!G72</f>
        <v>0</v>
      </c>
      <c r="T72" s="2">
        <f>Sayfa1!F72</f>
        <v>0</v>
      </c>
      <c r="U72" s="2">
        <f>Sayfa1!E72</f>
        <v>0</v>
      </c>
      <c r="V72" s="2">
        <f>Sayfa1!D72</f>
        <v>0</v>
      </c>
      <c r="W72" s="2">
        <f>Sayfa1!C72</f>
        <v>0</v>
      </c>
      <c r="X72" s="2">
        <f>Sayfa1!B72</f>
        <v>0</v>
      </c>
    </row>
    <row r="73" spans="1:24" x14ac:dyDescent="0.25">
      <c r="A73" t="s">
        <v>81</v>
      </c>
      <c r="B73" s="2">
        <f>Sayfa1!X73</f>
        <v>806511000</v>
      </c>
      <c r="C73" s="2">
        <f>Sayfa1!W73</f>
        <v>1697431000</v>
      </c>
      <c r="D73" s="2">
        <f>Sayfa1!V73</f>
        <v>2617113000</v>
      </c>
      <c r="E73" s="2">
        <f>Sayfa1!U73</f>
        <v>3477020000</v>
      </c>
      <c r="F73" s="2">
        <f>Sayfa1!T73</f>
        <v>840682000</v>
      </c>
      <c r="G73" s="2">
        <f>Sayfa1!S73</f>
        <v>1842761000</v>
      </c>
      <c r="H73" s="2">
        <f>Sayfa1!R73</f>
        <v>2879903000</v>
      </c>
      <c r="I73" s="2">
        <f>Sayfa1!Q73</f>
        <v>4136971000</v>
      </c>
      <c r="J73" s="2">
        <f>Sayfa1!P73</f>
        <v>1048401000</v>
      </c>
      <c r="K73" s="2">
        <f>Sayfa1!O73</f>
        <v>2003518000</v>
      </c>
      <c r="L73" s="2">
        <f>Sayfa1!N73</f>
        <v>3674296000</v>
      </c>
      <c r="M73" s="2">
        <f>Sayfa1!M73</f>
        <v>5606519000</v>
      </c>
      <c r="N73" s="2">
        <f>Sayfa1!L73</f>
        <v>1461262000</v>
      </c>
      <c r="O73" s="2">
        <f>Sayfa1!K73</f>
        <v>2983252000</v>
      </c>
      <c r="P73" s="2">
        <f>Sayfa1!J73</f>
        <v>4951132000</v>
      </c>
      <c r="Q73" s="2">
        <f>Sayfa1!I73</f>
        <v>7520079000</v>
      </c>
      <c r="R73" s="2">
        <f>Sayfa1!H73</f>
        <v>2843083000</v>
      </c>
      <c r="S73" s="2">
        <f>Sayfa1!G73</f>
        <v>6249184000</v>
      </c>
      <c r="T73" s="2">
        <f>Sayfa1!F73</f>
        <v>10788538000</v>
      </c>
      <c r="U73" s="2">
        <f>Sayfa1!E73</f>
        <v>17440964000</v>
      </c>
      <c r="V73" s="2">
        <f>Sayfa1!D73</f>
        <v>6621574000</v>
      </c>
      <c r="W73" s="2">
        <f>Sayfa1!C73</f>
        <v>14452262000</v>
      </c>
      <c r="X73" s="2">
        <f>Sayfa1!B73</f>
        <v>24861195000</v>
      </c>
    </row>
    <row r="74" spans="1:24" x14ac:dyDescent="0.25">
      <c r="A74" t="s">
        <v>82</v>
      </c>
      <c r="B74" s="2">
        <f>Sayfa1!X74</f>
        <v>-661425000</v>
      </c>
      <c r="C74" s="2">
        <f>Sayfa1!W74</f>
        <v>-1400338000</v>
      </c>
      <c r="D74" s="2">
        <f>Sayfa1!V74</f>
        <v>-2140846000</v>
      </c>
      <c r="E74" s="2">
        <f>Sayfa1!U74</f>
        <v>-2831234000</v>
      </c>
      <c r="F74" s="2">
        <f>Sayfa1!T74</f>
        <v>-698944000</v>
      </c>
      <c r="G74" s="2">
        <f>Sayfa1!S74</f>
        <v>-1522935000</v>
      </c>
      <c r="H74" s="2">
        <f>Sayfa1!R74</f>
        <v>-2375718000</v>
      </c>
      <c r="I74" s="2">
        <f>Sayfa1!Q74</f>
        <v>-3422374000</v>
      </c>
      <c r="J74" s="2">
        <f>Sayfa1!P74</f>
        <v>-874691000</v>
      </c>
      <c r="K74" s="2">
        <f>Sayfa1!O74</f>
        <v>-1706353000</v>
      </c>
      <c r="L74" s="2">
        <f>Sayfa1!N74</f>
        <v>-3082489000</v>
      </c>
      <c r="M74" s="2">
        <f>Sayfa1!M74</f>
        <v>-4675836000</v>
      </c>
      <c r="N74" s="2">
        <f>Sayfa1!L74</f>
        <v>-1209815000</v>
      </c>
      <c r="O74" s="2">
        <f>Sayfa1!K74</f>
        <v>-2498696000</v>
      </c>
      <c r="P74" s="2">
        <f>Sayfa1!J74</f>
        <v>-4136787000</v>
      </c>
      <c r="Q74" s="2">
        <f>Sayfa1!I74</f>
        <v>-6253253000</v>
      </c>
      <c r="R74" s="2">
        <f>Sayfa1!H74</f>
        <v>-2346235000</v>
      </c>
      <c r="S74" s="2">
        <f>Sayfa1!G74</f>
        <v>-5144220000</v>
      </c>
      <c r="T74" s="2">
        <f>Sayfa1!F74</f>
        <v>-8905880000</v>
      </c>
      <c r="U74" s="2">
        <f>Sayfa1!E74</f>
        <v>-14536722000</v>
      </c>
      <c r="V74" s="2">
        <f>Sayfa1!D74</f>
        <v>-5559583000</v>
      </c>
      <c r="W74" s="2">
        <f>Sayfa1!C74</f>
        <v>-12056295000</v>
      </c>
      <c r="X74" s="2">
        <f>Sayfa1!B74</f>
        <v>-20637322000</v>
      </c>
    </row>
    <row r="75" spans="1:24" x14ac:dyDescent="0.25">
      <c r="A75" t="s">
        <v>83</v>
      </c>
      <c r="B75" s="2">
        <f>Sayfa1!X75</f>
        <v>0</v>
      </c>
      <c r="C75" s="2">
        <f>Sayfa1!W75</f>
        <v>0</v>
      </c>
      <c r="D75" s="2">
        <f>Sayfa1!V75</f>
        <v>0</v>
      </c>
      <c r="E75" s="2">
        <f>Sayfa1!U75</f>
        <v>0</v>
      </c>
      <c r="F75" s="2">
        <f>Sayfa1!T75</f>
        <v>0</v>
      </c>
      <c r="G75" s="2">
        <f>Sayfa1!S75</f>
        <v>0</v>
      </c>
      <c r="H75" s="2">
        <f>Sayfa1!R75</f>
        <v>0</v>
      </c>
      <c r="I75" s="2">
        <f>Sayfa1!Q75</f>
        <v>0</v>
      </c>
      <c r="J75" s="2">
        <f>Sayfa1!P75</f>
        <v>0</v>
      </c>
      <c r="K75" s="2">
        <f>Sayfa1!O75</f>
        <v>0</v>
      </c>
      <c r="L75" s="2">
        <f>Sayfa1!N75</f>
        <v>0</v>
      </c>
      <c r="M75" s="2">
        <f>Sayfa1!M75</f>
        <v>0</v>
      </c>
      <c r="N75" s="2">
        <f>Sayfa1!L75</f>
        <v>0</v>
      </c>
      <c r="O75" s="2">
        <f>Sayfa1!K75</f>
        <v>0</v>
      </c>
      <c r="P75" s="2">
        <f>Sayfa1!J75</f>
        <v>0</v>
      </c>
      <c r="Q75" s="2">
        <f>Sayfa1!I75</f>
        <v>0</v>
      </c>
      <c r="R75" s="2">
        <f>Sayfa1!H75</f>
        <v>0</v>
      </c>
      <c r="S75" s="2">
        <f>Sayfa1!G75</f>
        <v>0</v>
      </c>
      <c r="T75" s="2">
        <f>Sayfa1!F75</f>
        <v>0</v>
      </c>
      <c r="U75" s="2">
        <f>Sayfa1!E75</f>
        <v>0</v>
      </c>
      <c r="V75" s="2">
        <f>Sayfa1!D75</f>
        <v>0</v>
      </c>
      <c r="W75" s="2">
        <f>Sayfa1!C75</f>
        <v>0</v>
      </c>
      <c r="X75" s="2">
        <f>Sayfa1!B75</f>
        <v>0</v>
      </c>
    </row>
    <row r="76" spans="1:24" x14ac:dyDescent="0.25">
      <c r="A76" t="s">
        <v>84</v>
      </c>
      <c r="B76" s="2">
        <f>Sayfa1!X76</f>
        <v>145086000</v>
      </c>
      <c r="C76" s="2">
        <f>Sayfa1!W76</f>
        <v>297093000</v>
      </c>
      <c r="D76" s="2">
        <f>Sayfa1!V76</f>
        <v>476267000</v>
      </c>
      <c r="E76" s="2">
        <f>Sayfa1!U76</f>
        <v>645786000</v>
      </c>
      <c r="F76" s="2">
        <f>Sayfa1!T76</f>
        <v>141738000</v>
      </c>
      <c r="G76" s="2">
        <f>Sayfa1!S76</f>
        <v>319826000</v>
      </c>
      <c r="H76" s="2">
        <f>Sayfa1!R76</f>
        <v>504185000</v>
      </c>
      <c r="I76" s="2">
        <f>Sayfa1!Q76</f>
        <v>714597000</v>
      </c>
      <c r="J76" s="2">
        <f>Sayfa1!P76</f>
        <v>173710000</v>
      </c>
      <c r="K76" s="2">
        <f>Sayfa1!O76</f>
        <v>297165000</v>
      </c>
      <c r="L76" s="2">
        <f>Sayfa1!N76</f>
        <v>591807000</v>
      </c>
      <c r="M76" s="2">
        <f>Sayfa1!M76</f>
        <v>930683000</v>
      </c>
      <c r="N76" s="2">
        <f>Sayfa1!L76</f>
        <v>251447000</v>
      </c>
      <c r="O76" s="2">
        <f>Sayfa1!K76</f>
        <v>484556000</v>
      </c>
      <c r="P76" s="2">
        <f>Sayfa1!J76</f>
        <v>814345000</v>
      </c>
      <c r="Q76" s="2">
        <f>Sayfa1!I76</f>
        <v>1266826000</v>
      </c>
      <c r="R76" s="2">
        <f>Sayfa1!H76</f>
        <v>496848000</v>
      </c>
      <c r="S76" s="2">
        <f>Sayfa1!G76</f>
        <v>1104964000</v>
      </c>
      <c r="T76" s="2">
        <f>Sayfa1!F76</f>
        <v>1882658000</v>
      </c>
      <c r="U76" s="2">
        <f>Sayfa1!E76</f>
        <v>2904242000</v>
      </c>
      <c r="V76" s="2">
        <f>Sayfa1!D76</f>
        <v>1061991000</v>
      </c>
      <c r="W76" s="2">
        <f>Sayfa1!C76</f>
        <v>2395967000</v>
      </c>
      <c r="X76" s="2">
        <f>Sayfa1!B76</f>
        <v>4223873000</v>
      </c>
    </row>
    <row r="77" spans="1:24" x14ac:dyDescent="0.25">
      <c r="A77" t="s">
        <v>85</v>
      </c>
      <c r="B77" s="2">
        <f>Sayfa1!X77</f>
        <v>0</v>
      </c>
      <c r="C77" s="2">
        <f>Sayfa1!W77</f>
        <v>0</v>
      </c>
      <c r="D77" s="2">
        <f>Sayfa1!V77</f>
        <v>0</v>
      </c>
      <c r="E77" s="2">
        <f>Sayfa1!U77</f>
        <v>0</v>
      </c>
      <c r="F77" s="2">
        <f>Sayfa1!T77</f>
        <v>0</v>
      </c>
      <c r="G77" s="2">
        <f>Sayfa1!S77</f>
        <v>0</v>
      </c>
      <c r="H77" s="2">
        <f>Sayfa1!R77</f>
        <v>0</v>
      </c>
      <c r="I77" s="2">
        <f>Sayfa1!Q77</f>
        <v>0</v>
      </c>
      <c r="J77" s="2">
        <f>Sayfa1!P77</f>
        <v>0</v>
      </c>
      <c r="K77" s="2">
        <f>Sayfa1!O77</f>
        <v>0</v>
      </c>
      <c r="L77" s="2">
        <f>Sayfa1!N77</f>
        <v>0</v>
      </c>
      <c r="M77" s="2">
        <f>Sayfa1!M77</f>
        <v>0</v>
      </c>
      <c r="N77" s="2">
        <f>Sayfa1!L77</f>
        <v>0</v>
      </c>
      <c r="O77" s="2">
        <f>Sayfa1!K77</f>
        <v>0</v>
      </c>
      <c r="P77" s="2">
        <f>Sayfa1!J77</f>
        <v>0</v>
      </c>
      <c r="Q77" s="2">
        <f>Sayfa1!I77</f>
        <v>0</v>
      </c>
      <c r="R77" s="2">
        <f>Sayfa1!H77</f>
        <v>0</v>
      </c>
      <c r="S77" s="2">
        <f>Sayfa1!G77</f>
        <v>0</v>
      </c>
      <c r="T77" s="2">
        <f>Sayfa1!F77</f>
        <v>0</v>
      </c>
      <c r="U77" s="2">
        <f>Sayfa1!E77</f>
        <v>0</v>
      </c>
      <c r="V77" s="2">
        <f>Sayfa1!D77</f>
        <v>0</v>
      </c>
      <c r="W77" s="2">
        <f>Sayfa1!C77</f>
        <v>0</v>
      </c>
      <c r="X77" s="2">
        <f>Sayfa1!B77</f>
        <v>0</v>
      </c>
    </row>
    <row r="78" spans="1:24" x14ac:dyDescent="0.25">
      <c r="A78" t="s">
        <v>86</v>
      </c>
      <c r="B78" s="2">
        <f>Sayfa1!X78</f>
        <v>0</v>
      </c>
      <c r="C78" s="2">
        <f>Sayfa1!W78</f>
        <v>0</v>
      </c>
      <c r="D78" s="2">
        <f>Sayfa1!V78</f>
        <v>0</v>
      </c>
      <c r="E78" s="2">
        <f>Sayfa1!U78</f>
        <v>0</v>
      </c>
      <c r="F78" s="2">
        <f>Sayfa1!T78</f>
        <v>0</v>
      </c>
      <c r="G78" s="2">
        <f>Sayfa1!S78</f>
        <v>0</v>
      </c>
      <c r="H78" s="2">
        <f>Sayfa1!R78</f>
        <v>0</v>
      </c>
      <c r="I78" s="2">
        <f>Sayfa1!Q78</f>
        <v>0</v>
      </c>
      <c r="J78" s="2">
        <f>Sayfa1!P78</f>
        <v>0</v>
      </c>
      <c r="K78" s="2">
        <f>Sayfa1!O78</f>
        <v>0</v>
      </c>
      <c r="L78" s="2">
        <f>Sayfa1!N78</f>
        <v>0</v>
      </c>
      <c r="M78" s="2">
        <f>Sayfa1!M78</f>
        <v>0</v>
      </c>
      <c r="N78" s="2">
        <f>Sayfa1!L78</f>
        <v>0</v>
      </c>
      <c r="O78" s="2">
        <f>Sayfa1!K78</f>
        <v>0</v>
      </c>
      <c r="P78" s="2">
        <f>Sayfa1!J78</f>
        <v>0</v>
      </c>
      <c r="Q78" s="2">
        <f>Sayfa1!I78</f>
        <v>0</v>
      </c>
      <c r="R78" s="2">
        <f>Sayfa1!H78</f>
        <v>0</v>
      </c>
      <c r="S78" s="2">
        <f>Sayfa1!G78</f>
        <v>0</v>
      </c>
      <c r="T78" s="2">
        <f>Sayfa1!F78</f>
        <v>0</v>
      </c>
      <c r="U78" s="2">
        <f>Sayfa1!E78</f>
        <v>0</v>
      </c>
      <c r="V78" s="2">
        <f>Sayfa1!D78</f>
        <v>0</v>
      </c>
      <c r="W78" s="2">
        <f>Sayfa1!C78</f>
        <v>0</v>
      </c>
      <c r="X78" s="2">
        <f>Sayfa1!B78</f>
        <v>0</v>
      </c>
    </row>
    <row r="79" spans="1:24" x14ac:dyDescent="0.25">
      <c r="A79" t="s">
        <v>87</v>
      </c>
      <c r="B79" s="2">
        <f>Sayfa1!X79</f>
        <v>0</v>
      </c>
      <c r="C79" s="2">
        <f>Sayfa1!W79</f>
        <v>0</v>
      </c>
      <c r="D79" s="2">
        <f>Sayfa1!V79</f>
        <v>0</v>
      </c>
      <c r="E79" s="2">
        <f>Sayfa1!U79</f>
        <v>0</v>
      </c>
      <c r="F79" s="2">
        <f>Sayfa1!T79</f>
        <v>0</v>
      </c>
      <c r="G79" s="2">
        <f>Sayfa1!S79</f>
        <v>0</v>
      </c>
      <c r="H79" s="2">
        <f>Sayfa1!R79</f>
        <v>0</v>
      </c>
      <c r="I79" s="2">
        <f>Sayfa1!Q79</f>
        <v>0</v>
      </c>
      <c r="J79" s="2">
        <f>Sayfa1!P79</f>
        <v>0</v>
      </c>
      <c r="K79" s="2">
        <f>Sayfa1!O79</f>
        <v>0</v>
      </c>
      <c r="L79" s="2">
        <f>Sayfa1!N79</f>
        <v>0</v>
      </c>
      <c r="M79" s="2">
        <f>Sayfa1!M79</f>
        <v>0</v>
      </c>
      <c r="N79" s="2">
        <f>Sayfa1!L79</f>
        <v>0</v>
      </c>
      <c r="O79" s="2">
        <f>Sayfa1!K79</f>
        <v>0</v>
      </c>
      <c r="P79" s="2">
        <f>Sayfa1!J79</f>
        <v>0</v>
      </c>
      <c r="Q79" s="2">
        <f>Sayfa1!I79</f>
        <v>0</v>
      </c>
      <c r="R79" s="2">
        <f>Sayfa1!H79</f>
        <v>0</v>
      </c>
      <c r="S79" s="2">
        <f>Sayfa1!G79</f>
        <v>0</v>
      </c>
      <c r="T79" s="2">
        <f>Sayfa1!F79</f>
        <v>0</v>
      </c>
      <c r="U79" s="2">
        <f>Sayfa1!E79</f>
        <v>0</v>
      </c>
      <c r="V79" s="2">
        <f>Sayfa1!D79</f>
        <v>0</v>
      </c>
      <c r="W79" s="2">
        <f>Sayfa1!C79</f>
        <v>0</v>
      </c>
      <c r="X79" s="2">
        <f>Sayfa1!B79</f>
        <v>0</v>
      </c>
    </row>
    <row r="80" spans="1:24" x14ac:dyDescent="0.25">
      <c r="A80" t="s">
        <v>88</v>
      </c>
      <c r="B80" s="2">
        <f>Sayfa1!X80</f>
        <v>0</v>
      </c>
      <c r="C80" s="2">
        <f>Sayfa1!W80</f>
        <v>0</v>
      </c>
      <c r="D80" s="2">
        <f>Sayfa1!V80</f>
        <v>0</v>
      </c>
      <c r="E80" s="2">
        <f>Sayfa1!U80</f>
        <v>0</v>
      </c>
      <c r="F80" s="2">
        <f>Sayfa1!T80</f>
        <v>0</v>
      </c>
      <c r="G80" s="2">
        <f>Sayfa1!S80</f>
        <v>0</v>
      </c>
      <c r="H80" s="2">
        <f>Sayfa1!R80</f>
        <v>0</v>
      </c>
      <c r="I80" s="2">
        <f>Sayfa1!Q80</f>
        <v>0</v>
      </c>
      <c r="J80" s="2">
        <f>Sayfa1!P80</f>
        <v>0</v>
      </c>
      <c r="K80" s="2">
        <f>Sayfa1!O80</f>
        <v>0</v>
      </c>
      <c r="L80" s="2">
        <f>Sayfa1!N80</f>
        <v>0</v>
      </c>
      <c r="M80" s="2">
        <f>Sayfa1!M80</f>
        <v>0</v>
      </c>
      <c r="N80" s="2">
        <f>Sayfa1!L80</f>
        <v>0</v>
      </c>
      <c r="O80" s="2">
        <f>Sayfa1!K80</f>
        <v>0</v>
      </c>
      <c r="P80" s="2">
        <f>Sayfa1!J80</f>
        <v>0</v>
      </c>
      <c r="Q80" s="2">
        <f>Sayfa1!I80</f>
        <v>0</v>
      </c>
      <c r="R80" s="2">
        <f>Sayfa1!H80</f>
        <v>0</v>
      </c>
      <c r="S80" s="2">
        <f>Sayfa1!G80</f>
        <v>0</v>
      </c>
      <c r="T80" s="2">
        <f>Sayfa1!F80</f>
        <v>0</v>
      </c>
      <c r="U80" s="2">
        <f>Sayfa1!E80</f>
        <v>0</v>
      </c>
      <c r="V80" s="2">
        <f>Sayfa1!D80</f>
        <v>0</v>
      </c>
      <c r="W80" s="2">
        <f>Sayfa1!C80</f>
        <v>0</v>
      </c>
      <c r="X80" s="2">
        <f>Sayfa1!B80</f>
        <v>0</v>
      </c>
    </row>
    <row r="81" spans="1:24" x14ac:dyDescent="0.25">
      <c r="A81" t="s">
        <v>89</v>
      </c>
      <c r="B81" s="2">
        <f>Sayfa1!X81</f>
        <v>0</v>
      </c>
      <c r="C81" s="2">
        <f>Sayfa1!W81</f>
        <v>0</v>
      </c>
      <c r="D81" s="2">
        <f>Sayfa1!V81</f>
        <v>0</v>
      </c>
      <c r="E81" s="2">
        <f>Sayfa1!U81</f>
        <v>0</v>
      </c>
      <c r="F81" s="2">
        <f>Sayfa1!T81</f>
        <v>0</v>
      </c>
      <c r="G81" s="2">
        <f>Sayfa1!S81</f>
        <v>0</v>
      </c>
      <c r="H81" s="2">
        <f>Sayfa1!R81</f>
        <v>0</v>
      </c>
      <c r="I81" s="2">
        <f>Sayfa1!Q81</f>
        <v>0</v>
      </c>
      <c r="J81" s="2">
        <f>Sayfa1!P81</f>
        <v>0</v>
      </c>
      <c r="K81" s="2">
        <f>Sayfa1!O81</f>
        <v>0</v>
      </c>
      <c r="L81" s="2">
        <f>Sayfa1!N81</f>
        <v>0</v>
      </c>
      <c r="M81" s="2">
        <f>Sayfa1!M81</f>
        <v>0</v>
      </c>
      <c r="N81" s="2">
        <f>Sayfa1!L81</f>
        <v>0</v>
      </c>
      <c r="O81" s="2">
        <f>Sayfa1!K81</f>
        <v>0</v>
      </c>
      <c r="P81" s="2">
        <f>Sayfa1!J81</f>
        <v>0</v>
      </c>
      <c r="Q81" s="2">
        <f>Sayfa1!I81</f>
        <v>0</v>
      </c>
      <c r="R81" s="2">
        <f>Sayfa1!H81</f>
        <v>0</v>
      </c>
      <c r="S81" s="2">
        <f>Sayfa1!G81</f>
        <v>0</v>
      </c>
      <c r="T81" s="2">
        <f>Sayfa1!F81</f>
        <v>0</v>
      </c>
      <c r="U81" s="2">
        <f>Sayfa1!E81</f>
        <v>0</v>
      </c>
      <c r="V81" s="2">
        <f>Sayfa1!D81</f>
        <v>0</v>
      </c>
      <c r="W81" s="2">
        <f>Sayfa1!C81</f>
        <v>0</v>
      </c>
      <c r="X81" s="2">
        <f>Sayfa1!B81</f>
        <v>0</v>
      </c>
    </row>
    <row r="82" spans="1:24" x14ac:dyDescent="0.25">
      <c r="A82" t="s">
        <v>90</v>
      </c>
      <c r="B82" s="2">
        <f>Sayfa1!X82</f>
        <v>145086000</v>
      </c>
      <c r="C82" s="2">
        <f>Sayfa1!W82</f>
        <v>297093000</v>
      </c>
      <c r="D82" s="2">
        <f>Sayfa1!V82</f>
        <v>476267000</v>
      </c>
      <c r="E82" s="2">
        <f>Sayfa1!U82</f>
        <v>645786000</v>
      </c>
      <c r="F82" s="2">
        <f>Sayfa1!T82</f>
        <v>141738000</v>
      </c>
      <c r="G82" s="2">
        <f>Sayfa1!S82</f>
        <v>319826000</v>
      </c>
      <c r="H82" s="2">
        <f>Sayfa1!R82</f>
        <v>504185000</v>
      </c>
      <c r="I82" s="2">
        <f>Sayfa1!Q82</f>
        <v>714597000</v>
      </c>
      <c r="J82" s="2">
        <f>Sayfa1!P82</f>
        <v>173710000</v>
      </c>
      <c r="K82" s="2">
        <f>Sayfa1!O82</f>
        <v>297165000</v>
      </c>
      <c r="L82" s="2">
        <f>Sayfa1!N82</f>
        <v>591807000</v>
      </c>
      <c r="M82" s="2">
        <f>Sayfa1!M82</f>
        <v>930683000</v>
      </c>
      <c r="N82" s="2">
        <f>Sayfa1!L82</f>
        <v>251447000</v>
      </c>
      <c r="O82" s="2">
        <f>Sayfa1!K82</f>
        <v>484556000</v>
      </c>
      <c r="P82" s="2">
        <f>Sayfa1!J82</f>
        <v>814345000</v>
      </c>
      <c r="Q82" s="2">
        <f>Sayfa1!I82</f>
        <v>1266826000</v>
      </c>
      <c r="R82" s="2">
        <f>Sayfa1!H82</f>
        <v>496848000</v>
      </c>
      <c r="S82" s="2">
        <f>Sayfa1!G82</f>
        <v>1104964000</v>
      </c>
      <c r="T82" s="2">
        <f>Sayfa1!F82</f>
        <v>1882658000</v>
      </c>
      <c r="U82" s="2">
        <f>Sayfa1!E82</f>
        <v>2904242000</v>
      </c>
      <c r="V82" s="2">
        <f>Sayfa1!D82</f>
        <v>1061991000</v>
      </c>
      <c r="W82" s="2">
        <f>Sayfa1!C82</f>
        <v>2395967000</v>
      </c>
      <c r="X82" s="2">
        <f>Sayfa1!B82</f>
        <v>4223873000</v>
      </c>
    </row>
    <row r="83" spans="1:24" x14ac:dyDescent="0.25">
      <c r="A83" t="s">
        <v>91</v>
      </c>
      <c r="B83" s="2">
        <f>Sayfa1!X83</f>
        <v>-107719000</v>
      </c>
      <c r="C83" s="2">
        <f>Sayfa1!W83</f>
        <v>-225600000</v>
      </c>
      <c r="D83" s="2">
        <f>Sayfa1!V83</f>
        <v>-343711000</v>
      </c>
      <c r="E83" s="2">
        <f>Sayfa1!U83</f>
        <v>-466990000</v>
      </c>
      <c r="F83" s="2">
        <f>Sayfa1!T83</f>
        <v>-115063000</v>
      </c>
      <c r="G83" s="2">
        <f>Sayfa1!S83</f>
        <v>-235005000</v>
      </c>
      <c r="H83" s="2">
        <f>Sayfa1!R83</f>
        <v>-357951000</v>
      </c>
      <c r="I83" s="2">
        <f>Sayfa1!Q83</f>
        <v>-482266000</v>
      </c>
      <c r="J83" s="2">
        <f>Sayfa1!P83</f>
        <v>-127537000</v>
      </c>
      <c r="K83" s="2">
        <f>Sayfa1!O83</f>
        <v>-225067000</v>
      </c>
      <c r="L83" s="2">
        <f>Sayfa1!N83</f>
        <v>-359211000</v>
      </c>
      <c r="M83" s="2">
        <f>Sayfa1!M83</f>
        <v>-512128000</v>
      </c>
      <c r="N83" s="2">
        <f>Sayfa1!L83</f>
        <v>-137492000</v>
      </c>
      <c r="O83" s="2">
        <f>Sayfa1!K83</f>
        <v>-272491000</v>
      </c>
      <c r="P83" s="2">
        <f>Sayfa1!J83</f>
        <v>-438279000</v>
      </c>
      <c r="Q83" s="2">
        <f>Sayfa1!I83</f>
        <v>-642973000</v>
      </c>
      <c r="R83" s="2">
        <f>Sayfa1!H83</f>
        <v>-275739000</v>
      </c>
      <c r="S83" s="2">
        <f>Sayfa1!G83</f>
        <v>-569544000</v>
      </c>
      <c r="T83" s="2">
        <f>Sayfa1!F83</f>
        <v>-961280000</v>
      </c>
      <c r="U83" s="2">
        <f>Sayfa1!E83</f>
        <v>-1470415000</v>
      </c>
      <c r="V83" s="2">
        <f>Sayfa1!D83</f>
        <v>-575225000</v>
      </c>
      <c r="W83" s="2">
        <f>Sayfa1!C83</f>
        <v>-1248080000</v>
      </c>
      <c r="X83" s="2">
        <f>Sayfa1!B83</f>
        <v>-2123778000</v>
      </c>
    </row>
    <row r="84" spans="1:24" x14ac:dyDescent="0.25">
      <c r="A84" t="s">
        <v>92</v>
      </c>
      <c r="B84" s="2">
        <f>Sayfa1!X84</f>
        <v>-14494000</v>
      </c>
      <c r="C84" s="2">
        <f>Sayfa1!W84</f>
        <v>-27358000</v>
      </c>
      <c r="D84" s="2">
        <f>Sayfa1!V84</f>
        <v>-40038000</v>
      </c>
      <c r="E84" s="2">
        <f>Sayfa1!U84</f>
        <v>-56126000</v>
      </c>
      <c r="F84" s="2">
        <f>Sayfa1!T84</f>
        <v>-15168000</v>
      </c>
      <c r="G84" s="2">
        <f>Sayfa1!S84</f>
        <v>-30943000</v>
      </c>
      <c r="H84" s="2">
        <f>Sayfa1!R84</f>
        <v>-44673000</v>
      </c>
      <c r="I84" s="2">
        <f>Sayfa1!Q84</f>
        <v>-57110000</v>
      </c>
      <c r="J84" s="2">
        <f>Sayfa1!P84</f>
        <v>-16059000</v>
      </c>
      <c r="K84" s="2">
        <f>Sayfa1!O84</f>
        <v>-30720000</v>
      </c>
      <c r="L84" s="2">
        <f>Sayfa1!N84</f>
        <v>-49910000</v>
      </c>
      <c r="M84" s="2">
        <f>Sayfa1!M84</f>
        <v>-66910000</v>
      </c>
      <c r="N84" s="2">
        <f>Sayfa1!L84</f>
        <v>-16849000</v>
      </c>
      <c r="O84" s="2">
        <f>Sayfa1!K84</f>
        <v>-36863000</v>
      </c>
      <c r="P84" s="2">
        <f>Sayfa1!J84</f>
        <v>-57869000</v>
      </c>
      <c r="Q84" s="2">
        <f>Sayfa1!I84</f>
        <v>-85113000</v>
      </c>
      <c r="R84" s="2">
        <f>Sayfa1!H84</f>
        <v>-36696000</v>
      </c>
      <c r="S84" s="2">
        <f>Sayfa1!G84</f>
        <v>-77817000</v>
      </c>
      <c r="T84" s="2">
        <f>Sayfa1!F84</f>
        <v>-128432000</v>
      </c>
      <c r="U84" s="2">
        <f>Sayfa1!E84</f>
        <v>-203107000</v>
      </c>
      <c r="V84" s="2">
        <f>Sayfa1!D84</f>
        <v>-66907000</v>
      </c>
      <c r="W84" s="2">
        <f>Sayfa1!C84</f>
        <v>-156385000</v>
      </c>
      <c r="X84" s="2">
        <f>Sayfa1!B84</f>
        <v>-264169000</v>
      </c>
    </row>
    <row r="85" spans="1:24" x14ac:dyDescent="0.25">
      <c r="A85" t="s">
        <v>93</v>
      </c>
      <c r="B85" s="2">
        <f>Sayfa1!X85</f>
        <v>0</v>
      </c>
      <c r="C85" s="2">
        <f>Sayfa1!W85</f>
        <v>0</v>
      </c>
      <c r="D85" s="2">
        <f>Sayfa1!V85</f>
        <v>0</v>
      </c>
      <c r="E85" s="2">
        <f>Sayfa1!U85</f>
        <v>0</v>
      </c>
      <c r="F85" s="2">
        <f>Sayfa1!T85</f>
        <v>0</v>
      </c>
      <c r="G85" s="2">
        <f>Sayfa1!S85</f>
        <v>0</v>
      </c>
      <c r="H85" s="2">
        <f>Sayfa1!R85</f>
        <v>0</v>
      </c>
      <c r="I85" s="2">
        <f>Sayfa1!Q85</f>
        <v>0</v>
      </c>
      <c r="J85" s="2">
        <f>Sayfa1!P85</f>
        <v>0</v>
      </c>
      <c r="K85" s="2">
        <f>Sayfa1!O85</f>
        <v>0</v>
      </c>
      <c r="L85" s="2">
        <f>Sayfa1!N85</f>
        <v>0</v>
      </c>
      <c r="M85" s="2">
        <f>Sayfa1!M85</f>
        <v>0</v>
      </c>
      <c r="N85" s="2">
        <f>Sayfa1!L85</f>
        <v>0</v>
      </c>
      <c r="O85" s="2">
        <f>Sayfa1!K85</f>
        <v>0</v>
      </c>
      <c r="P85" s="2">
        <f>Sayfa1!J85</f>
        <v>0</v>
      </c>
      <c r="Q85" s="2">
        <f>Sayfa1!I85</f>
        <v>0</v>
      </c>
      <c r="R85" s="2">
        <f>Sayfa1!H85</f>
        <v>0</v>
      </c>
      <c r="S85" s="2">
        <f>Sayfa1!G85</f>
        <v>0</v>
      </c>
      <c r="T85" s="2">
        <f>Sayfa1!F85</f>
        <v>0</v>
      </c>
      <c r="U85" s="2">
        <f>Sayfa1!E85</f>
        <v>0</v>
      </c>
      <c r="V85" s="2">
        <f>Sayfa1!D85</f>
        <v>0</v>
      </c>
      <c r="W85" s="2">
        <f>Sayfa1!C85</f>
        <v>0</v>
      </c>
      <c r="X85" s="2">
        <f>Sayfa1!B85</f>
        <v>0</v>
      </c>
    </row>
    <row r="86" spans="1:24" x14ac:dyDescent="0.25">
      <c r="A86" t="s">
        <v>94</v>
      </c>
      <c r="B86" s="2">
        <f>Sayfa1!X86</f>
        <v>4812000</v>
      </c>
      <c r="C86" s="2">
        <f>Sayfa1!W86</f>
        <v>22767000</v>
      </c>
      <c r="D86" s="2">
        <f>Sayfa1!V86</f>
        <v>54941000</v>
      </c>
      <c r="E86" s="2">
        <f>Sayfa1!U86</f>
        <v>71884000</v>
      </c>
      <c r="F86" s="2">
        <f>Sayfa1!T86</f>
        <v>8962000</v>
      </c>
      <c r="G86" s="2">
        <f>Sayfa1!S86</f>
        <v>19204000</v>
      </c>
      <c r="H86" s="2">
        <f>Sayfa1!R86</f>
        <v>26821000</v>
      </c>
      <c r="I86" s="2">
        <f>Sayfa1!Q86</f>
        <v>39286000</v>
      </c>
      <c r="J86" s="2">
        <f>Sayfa1!P86</f>
        <v>6628000</v>
      </c>
      <c r="K86" s="2">
        <f>Sayfa1!O86</f>
        <v>37890000</v>
      </c>
      <c r="L86" s="2">
        <f>Sayfa1!N86</f>
        <v>50611000</v>
      </c>
      <c r="M86" s="2">
        <f>Sayfa1!M86</f>
        <v>72470000</v>
      </c>
      <c r="N86" s="2">
        <f>Sayfa1!L86</f>
        <v>12705000</v>
      </c>
      <c r="O86" s="2">
        <f>Sayfa1!K86</f>
        <v>32129000</v>
      </c>
      <c r="P86" s="2">
        <f>Sayfa1!J86</f>
        <v>44151000</v>
      </c>
      <c r="Q86" s="2">
        <f>Sayfa1!I86</f>
        <v>85494000</v>
      </c>
      <c r="R86" s="2">
        <f>Sayfa1!H86</f>
        <v>24911000</v>
      </c>
      <c r="S86" s="2">
        <f>Sayfa1!G86</f>
        <v>67189000</v>
      </c>
      <c r="T86" s="2">
        <f>Sayfa1!F86</f>
        <v>99804000</v>
      </c>
      <c r="U86" s="2">
        <f>Sayfa1!E86</f>
        <v>160561000</v>
      </c>
      <c r="V86" s="2">
        <f>Sayfa1!D86</f>
        <v>54975000</v>
      </c>
      <c r="W86" s="2">
        <f>Sayfa1!C86</f>
        <v>210420000</v>
      </c>
      <c r="X86" s="2">
        <f>Sayfa1!B86</f>
        <v>493453000</v>
      </c>
    </row>
    <row r="87" spans="1:24" x14ac:dyDescent="0.25">
      <c r="A87" t="s">
        <v>95</v>
      </c>
      <c r="B87" s="2">
        <f>Sayfa1!X87</f>
        <v>-17949000</v>
      </c>
      <c r="C87" s="2">
        <f>Sayfa1!W87</f>
        <v>-42506000</v>
      </c>
      <c r="D87" s="2">
        <f>Sayfa1!V87</f>
        <v>-91378000</v>
      </c>
      <c r="E87" s="2">
        <f>Sayfa1!U87</f>
        <v>-144736000</v>
      </c>
      <c r="F87" s="2">
        <f>Sayfa1!T87</f>
        <v>-43336000</v>
      </c>
      <c r="G87" s="2">
        <f>Sayfa1!S87</f>
        <v>-96206000</v>
      </c>
      <c r="H87" s="2">
        <f>Sayfa1!R87</f>
        <v>-135125000</v>
      </c>
      <c r="I87" s="2">
        <f>Sayfa1!Q87</f>
        <v>-172928000</v>
      </c>
      <c r="J87" s="2">
        <f>Sayfa1!P87</f>
        <v>-24964000</v>
      </c>
      <c r="K87" s="2">
        <f>Sayfa1!O87</f>
        <v>-41012000</v>
      </c>
      <c r="L87" s="2">
        <f>Sayfa1!N87</f>
        <v>-69553000</v>
      </c>
      <c r="M87" s="2">
        <f>Sayfa1!M87</f>
        <v>-114337000</v>
      </c>
      <c r="N87" s="2">
        <f>Sayfa1!L87</f>
        <v>-50600000</v>
      </c>
      <c r="O87" s="2">
        <f>Sayfa1!K87</f>
        <v>-95311000</v>
      </c>
      <c r="P87" s="2">
        <f>Sayfa1!J87</f>
        <v>-144003000</v>
      </c>
      <c r="Q87" s="2">
        <f>Sayfa1!I87</f>
        <v>-256546000</v>
      </c>
      <c r="R87" s="2">
        <f>Sayfa1!H87</f>
        <v>-73481000</v>
      </c>
      <c r="S87" s="2">
        <f>Sayfa1!G87</f>
        <v>-168461000</v>
      </c>
      <c r="T87" s="2">
        <f>Sayfa1!F87</f>
        <v>-279170000</v>
      </c>
      <c r="U87" s="2">
        <f>Sayfa1!E87</f>
        <v>-436198000</v>
      </c>
      <c r="V87" s="2">
        <f>Sayfa1!D87</f>
        <v>-153158000</v>
      </c>
      <c r="W87" s="2">
        <f>Sayfa1!C87</f>
        <v>-549422000</v>
      </c>
      <c r="X87" s="2">
        <f>Sayfa1!B87</f>
        <v>-999628000</v>
      </c>
    </row>
    <row r="88" spans="1:24" x14ac:dyDescent="0.25">
      <c r="A88" t="s">
        <v>96</v>
      </c>
      <c r="B88" s="2">
        <f>Sayfa1!X88</f>
        <v>0</v>
      </c>
      <c r="C88" s="2">
        <f>Sayfa1!W88</f>
        <v>0</v>
      </c>
      <c r="D88" s="2">
        <f>Sayfa1!V88</f>
        <v>0</v>
      </c>
      <c r="E88" s="2">
        <f>Sayfa1!U88</f>
        <v>0</v>
      </c>
      <c r="F88" s="2">
        <f>Sayfa1!T88</f>
        <v>0</v>
      </c>
      <c r="G88" s="2">
        <f>Sayfa1!S88</f>
        <v>0</v>
      </c>
      <c r="H88" s="2">
        <f>Sayfa1!R88</f>
        <v>0</v>
      </c>
      <c r="I88" s="2">
        <f>Sayfa1!Q88</f>
        <v>0</v>
      </c>
      <c r="J88" s="2">
        <f>Sayfa1!P88</f>
        <v>0</v>
      </c>
      <c r="K88" s="2">
        <f>Sayfa1!O88</f>
        <v>0</v>
      </c>
      <c r="L88" s="2">
        <f>Sayfa1!N88</f>
        <v>0</v>
      </c>
      <c r="M88" s="2">
        <f>Sayfa1!M88</f>
        <v>0</v>
      </c>
      <c r="N88" s="2">
        <f>Sayfa1!L88</f>
        <v>0</v>
      </c>
      <c r="O88" s="2">
        <f>Sayfa1!K88</f>
        <v>0</v>
      </c>
      <c r="P88" s="2">
        <f>Sayfa1!J88</f>
        <v>0</v>
      </c>
      <c r="Q88" s="2">
        <f>Sayfa1!I88</f>
        <v>0</v>
      </c>
      <c r="R88" s="2">
        <f>Sayfa1!H88</f>
        <v>0</v>
      </c>
      <c r="S88" s="2">
        <f>Sayfa1!G88</f>
        <v>0</v>
      </c>
      <c r="T88" s="2">
        <f>Sayfa1!F88</f>
        <v>0</v>
      </c>
      <c r="U88" s="2">
        <f>Sayfa1!E88</f>
        <v>0</v>
      </c>
      <c r="V88" s="2">
        <f>Sayfa1!D88</f>
        <v>0</v>
      </c>
      <c r="W88" s="2">
        <f>Sayfa1!C88</f>
        <v>0</v>
      </c>
      <c r="X88" s="2">
        <f>Sayfa1!B88</f>
        <v>0</v>
      </c>
    </row>
    <row r="89" spans="1:24" x14ac:dyDescent="0.25">
      <c r="A89" t="s">
        <v>97</v>
      </c>
      <c r="B89" s="2">
        <f>Sayfa1!X89</f>
        <v>9736000</v>
      </c>
      <c r="C89" s="2">
        <f>Sayfa1!W89</f>
        <v>24396000</v>
      </c>
      <c r="D89" s="2">
        <f>Sayfa1!V89</f>
        <v>56081000</v>
      </c>
      <c r="E89" s="2">
        <f>Sayfa1!U89</f>
        <v>49818000</v>
      </c>
      <c r="F89" s="2">
        <f>Sayfa1!T89</f>
        <v>-22867000</v>
      </c>
      <c r="G89" s="2">
        <f>Sayfa1!S89</f>
        <v>-23124000</v>
      </c>
      <c r="H89" s="2">
        <f>Sayfa1!R89</f>
        <v>-6743000</v>
      </c>
      <c r="I89" s="2">
        <f>Sayfa1!Q89</f>
        <v>41579000</v>
      </c>
      <c r="J89" s="2">
        <f>Sayfa1!P89</f>
        <v>11778000</v>
      </c>
      <c r="K89" s="2">
        <f>Sayfa1!O89</f>
        <v>38256000</v>
      </c>
      <c r="L89" s="2">
        <f>Sayfa1!N89</f>
        <v>163744000</v>
      </c>
      <c r="M89" s="2">
        <f>Sayfa1!M89</f>
        <v>309778000</v>
      </c>
      <c r="N89" s="2">
        <f>Sayfa1!L89</f>
        <v>59211000</v>
      </c>
      <c r="O89" s="2">
        <f>Sayfa1!K89</f>
        <v>112020000</v>
      </c>
      <c r="P89" s="2">
        <f>Sayfa1!J89</f>
        <v>218345000</v>
      </c>
      <c r="Q89" s="2">
        <f>Sayfa1!I89</f>
        <v>367688000</v>
      </c>
      <c r="R89" s="2">
        <f>Sayfa1!H89</f>
        <v>135843000</v>
      </c>
      <c r="S89" s="2">
        <f>Sayfa1!G89</f>
        <v>356331000</v>
      </c>
      <c r="T89" s="2">
        <f>Sayfa1!F89</f>
        <v>613580000</v>
      </c>
      <c r="U89" s="2">
        <f>Sayfa1!E89</f>
        <v>955083000</v>
      </c>
      <c r="V89" s="2">
        <f>Sayfa1!D89</f>
        <v>321676000</v>
      </c>
      <c r="W89" s="2">
        <f>Sayfa1!C89</f>
        <v>652500000</v>
      </c>
      <c r="X89" s="2">
        <f>Sayfa1!B89</f>
        <v>1329751000</v>
      </c>
    </row>
    <row r="90" spans="1:24" x14ac:dyDescent="0.25">
      <c r="A90" t="s">
        <v>98</v>
      </c>
      <c r="B90" s="2">
        <f>Sayfa1!X90</f>
        <v>22873000</v>
      </c>
      <c r="C90" s="2">
        <f>Sayfa1!W90</f>
        <v>44135000</v>
      </c>
      <c r="D90" s="2">
        <f>Sayfa1!V90</f>
        <v>92518000</v>
      </c>
      <c r="E90" s="2">
        <f>Sayfa1!U90</f>
        <v>122670000</v>
      </c>
      <c r="F90" s="2">
        <f>Sayfa1!T90</f>
        <v>11507000</v>
      </c>
      <c r="G90" s="2">
        <f>Sayfa1!S90</f>
        <v>53878000</v>
      </c>
      <c r="H90" s="2">
        <f>Sayfa1!R90</f>
        <v>101561000</v>
      </c>
      <c r="I90" s="2">
        <f>Sayfa1!Q90</f>
        <v>175221000</v>
      </c>
      <c r="J90" s="2">
        <f>Sayfa1!P90</f>
        <v>30114000</v>
      </c>
      <c r="K90" s="2">
        <f>Sayfa1!O90</f>
        <v>41378000</v>
      </c>
      <c r="L90" s="2">
        <f>Sayfa1!N90</f>
        <v>182686000</v>
      </c>
      <c r="M90" s="2">
        <f>Sayfa1!M90</f>
        <v>351645000</v>
      </c>
      <c r="N90" s="2">
        <f>Sayfa1!L90</f>
        <v>97106000</v>
      </c>
      <c r="O90" s="2">
        <f>Sayfa1!K90</f>
        <v>175202000</v>
      </c>
      <c r="P90" s="2">
        <f>Sayfa1!J90</f>
        <v>318197000</v>
      </c>
      <c r="Q90" s="2">
        <f>Sayfa1!I90</f>
        <v>538740000</v>
      </c>
      <c r="R90" s="2">
        <f>Sayfa1!H90</f>
        <v>184413000</v>
      </c>
      <c r="S90" s="2">
        <f>Sayfa1!G90</f>
        <v>457603000</v>
      </c>
      <c r="T90" s="2">
        <f>Sayfa1!F90</f>
        <v>792946000</v>
      </c>
      <c r="U90" s="2">
        <f>Sayfa1!E90</f>
        <v>1230720000</v>
      </c>
      <c r="V90" s="2">
        <f>Sayfa1!D90</f>
        <v>419859000</v>
      </c>
      <c r="W90" s="2">
        <f>Sayfa1!C90</f>
        <v>991502000</v>
      </c>
      <c r="X90" s="2">
        <f>Sayfa1!B90</f>
        <v>1835926000</v>
      </c>
    </row>
    <row r="91" spans="1:24" x14ac:dyDescent="0.25">
      <c r="A91" t="s">
        <v>99</v>
      </c>
      <c r="B91" s="2">
        <f>Sayfa1!X91</f>
        <v>63000</v>
      </c>
      <c r="C91" s="2">
        <f>Sayfa1!W91</f>
        <v>63000</v>
      </c>
      <c r="D91" s="2">
        <f>Sayfa1!V91</f>
        <v>454000</v>
      </c>
      <c r="E91" s="2">
        <f>Sayfa1!U91</f>
        <v>316000</v>
      </c>
      <c r="F91" s="2">
        <f>Sayfa1!T91</f>
        <v>608000</v>
      </c>
      <c r="G91" s="2">
        <f>Sayfa1!S91</f>
        <v>387000</v>
      </c>
      <c r="H91" s="2">
        <f>Sayfa1!R91</f>
        <v>113000</v>
      </c>
      <c r="I91" s="2">
        <f>Sayfa1!Q91</f>
        <v>1724000</v>
      </c>
      <c r="J91" s="2">
        <f>Sayfa1!P91</f>
        <v>39000</v>
      </c>
      <c r="K91" s="2">
        <f>Sayfa1!O91</f>
        <v>2057000</v>
      </c>
      <c r="L91" s="2">
        <f>Sayfa1!N91</f>
        <v>5680000</v>
      </c>
      <c r="M91" s="2">
        <f>Sayfa1!M91</f>
        <v>12457000</v>
      </c>
      <c r="N91" s="2">
        <f>Sayfa1!L91</f>
        <v>3329000</v>
      </c>
      <c r="O91" s="2">
        <f>Sayfa1!K91</f>
        <v>4257000</v>
      </c>
      <c r="P91" s="2">
        <f>Sayfa1!J91</f>
        <v>4802000</v>
      </c>
      <c r="Q91" s="2">
        <f>Sayfa1!I91</f>
        <v>20070000</v>
      </c>
      <c r="R91" s="2">
        <f>Sayfa1!H91</f>
        <v>7502000</v>
      </c>
      <c r="S91" s="2">
        <f>Sayfa1!G91</f>
        <v>15566000</v>
      </c>
      <c r="T91" s="2">
        <f>Sayfa1!F91</f>
        <v>31571000</v>
      </c>
      <c r="U91" s="2">
        <f>Sayfa1!E91</f>
        <v>111346000</v>
      </c>
      <c r="V91" s="2">
        <f>Sayfa1!D91</f>
        <v>39160000</v>
      </c>
      <c r="W91" s="2">
        <f>Sayfa1!C91</f>
        <v>58449000</v>
      </c>
      <c r="X91" s="2">
        <f>Sayfa1!B91</f>
        <v>120682000</v>
      </c>
    </row>
    <row r="92" spans="1:24" x14ac:dyDescent="0.25">
      <c r="A92" t="s">
        <v>100</v>
      </c>
      <c r="B92" s="2">
        <f>Sayfa1!X92</f>
        <v>-367000</v>
      </c>
      <c r="C92" s="2">
        <f>Sayfa1!W92</f>
        <v>-17000</v>
      </c>
      <c r="D92" s="2">
        <f>Sayfa1!V92</f>
        <v>0</v>
      </c>
      <c r="E92" s="2">
        <f>Sayfa1!U92</f>
        <v>-6811000</v>
      </c>
      <c r="F92" s="2">
        <f>Sayfa1!T92</f>
        <v>-265000</v>
      </c>
      <c r="G92" s="2">
        <f>Sayfa1!S92</f>
        <v>-6000</v>
      </c>
      <c r="H92" s="2">
        <f>Sayfa1!R92</f>
        <v>-5000</v>
      </c>
      <c r="I92" s="2">
        <f>Sayfa1!Q92</f>
        <v>-8964000</v>
      </c>
      <c r="J92" s="2">
        <f>Sayfa1!P92</f>
        <v>-394000</v>
      </c>
      <c r="K92" s="2">
        <f>Sayfa1!O92</f>
        <v>-1575000</v>
      </c>
      <c r="L92" s="2">
        <f>Sayfa1!N92</f>
        <v>-2888000</v>
      </c>
      <c r="M92" s="2">
        <f>Sayfa1!M92</f>
        <v>-2898000</v>
      </c>
      <c r="N92" s="2">
        <f>Sayfa1!L92</f>
        <v>-2000</v>
      </c>
      <c r="O92" s="2">
        <f>Sayfa1!K92</f>
        <v>-2000</v>
      </c>
      <c r="P92" s="2">
        <f>Sayfa1!J92</f>
        <v>-195000</v>
      </c>
      <c r="Q92" s="2">
        <f>Sayfa1!I92</f>
        <v>-632000</v>
      </c>
      <c r="R92" s="2">
        <f>Sayfa1!H92</f>
        <v>-455000</v>
      </c>
      <c r="S92" s="2">
        <f>Sayfa1!G92</f>
        <v>-593000</v>
      </c>
      <c r="T92" s="2">
        <f>Sayfa1!F92</f>
        <v>-680000</v>
      </c>
      <c r="U92" s="2">
        <f>Sayfa1!E92</f>
        <v>-1226000</v>
      </c>
      <c r="V92" s="2">
        <f>Sayfa1!D92</f>
        <v>0</v>
      </c>
      <c r="W92" s="2">
        <f>Sayfa1!C92</f>
        <v>0</v>
      </c>
      <c r="X92" s="2">
        <f>Sayfa1!B92</f>
        <v>0</v>
      </c>
    </row>
    <row r="93" spans="1:24" x14ac:dyDescent="0.25">
      <c r="A93" t="s">
        <v>101</v>
      </c>
      <c r="B93" s="2">
        <f>Sayfa1!X93</f>
        <v>120000</v>
      </c>
      <c r="C93" s="2">
        <f>Sayfa1!W93</f>
        <v>110000</v>
      </c>
      <c r="D93" s="2">
        <f>Sayfa1!V93</f>
        <v>108000</v>
      </c>
      <c r="E93" s="2">
        <f>Sayfa1!U93</f>
        <v>279000</v>
      </c>
      <c r="F93" s="2">
        <f>Sayfa1!T93</f>
        <v>-54000</v>
      </c>
      <c r="G93" s="2">
        <f>Sayfa1!S93</f>
        <v>-90000</v>
      </c>
      <c r="H93" s="2">
        <f>Sayfa1!R93</f>
        <v>284000</v>
      </c>
      <c r="I93" s="2">
        <f>Sayfa1!Q93</f>
        <v>2562000</v>
      </c>
      <c r="J93" s="2">
        <f>Sayfa1!P93</f>
        <v>-210000</v>
      </c>
      <c r="K93" s="2">
        <f>Sayfa1!O93</f>
        <v>-209000</v>
      </c>
      <c r="L93" s="2">
        <f>Sayfa1!N93</f>
        <v>-209000</v>
      </c>
      <c r="M93" s="2">
        <f>Sayfa1!M93</f>
        <v>-273000</v>
      </c>
      <c r="N93" s="2">
        <f>Sayfa1!L93</f>
        <v>0</v>
      </c>
      <c r="O93" s="2">
        <f>Sayfa1!K93</f>
        <v>-1000</v>
      </c>
      <c r="P93" s="2">
        <f>Sayfa1!J93</f>
        <v>13000</v>
      </c>
      <c r="Q93" s="2">
        <f>Sayfa1!I93</f>
        <v>10000</v>
      </c>
      <c r="R93" s="2">
        <f>Sayfa1!H93</f>
        <v>39000</v>
      </c>
      <c r="S93" s="2">
        <f>Sayfa1!G93</f>
        <v>3000</v>
      </c>
      <c r="T93" s="2">
        <f>Sayfa1!F93</f>
        <v>-25000</v>
      </c>
      <c r="U93" s="2">
        <f>Sayfa1!E93</f>
        <v>-84000</v>
      </c>
      <c r="V93" s="2">
        <f>Sayfa1!D93</f>
        <v>10000</v>
      </c>
      <c r="W93" s="2">
        <f>Sayfa1!C93</f>
        <v>-102000</v>
      </c>
      <c r="X93" s="2">
        <f>Sayfa1!B93</f>
        <v>-210000</v>
      </c>
    </row>
    <row r="94" spans="1:24" x14ac:dyDescent="0.25">
      <c r="A94" t="s">
        <v>102</v>
      </c>
      <c r="B94" s="2">
        <f>Sayfa1!X94</f>
        <v>0</v>
      </c>
      <c r="C94" s="2">
        <f>Sayfa1!W94</f>
        <v>0</v>
      </c>
      <c r="D94" s="2">
        <f>Sayfa1!V94</f>
        <v>0</v>
      </c>
      <c r="E94" s="2">
        <f>Sayfa1!U94</f>
        <v>0</v>
      </c>
      <c r="F94" s="2">
        <f>Sayfa1!T94</f>
        <v>0</v>
      </c>
      <c r="G94" s="2">
        <f>Sayfa1!S94</f>
        <v>0</v>
      </c>
      <c r="H94" s="2">
        <f>Sayfa1!R94</f>
        <v>0</v>
      </c>
      <c r="I94" s="2">
        <f>Sayfa1!Q94</f>
        <v>0</v>
      </c>
      <c r="J94" s="2">
        <f>Sayfa1!P94</f>
        <v>0</v>
      </c>
      <c r="K94" s="2">
        <f>Sayfa1!O94</f>
        <v>0</v>
      </c>
      <c r="L94" s="2">
        <f>Sayfa1!N94</f>
        <v>0</v>
      </c>
      <c r="M94" s="2">
        <f>Sayfa1!M94</f>
        <v>0</v>
      </c>
      <c r="N94" s="2">
        <f>Sayfa1!L94</f>
        <v>0</v>
      </c>
      <c r="O94" s="2">
        <f>Sayfa1!K94</f>
        <v>0</v>
      </c>
      <c r="P94" s="2">
        <f>Sayfa1!J94</f>
        <v>0</v>
      </c>
      <c r="Q94" s="2">
        <f>Sayfa1!I94</f>
        <v>0</v>
      </c>
      <c r="R94" s="2">
        <f>Sayfa1!H94</f>
        <v>0</v>
      </c>
      <c r="S94" s="2">
        <f>Sayfa1!G94</f>
        <v>0</v>
      </c>
      <c r="T94" s="2">
        <f>Sayfa1!F94</f>
        <v>0</v>
      </c>
      <c r="U94" s="2">
        <f>Sayfa1!E94</f>
        <v>0</v>
      </c>
      <c r="V94" s="2">
        <f>Sayfa1!D94</f>
        <v>0</v>
      </c>
      <c r="W94" s="2">
        <f>Sayfa1!C94</f>
        <v>0</v>
      </c>
      <c r="X94" s="2">
        <f>Sayfa1!B94</f>
        <v>0</v>
      </c>
    </row>
    <row r="95" spans="1:24" x14ac:dyDescent="0.25">
      <c r="A95" t="s">
        <v>103</v>
      </c>
      <c r="B95" s="2">
        <f>Sayfa1!X95</f>
        <v>9552000</v>
      </c>
      <c r="C95" s="2">
        <f>Sayfa1!W95</f>
        <v>24552000</v>
      </c>
      <c r="D95" s="2">
        <f>Sayfa1!V95</f>
        <v>56643000</v>
      </c>
      <c r="E95" s="2">
        <f>Sayfa1!U95</f>
        <v>43602000</v>
      </c>
      <c r="F95" s="2">
        <f>Sayfa1!T95</f>
        <v>-22578000</v>
      </c>
      <c r="G95" s="2">
        <f>Sayfa1!S95</f>
        <v>-22833000</v>
      </c>
      <c r="H95" s="2">
        <f>Sayfa1!R95</f>
        <v>-6351000</v>
      </c>
      <c r="I95" s="2">
        <f>Sayfa1!Q95</f>
        <v>36901000</v>
      </c>
      <c r="J95" s="2">
        <f>Sayfa1!P95</f>
        <v>11213000</v>
      </c>
      <c r="K95" s="2">
        <f>Sayfa1!O95</f>
        <v>38529000</v>
      </c>
      <c r="L95" s="2">
        <f>Sayfa1!N95</f>
        <v>166327000</v>
      </c>
      <c r="M95" s="2">
        <f>Sayfa1!M95</f>
        <v>319064000</v>
      </c>
      <c r="N95" s="2">
        <f>Sayfa1!L95</f>
        <v>62538000</v>
      </c>
      <c r="O95" s="2">
        <f>Sayfa1!K95</f>
        <v>116274000</v>
      </c>
      <c r="P95" s="2">
        <f>Sayfa1!J95</f>
        <v>222965000</v>
      </c>
      <c r="Q95" s="2">
        <f>Sayfa1!I95</f>
        <v>387136000</v>
      </c>
      <c r="R95" s="2">
        <f>Sayfa1!H95</f>
        <v>142929000</v>
      </c>
      <c r="S95" s="2">
        <f>Sayfa1!G95</f>
        <v>371307000</v>
      </c>
      <c r="T95" s="2">
        <f>Sayfa1!F95</f>
        <v>644446000</v>
      </c>
      <c r="U95" s="2">
        <f>Sayfa1!E95</f>
        <v>1065119000</v>
      </c>
      <c r="V95" s="2">
        <f>Sayfa1!D95</f>
        <v>360846000</v>
      </c>
      <c r="W95" s="2">
        <f>Sayfa1!C95</f>
        <v>710847000</v>
      </c>
      <c r="X95" s="2">
        <f>Sayfa1!B95</f>
        <v>1450223000</v>
      </c>
    </row>
    <row r="96" spans="1:24" x14ac:dyDescent="0.25">
      <c r="A96" t="s">
        <v>104</v>
      </c>
      <c r="B96" s="2">
        <f>Sayfa1!X96</f>
        <v>0</v>
      </c>
      <c r="C96" s="2">
        <f>Sayfa1!W96</f>
        <v>0</v>
      </c>
      <c r="D96" s="2">
        <f>Sayfa1!V96</f>
        <v>0</v>
      </c>
      <c r="E96" s="2">
        <f>Sayfa1!U96</f>
        <v>0</v>
      </c>
      <c r="F96" s="2">
        <f>Sayfa1!T96</f>
        <v>0</v>
      </c>
      <c r="G96" s="2">
        <f>Sayfa1!S96</f>
        <v>0</v>
      </c>
      <c r="H96" s="2">
        <f>Sayfa1!R96</f>
        <v>685000</v>
      </c>
      <c r="I96" s="2">
        <f>Sayfa1!Q96</f>
        <v>761000</v>
      </c>
      <c r="J96" s="2">
        <f>Sayfa1!P96</f>
        <v>31000</v>
      </c>
      <c r="K96" s="2">
        <f>Sayfa1!O96</f>
        <v>1262000</v>
      </c>
      <c r="L96" s="2">
        <f>Sayfa1!N96</f>
        <v>5245000</v>
      </c>
      <c r="M96" s="2">
        <f>Sayfa1!M96</f>
        <v>6881000</v>
      </c>
      <c r="N96" s="2">
        <f>Sayfa1!L96</f>
        <v>336000</v>
      </c>
      <c r="O96" s="2">
        <f>Sayfa1!K96</f>
        <v>2066000</v>
      </c>
      <c r="P96" s="2">
        <f>Sayfa1!J96</f>
        <v>2231000</v>
      </c>
      <c r="Q96" s="2">
        <f>Sayfa1!I96</f>
        <v>18126000</v>
      </c>
      <c r="R96" s="2">
        <f>Sayfa1!H96</f>
        <v>13479000</v>
      </c>
      <c r="S96" s="2">
        <f>Sayfa1!G96</f>
        <v>31356000</v>
      </c>
      <c r="T96" s="2">
        <f>Sayfa1!F96</f>
        <v>62121000</v>
      </c>
      <c r="U96" s="2">
        <f>Sayfa1!E96</f>
        <v>68608000</v>
      </c>
      <c r="V96" s="2">
        <f>Sayfa1!D96</f>
        <v>3085000</v>
      </c>
      <c r="W96" s="2">
        <f>Sayfa1!C96</f>
        <v>72897000</v>
      </c>
      <c r="X96" s="2">
        <f>Sayfa1!B96</f>
        <v>95742000</v>
      </c>
    </row>
    <row r="97" spans="1:24" x14ac:dyDescent="0.25">
      <c r="A97" t="s">
        <v>105</v>
      </c>
      <c r="B97" s="2">
        <f>Sayfa1!X97</f>
        <v>-15038000</v>
      </c>
      <c r="C97" s="2">
        <f>Sayfa1!W97</f>
        <v>-34713000</v>
      </c>
      <c r="D97" s="2">
        <f>Sayfa1!V97</f>
        <v>-66525000</v>
      </c>
      <c r="E97" s="2">
        <f>Sayfa1!U97</f>
        <v>-98088000</v>
      </c>
      <c r="F97" s="2">
        <f>Sayfa1!T97</f>
        <v>-42883000</v>
      </c>
      <c r="G97" s="2">
        <f>Sayfa1!S97</f>
        <v>-95271000</v>
      </c>
      <c r="H97" s="2">
        <f>Sayfa1!R97</f>
        <v>-155837000</v>
      </c>
      <c r="I97" s="2">
        <f>Sayfa1!Q97</f>
        <v>-215549000</v>
      </c>
      <c r="J97" s="2">
        <f>Sayfa1!P97</f>
        <v>-49623000</v>
      </c>
      <c r="K97" s="2">
        <f>Sayfa1!O97</f>
        <v>-97657000</v>
      </c>
      <c r="L97" s="2">
        <f>Sayfa1!N97</f>
        <v>-151394000</v>
      </c>
      <c r="M97" s="2">
        <f>Sayfa1!M97</f>
        <v>-214737000</v>
      </c>
      <c r="N97" s="2">
        <f>Sayfa1!L97</f>
        <v>-59346000</v>
      </c>
      <c r="O97" s="2">
        <f>Sayfa1!K97</f>
        <v>-125429000</v>
      </c>
      <c r="P97" s="2">
        <f>Sayfa1!J97</f>
        <v>-192869000</v>
      </c>
      <c r="Q97" s="2">
        <f>Sayfa1!I97</f>
        <v>-265856000</v>
      </c>
      <c r="R97" s="2">
        <f>Sayfa1!H97</f>
        <v>-82981000</v>
      </c>
      <c r="S97" s="2">
        <f>Sayfa1!G97</f>
        <v>-194962000</v>
      </c>
      <c r="T97" s="2">
        <f>Sayfa1!F97</f>
        <v>-328992000</v>
      </c>
      <c r="U97" s="2">
        <f>Sayfa1!E97</f>
        <v>-532440000</v>
      </c>
      <c r="V97" s="2">
        <f>Sayfa1!D97</f>
        <v>-203159000</v>
      </c>
      <c r="W97" s="2">
        <f>Sayfa1!C97</f>
        <v>-434682000</v>
      </c>
      <c r="X97" s="2">
        <f>Sayfa1!B97</f>
        <v>-834459000</v>
      </c>
    </row>
    <row r="98" spans="1:24" x14ac:dyDescent="0.25">
      <c r="A98" t="s">
        <v>106</v>
      </c>
      <c r="B98" s="2">
        <f>Sayfa1!X98</f>
        <v>-184000</v>
      </c>
      <c r="C98" s="2">
        <f>Sayfa1!W98</f>
        <v>156000</v>
      </c>
      <c r="D98" s="2">
        <f>Sayfa1!V98</f>
        <v>562000</v>
      </c>
      <c r="E98" s="2">
        <f>Sayfa1!U98</f>
        <v>-6216000</v>
      </c>
      <c r="F98" s="2">
        <f>Sayfa1!T98</f>
        <v>289000</v>
      </c>
      <c r="G98" s="2">
        <f>Sayfa1!S98</f>
        <v>291000</v>
      </c>
      <c r="H98" s="2">
        <f>Sayfa1!R98</f>
        <v>392000</v>
      </c>
      <c r="I98" s="2">
        <f>Sayfa1!Q98</f>
        <v>-4678000</v>
      </c>
      <c r="J98" s="2">
        <f>Sayfa1!P98</f>
        <v>-565000</v>
      </c>
      <c r="K98" s="2">
        <f>Sayfa1!O98</f>
        <v>273000</v>
      </c>
      <c r="L98" s="2">
        <f>Sayfa1!N98</f>
        <v>2583000</v>
      </c>
      <c r="M98" s="2">
        <f>Sayfa1!M98</f>
        <v>9286000</v>
      </c>
      <c r="N98" s="2">
        <f>Sayfa1!L98</f>
        <v>3327000</v>
      </c>
      <c r="O98" s="2">
        <f>Sayfa1!K98</f>
        <v>4254000</v>
      </c>
      <c r="P98" s="2">
        <f>Sayfa1!J98</f>
        <v>4620000</v>
      </c>
      <c r="Q98" s="2">
        <f>Sayfa1!I98</f>
        <v>19448000</v>
      </c>
      <c r="R98" s="2">
        <f>Sayfa1!H98</f>
        <v>7086000</v>
      </c>
      <c r="S98" s="2">
        <f>Sayfa1!G98</f>
        <v>14976000</v>
      </c>
      <c r="T98" s="2">
        <f>Sayfa1!F98</f>
        <v>30866000</v>
      </c>
      <c r="U98" s="2">
        <f>Sayfa1!E98</f>
        <v>110036000</v>
      </c>
      <c r="V98" s="2">
        <f>Sayfa1!D98</f>
        <v>39170000</v>
      </c>
      <c r="W98" s="2">
        <f>Sayfa1!C98</f>
        <v>58347000</v>
      </c>
      <c r="X98" s="2">
        <f>Sayfa1!B98</f>
        <v>120472000</v>
      </c>
    </row>
    <row r="99" spans="1:24" x14ac:dyDescent="0.25">
      <c r="A99" t="s">
        <v>107</v>
      </c>
      <c r="B99" s="2">
        <f>Sayfa1!X99</f>
        <v>-5486000</v>
      </c>
      <c r="C99" s="2">
        <f>Sayfa1!W99</f>
        <v>-10161000</v>
      </c>
      <c r="D99" s="2">
        <f>Sayfa1!V99</f>
        <v>-9882000</v>
      </c>
      <c r="E99" s="2">
        <f>Sayfa1!U99</f>
        <v>-54486000</v>
      </c>
      <c r="F99" s="2">
        <f>Sayfa1!T99</f>
        <v>-65461000</v>
      </c>
      <c r="G99" s="2">
        <f>Sayfa1!S99</f>
        <v>-118104000</v>
      </c>
      <c r="H99" s="2">
        <f>Sayfa1!R99</f>
        <v>-161503000</v>
      </c>
      <c r="I99" s="2">
        <f>Sayfa1!Q99</f>
        <v>-177887000</v>
      </c>
      <c r="J99" s="2">
        <f>Sayfa1!P99</f>
        <v>-38379000</v>
      </c>
      <c r="K99" s="2">
        <f>Sayfa1!O99</f>
        <v>-57866000</v>
      </c>
      <c r="L99" s="2">
        <f>Sayfa1!N99</f>
        <v>20178000</v>
      </c>
      <c r="M99" s="2">
        <f>Sayfa1!M99</f>
        <v>111208000</v>
      </c>
      <c r="N99" s="2">
        <f>Sayfa1!L99</f>
        <v>3528000</v>
      </c>
      <c r="O99" s="2">
        <f>Sayfa1!K99</f>
        <v>-7089000</v>
      </c>
      <c r="P99" s="2">
        <f>Sayfa1!J99</f>
        <v>32327000</v>
      </c>
      <c r="Q99" s="2">
        <f>Sayfa1!I99</f>
        <v>139406000</v>
      </c>
      <c r="R99" s="2">
        <f>Sayfa1!H99</f>
        <v>73427000</v>
      </c>
      <c r="S99" s="2">
        <f>Sayfa1!G99</f>
        <v>207701000</v>
      </c>
      <c r="T99" s="2">
        <f>Sayfa1!F99</f>
        <v>377575000</v>
      </c>
      <c r="U99" s="2">
        <f>Sayfa1!E99</f>
        <v>601287000</v>
      </c>
      <c r="V99" s="2">
        <f>Sayfa1!D99</f>
        <v>160772000</v>
      </c>
      <c r="W99" s="2">
        <f>Sayfa1!C99</f>
        <v>349062000</v>
      </c>
      <c r="X99" s="2">
        <f>Sayfa1!B99</f>
        <v>711506000</v>
      </c>
    </row>
    <row r="100" spans="1:24" x14ac:dyDescent="0.25">
      <c r="A100" t="s">
        <v>108</v>
      </c>
      <c r="B100" s="2">
        <f>Sayfa1!X100</f>
        <v>1146000</v>
      </c>
      <c r="C100" s="2">
        <f>Sayfa1!W100</f>
        <v>26000</v>
      </c>
      <c r="D100" s="2">
        <f>Sayfa1!V100</f>
        <v>-206000</v>
      </c>
      <c r="E100" s="2">
        <f>Sayfa1!U100</f>
        <v>-10123000</v>
      </c>
      <c r="F100" s="2">
        <f>Sayfa1!T100</f>
        <v>13231000</v>
      </c>
      <c r="G100" s="2">
        <f>Sayfa1!S100</f>
        <v>23911000</v>
      </c>
      <c r="H100" s="2">
        <f>Sayfa1!R100</f>
        <v>32084000</v>
      </c>
      <c r="I100" s="2">
        <f>Sayfa1!Q100</f>
        <v>29253000</v>
      </c>
      <c r="J100" s="2">
        <f>Sayfa1!P100</f>
        <v>7479000</v>
      </c>
      <c r="K100" s="2">
        <f>Sayfa1!O100</f>
        <v>11136000</v>
      </c>
      <c r="L100" s="2">
        <f>Sayfa1!N100</f>
        <v>-4322000</v>
      </c>
      <c r="M100" s="2">
        <f>Sayfa1!M100</f>
        <v>-25912000</v>
      </c>
      <c r="N100" s="2">
        <f>Sayfa1!L100</f>
        <v>-1168000</v>
      </c>
      <c r="O100" s="2">
        <f>Sayfa1!K100</f>
        <v>4270000</v>
      </c>
      <c r="P100" s="2">
        <f>Sayfa1!J100</f>
        <v>-5691000</v>
      </c>
      <c r="Q100" s="2">
        <f>Sayfa1!I100</f>
        <v>-7942000</v>
      </c>
      <c r="R100" s="2">
        <f>Sayfa1!H100</f>
        <v>-15393000</v>
      </c>
      <c r="S100" s="2">
        <f>Sayfa1!G100</f>
        <v>-15906000</v>
      </c>
      <c r="T100" s="2">
        <f>Sayfa1!F100</f>
        <v>-45216000</v>
      </c>
      <c r="U100" s="2">
        <f>Sayfa1!E100</f>
        <v>-76360000</v>
      </c>
      <c r="V100" s="2">
        <f>Sayfa1!D100</f>
        <v>-18781000</v>
      </c>
      <c r="W100" s="2">
        <f>Sayfa1!C100</f>
        <v>-50289000</v>
      </c>
      <c r="X100" s="2">
        <f>Sayfa1!B100</f>
        <v>-120055000</v>
      </c>
    </row>
    <row r="101" spans="1:24" x14ac:dyDescent="0.25">
      <c r="A101" t="s">
        <v>109</v>
      </c>
      <c r="B101" s="2">
        <f>Sayfa1!X101</f>
        <v>0</v>
      </c>
      <c r="C101" s="2">
        <f>Sayfa1!W101</f>
        <v>0</v>
      </c>
      <c r="D101" s="2">
        <f>Sayfa1!V101</f>
        <v>0</v>
      </c>
      <c r="E101" s="2">
        <f>Sayfa1!U101</f>
        <v>0</v>
      </c>
      <c r="F101" s="2">
        <f>Sayfa1!T101</f>
        <v>0</v>
      </c>
      <c r="G101" s="2">
        <f>Sayfa1!S101</f>
        <v>0</v>
      </c>
      <c r="H101" s="2">
        <f>Sayfa1!R101</f>
        <v>0</v>
      </c>
      <c r="I101" s="2">
        <f>Sayfa1!Q101</f>
        <v>0</v>
      </c>
      <c r="J101" s="2">
        <f>Sayfa1!P101</f>
        <v>0</v>
      </c>
      <c r="K101" s="2">
        <f>Sayfa1!O101</f>
        <v>0</v>
      </c>
      <c r="L101" s="2">
        <f>Sayfa1!N101</f>
        <v>0</v>
      </c>
      <c r="M101" s="2">
        <f>Sayfa1!M101</f>
        <v>0</v>
      </c>
      <c r="N101" s="2">
        <f>Sayfa1!L101</f>
        <v>0</v>
      </c>
      <c r="O101" s="2">
        <f>Sayfa1!K101</f>
        <v>0</v>
      </c>
      <c r="P101" s="2">
        <f>Sayfa1!J101</f>
        <v>0</v>
      </c>
      <c r="Q101" s="2">
        <f>Sayfa1!I101</f>
        <v>0</v>
      </c>
      <c r="R101" s="2">
        <f>Sayfa1!H101</f>
        <v>-5871000</v>
      </c>
      <c r="S101" s="2">
        <f>Sayfa1!G101</f>
        <v>-40585000</v>
      </c>
      <c r="T101" s="2">
        <f>Sayfa1!F101</f>
        <v>-73764000</v>
      </c>
      <c r="U101" s="2">
        <f>Sayfa1!E101</f>
        <v>-104579000</v>
      </c>
      <c r="V101" s="2">
        <f>Sayfa1!D101</f>
        <v>-22062000</v>
      </c>
      <c r="W101" s="2">
        <f>Sayfa1!C101</f>
        <v>-71346000</v>
      </c>
      <c r="X101" s="2">
        <f>Sayfa1!B101</f>
        <v>-174211000</v>
      </c>
    </row>
    <row r="102" spans="1:24" x14ac:dyDescent="0.25">
      <c r="A102" t="s">
        <v>110</v>
      </c>
      <c r="B102" s="2">
        <f>Sayfa1!X102</f>
        <v>1146000</v>
      </c>
      <c r="C102" s="2">
        <f>Sayfa1!W102</f>
        <v>26000</v>
      </c>
      <c r="D102" s="2">
        <f>Sayfa1!V102</f>
        <v>-206000</v>
      </c>
      <c r="E102" s="2">
        <f>Sayfa1!U102</f>
        <v>-10123000</v>
      </c>
      <c r="F102" s="2">
        <f>Sayfa1!T102</f>
        <v>13231000</v>
      </c>
      <c r="G102" s="2">
        <f>Sayfa1!S102</f>
        <v>23911000</v>
      </c>
      <c r="H102" s="2">
        <f>Sayfa1!R102</f>
        <v>32084000</v>
      </c>
      <c r="I102" s="2">
        <f>Sayfa1!Q102</f>
        <v>29253000</v>
      </c>
      <c r="J102" s="2">
        <f>Sayfa1!P102</f>
        <v>7479000</v>
      </c>
      <c r="K102" s="2">
        <f>Sayfa1!O102</f>
        <v>11136000</v>
      </c>
      <c r="L102" s="2">
        <f>Sayfa1!N102</f>
        <v>-4322000</v>
      </c>
      <c r="M102" s="2">
        <f>Sayfa1!M102</f>
        <v>-25912000</v>
      </c>
      <c r="N102" s="2">
        <f>Sayfa1!L102</f>
        <v>-1168000</v>
      </c>
      <c r="O102" s="2">
        <f>Sayfa1!K102</f>
        <v>4270000</v>
      </c>
      <c r="P102" s="2">
        <f>Sayfa1!J102</f>
        <v>-5691000</v>
      </c>
      <c r="Q102" s="2">
        <f>Sayfa1!I102</f>
        <v>-7942000</v>
      </c>
      <c r="R102" s="2">
        <f>Sayfa1!H102</f>
        <v>-9522000</v>
      </c>
      <c r="S102" s="2">
        <f>Sayfa1!G102</f>
        <v>24679000</v>
      </c>
      <c r="T102" s="2">
        <f>Sayfa1!F102</f>
        <v>28548000</v>
      </c>
      <c r="U102" s="2">
        <f>Sayfa1!E102</f>
        <v>28219000</v>
      </c>
      <c r="V102" s="2">
        <f>Sayfa1!D102</f>
        <v>3281000</v>
      </c>
      <c r="W102" s="2">
        <f>Sayfa1!C102</f>
        <v>21057000</v>
      </c>
      <c r="X102" s="2">
        <f>Sayfa1!B102</f>
        <v>54156000</v>
      </c>
    </row>
    <row r="103" spans="1:24" x14ac:dyDescent="0.25">
      <c r="A103" t="s">
        <v>111</v>
      </c>
      <c r="B103" s="2">
        <f>Sayfa1!X103</f>
        <v>0</v>
      </c>
      <c r="C103" s="2">
        <f>Sayfa1!W103</f>
        <v>0</v>
      </c>
      <c r="D103" s="2">
        <f>Sayfa1!V103</f>
        <v>0</v>
      </c>
      <c r="E103" s="2">
        <f>Sayfa1!U103</f>
        <v>0</v>
      </c>
      <c r="F103" s="2">
        <f>Sayfa1!T103</f>
        <v>0</v>
      </c>
      <c r="G103" s="2">
        <f>Sayfa1!S103</f>
        <v>0</v>
      </c>
      <c r="H103" s="2">
        <f>Sayfa1!R103</f>
        <v>0</v>
      </c>
      <c r="I103" s="2">
        <f>Sayfa1!Q103</f>
        <v>0</v>
      </c>
      <c r="J103" s="2">
        <f>Sayfa1!P103</f>
        <v>0</v>
      </c>
      <c r="K103" s="2">
        <f>Sayfa1!O103</f>
        <v>0</v>
      </c>
      <c r="L103" s="2">
        <f>Sayfa1!N103</f>
        <v>0</v>
      </c>
      <c r="M103" s="2">
        <f>Sayfa1!M103</f>
        <v>0</v>
      </c>
      <c r="N103" s="2">
        <f>Sayfa1!L103</f>
        <v>0</v>
      </c>
      <c r="O103" s="2">
        <f>Sayfa1!K103</f>
        <v>0</v>
      </c>
      <c r="P103" s="2">
        <f>Sayfa1!J103</f>
        <v>0</v>
      </c>
      <c r="Q103" s="2">
        <f>Sayfa1!I103</f>
        <v>0</v>
      </c>
      <c r="R103" s="2">
        <f>Sayfa1!H103</f>
        <v>0</v>
      </c>
      <c r="S103" s="2">
        <f>Sayfa1!G103</f>
        <v>0</v>
      </c>
      <c r="T103" s="2">
        <f>Sayfa1!F103</f>
        <v>0</v>
      </c>
      <c r="U103" s="2">
        <f>Sayfa1!E103</f>
        <v>0</v>
      </c>
      <c r="V103" s="2">
        <f>Sayfa1!D103</f>
        <v>0</v>
      </c>
      <c r="W103" s="2">
        <f>Sayfa1!C103</f>
        <v>0</v>
      </c>
      <c r="X103" s="2">
        <f>Sayfa1!B103</f>
        <v>0</v>
      </c>
    </row>
    <row r="104" spans="1:24" x14ac:dyDescent="0.25">
      <c r="A104" t="s">
        <v>112</v>
      </c>
      <c r="B104" s="2">
        <f>Sayfa1!X104</f>
        <v>-4340000</v>
      </c>
      <c r="C104" s="2">
        <f>Sayfa1!W104</f>
        <v>-10135000</v>
      </c>
      <c r="D104" s="2">
        <f>Sayfa1!V104</f>
        <v>-10088000</v>
      </c>
      <c r="E104" s="2">
        <f>Sayfa1!U104</f>
        <v>-64609000</v>
      </c>
      <c r="F104" s="2">
        <f>Sayfa1!T104</f>
        <v>-52230000</v>
      </c>
      <c r="G104" s="2">
        <f>Sayfa1!S104</f>
        <v>-94193000</v>
      </c>
      <c r="H104" s="2">
        <f>Sayfa1!R104</f>
        <v>-129419000</v>
      </c>
      <c r="I104" s="2">
        <f>Sayfa1!Q104</f>
        <v>-148634000</v>
      </c>
      <c r="J104" s="2">
        <f>Sayfa1!P104</f>
        <v>-30900000</v>
      </c>
      <c r="K104" s="2">
        <f>Sayfa1!O104</f>
        <v>-46730000</v>
      </c>
      <c r="L104" s="2">
        <f>Sayfa1!N104</f>
        <v>15856000</v>
      </c>
      <c r="M104" s="2">
        <f>Sayfa1!M104</f>
        <v>85296000</v>
      </c>
      <c r="N104" s="2">
        <f>Sayfa1!L104</f>
        <v>2360000</v>
      </c>
      <c r="O104" s="2">
        <f>Sayfa1!K104</f>
        <v>-2819000</v>
      </c>
      <c r="P104" s="2">
        <f>Sayfa1!J104</f>
        <v>26636000</v>
      </c>
      <c r="Q104" s="2">
        <f>Sayfa1!I104</f>
        <v>131464000</v>
      </c>
      <c r="R104" s="2">
        <f>Sayfa1!H104</f>
        <v>58034000</v>
      </c>
      <c r="S104" s="2">
        <f>Sayfa1!G104</f>
        <v>191795000</v>
      </c>
      <c r="T104" s="2">
        <f>Sayfa1!F104</f>
        <v>332359000</v>
      </c>
      <c r="U104" s="2">
        <f>Sayfa1!E104</f>
        <v>524927000</v>
      </c>
      <c r="V104" s="2">
        <f>Sayfa1!D104</f>
        <v>141991000</v>
      </c>
      <c r="W104" s="2">
        <f>Sayfa1!C104</f>
        <v>298773000</v>
      </c>
      <c r="X104" s="2">
        <f>Sayfa1!B104</f>
        <v>591451000</v>
      </c>
    </row>
    <row r="105" spans="1:24" x14ac:dyDescent="0.25">
      <c r="A105" t="s">
        <v>113</v>
      </c>
      <c r="B105" s="2">
        <f>Sayfa1!X105</f>
        <v>0</v>
      </c>
      <c r="C105" s="2">
        <f>Sayfa1!W105</f>
        <v>0</v>
      </c>
      <c r="D105" s="2">
        <f>Sayfa1!V105</f>
        <v>0</v>
      </c>
      <c r="E105" s="2">
        <f>Sayfa1!U105</f>
        <v>0</v>
      </c>
      <c r="F105" s="2">
        <f>Sayfa1!T105</f>
        <v>0</v>
      </c>
      <c r="G105" s="2">
        <f>Sayfa1!S105</f>
        <v>0</v>
      </c>
      <c r="H105" s="2">
        <f>Sayfa1!R105</f>
        <v>0</v>
      </c>
      <c r="I105" s="2">
        <f>Sayfa1!Q105</f>
        <v>0</v>
      </c>
      <c r="J105" s="2">
        <f>Sayfa1!P105</f>
        <v>0</v>
      </c>
      <c r="K105" s="2">
        <f>Sayfa1!O105</f>
        <v>0</v>
      </c>
      <c r="L105" s="2">
        <f>Sayfa1!N105</f>
        <v>0</v>
      </c>
      <c r="M105" s="2">
        <f>Sayfa1!M105</f>
        <v>0</v>
      </c>
      <c r="N105" s="2">
        <f>Sayfa1!L105</f>
        <v>0</v>
      </c>
      <c r="O105" s="2">
        <f>Sayfa1!K105</f>
        <v>0</v>
      </c>
      <c r="P105" s="2">
        <f>Sayfa1!J105</f>
        <v>0</v>
      </c>
      <c r="Q105" s="2">
        <f>Sayfa1!I105</f>
        <v>0</v>
      </c>
      <c r="R105" s="2">
        <f>Sayfa1!H105</f>
        <v>0</v>
      </c>
      <c r="S105" s="2">
        <f>Sayfa1!G105</f>
        <v>0</v>
      </c>
      <c r="T105" s="2">
        <f>Sayfa1!F105</f>
        <v>0</v>
      </c>
      <c r="U105" s="2">
        <f>Sayfa1!E105</f>
        <v>0</v>
      </c>
      <c r="V105" s="2">
        <f>Sayfa1!D105</f>
        <v>0</v>
      </c>
      <c r="W105" s="2">
        <f>Sayfa1!C105</f>
        <v>0</v>
      </c>
      <c r="X105" s="2">
        <f>Sayfa1!B105</f>
        <v>0</v>
      </c>
    </row>
    <row r="106" spans="1:24" x14ac:dyDescent="0.25">
      <c r="A106" t="s">
        <v>114</v>
      </c>
      <c r="B106" s="2">
        <f>Sayfa1!X106</f>
        <v>0</v>
      </c>
      <c r="C106" s="2">
        <f>Sayfa1!W106</f>
        <v>0</v>
      </c>
      <c r="D106" s="2">
        <f>Sayfa1!V106</f>
        <v>0</v>
      </c>
      <c r="E106" s="2">
        <f>Sayfa1!U106</f>
        <v>0</v>
      </c>
      <c r="F106" s="2">
        <f>Sayfa1!T106</f>
        <v>0</v>
      </c>
      <c r="G106" s="2">
        <f>Sayfa1!S106</f>
        <v>0</v>
      </c>
      <c r="H106" s="2">
        <f>Sayfa1!R106</f>
        <v>0</v>
      </c>
      <c r="I106" s="2">
        <f>Sayfa1!Q106</f>
        <v>0</v>
      </c>
      <c r="J106" s="2">
        <f>Sayfa1!P106</f>
        <v>0</v>
      </c>
      <c r="K106" s="2">
        <f>Sayfa1!O106</f>
        <v>0</v>
      </c>
      <c r="L106" s="2">
        <f>Sayfa1!N106</f>
        <v>0</v>
      </c>
      <c r="M106" s="2">
        <f>Sayfa1!M106</f>
        <v>0</v>
      </c>
      <c r="N106" s="2">
        <f>Sayfa1!L106</f>
        <v>0</v>
      </c>
      <c r="O106" s="2">
        <f>Sayfa1!K106</f>
        <v>0</v>
      </c>
      <c r="P106" s="2">
        <f>Sayfa1!J106</f>
        <v>0</v>
      </c>
      <c r="Q106" s="2">
        <f>Sayfa1!I106</f>
        <v>0</v>
      </c>
      <c r="R106" s="2">
        <f>Sayfa1!H106</f>
        <v>0</v>
      </c>
      <c r="S106" s="2">
        <f>Sayfa1!G106</f>
        <v>0</v>
      </c>
      <c r="T106" s="2">
        <f>Sayfa1!F106</f>
        <v>0</v>
      </c>
      <c r="U106" s="2">
        <f>Sayfa1!E106</f>
        <v>0</v>
      </c>
      <c r="V106" s="2">
        <f>Sayfa1!D106</f>
        <v>0</v>
      </c>
      <c r="W106" s="2">
        <f>Sayfa1!C106</f>
        <v>0</v>
      </c>
      <c r="X106" s="2">
        <f>Sayfa1!B106</f>
        <v>0</v>
      </c>
    </row>
    <row r="107" spans="1:24" x14ac:dyDescent="0.25">
      <c r="A107" t="s">
        <v>115</v>
      </c>
      <c r="B107" s="2">
        <f>Sayfa1!X107</f>
        <v>-4340000</v>
      </c>
      <c r="C107" s="2">
        <f>Sayfa1!W107</f>
        <v>-10135000</v>
      </c>
      <c r="D107" s="2">
        <f>Sayfa1!V107</f>
        <v>-10088000</v>
      </c>
      <c r="E107" s="2">
        <f>Sayfa1!U107</f>
        <v>-64609000</v>
      </c>
      <c r="F107" s="2">
        <f>Sayfa1!T107</f>
        <v>-52230000</v>
      </c>
      <c r="G107" s="2">
        <f>Sayfa1!S107</f>
        <v>-94193000</v>
      </c>
      <c r="H107" s="2">
        <f>Sayfa1!R107</f>
        <v>-129419000</v>
      </c>
      <c r="I107" s="2">
        <f>Sayfa1!Q107</f>
        <v>-148634000</v>
      </c>
      <c r="J107" s="2">
        <f>Sayfa1!P107</f>
        <v>-30900000</v>
      </c>
      <c r="K107" s="2">
        <f>Sayfa1!O107</f>
        <v>-46730000</v>
      </c>
      <c r="L107" s="2">
        <f>Sayfa1!N107</f>
        <v>15856000</v>
      </c>
      <c r="M107" s="2">
        <f>Sayfa1!M107</f>
        <v>85296000</v>
      </c>
      <c r="N107" s="2">
        <f>Sayfa1!L107</f>
        <v>2360000</v>
      </c>
      <c r="O107" s="2">
        <f>Sayfa1!K107</f>
        <v>-2819000</v>
      </c>
      <c r="P107" s="2">
        <f>Sayfa1!J107</f>
        <v>26636000</v>
      </c>
      <c r="Q107" s="2">
        <f>Sayfa1!I107</f>
        <v>131464000</v>
      </c>
      <c r="R107" s="2">
        <f>Sayfa1!H107</f>
        <v>58034000</v>
      </c>
      <c r="S107" s="2">
        <f>Sayfa1!G107</f>
        <v>191795000</v>
      </c>
      <c r="T107" s="2">
        <f>Sayfa1!F107</f>
        <v>332359000</v>
      </c>
      <c r="U107" s="2">
        <f>Sayfa1!E107</f>
        <v>524927000</v>
      </c>
      <c r="V107" s="2">
        <f>Sayfa1!D107</f>
        <v>141991000</v>
      </c>
      <c r="W107" s="2">
        <f>Sayfa1!C107</f>
        <v>298773000</v>
      </c>
      <c r="X107" s="2">
        <f>Sayfa1!B107</f>
        <v>591451000</v>
      </c>
    </row>
    <row r="108" spans="1:24" x14ac:dyDescent="0.25">
      <c r="A108" t="s">
        <v>116</v>
      </c>
      <c r="B108" s="2">
        <f>Sayfa1!X108</f>
        <v>0</v>
      </c>
      <c r="C108" s="2">
        <f>Sayfa1!W108</f>
        <v>0</v>
      </c>
      <c r="D108" s="2">
        <f>Sayfa1!V108</f>
        <v>0</v>
      </c>
      <c r="E108" s="2">
        <f>Sayfa1!U108</f>
        <v>0</v>
      </c>
      <c r="F108" s="2">
        <f>Sayfa1!T108</f>
        <v>0</v>
      </c>
      <c r="G108" s="2">
        <f>Sayfa1!S108</f>
        <v>0</v>
      </c>
      <c r="H108" s="2">
        <f>Sayfa1!R108</f>
        <v>0</v>
      </c>
      <c r="I108" s="2">
        <f>Sayfa1!Q108</f>
        <v>0</v>
      </c>
      <c r="J108" s="2">
        <f>Sayfa1!P108</f>
        <v>0</v>
      </c>
      <c r="K108" s="2">
        <f>Sayfa1!O108</f>
        <v>0</v>
      </c>
      <c r="L108" s="2">
        <f>Sayfa1!N108</f>
        <v>0</v>
      </c>
      <c r="M108" s="2">
        <f>Sayfa1!M108</f>
        <v>0</v>
      </c>
      <c r="N108" s="2">
        <f>Sayfa1!L108</f>
        <v>0</v>
      </c>
      <c r="O108" s="2">
        <f>Sayfa1!K108</f>
        <v>0</v>
      </c>
      <c r="P108" s="2">
        <f>Sayfa1!J108</f>
        <v>0</v>
      </c>
      <c r="Q108" s="2">
        <f>Sayfa1!I108</f>
        <v>0</v>
      </c>
      <c r="R108" s="2">
        <f>Sayfa1!H108</f>
        <v>0</v>
      </c>
      <c r="S108" s="2">
        <f>Sayfa1!G108</f>
        <v>0</v>
      </c>
      <c r="T108" s="2">
        <f>Sayfa1!F108</f>
        <v>0</v>
      </c>
      <c r="U108" s="2">
        <f>Sayfa1!E108</f>
        <v>0</v>
      </c>
      <c r="V108" s="2">
        <f>Sayfa1!D108</f>
        <v>0</v>
      </c>
      <c r="W108" s="2">
        <f>Sayfa1!C108</f>
        <v>0</v>
      </c>
      <c r="X108" s="2">
        <f>Sayfa1!B108</f>
        <v>0</v>
      </c>
    </row>
    <row r="109" spans="1:24" x14ac:dyDescent="0.25">
      <c r="A109" t="s">
        <v>117</v>
      </c>
      <c r="B109" s="2">
        <f>Sayfa1!X109</f>
        <v>0</v>
      </c>
      <c r="C109" s="2">
        <f>Sayfa1!W109</f>
        <v>0</v>
      </c>
      <c r="D109" s="2">
        <f>Sayfa1!V109</f>
        <v>0</v>
      </c>
      <c r="E109" s="2">
        <f>Sayfa1!U109</f>
        <v>0</v>
      </c>
      <c r="F109" s="2">
        <f>Sayfa1!T109</f>
        <v>0</v>
      </c>
      <c r="G109" s="2">
        <f>Sayfa1!S109</f>
        <v>0</v>
      </c>
      <c r="H109" s="2">
        <f>Sayfa1!R109</f>
        <v>0</v>
      </c>
      <c r="I109" s="2">
        <f>Sayfa1!Q109</f>
        <v>0</v>
      </c>
      <c r="J109" s="2">
        <f>Sayfa1!P109</f>
        <v>0</v>
      </c>
      <c r="K109" s="2">
        <f>Sayfa1!O109</f>
        <v>0</v>
      </c>
      <c r="L109" s="2">
        <f>Sayfa1!N109</f>
        <v>0</v>
      </c>
      <c r="M109" s="2">
        <f>Sayfa1!M109</f>
        <v>0</v>
      </c>
      <c r="N109" s="2">
        <f>Sayfa1!L109</f>
        <v>0</v>
      </c>
      <c r="O109" s="2">
        <f>Sayfa1!K109</f>
        <v>0</v>
      </c>
      <c r="P109" s="2">
        <f>Sayfa1!J109</f>
        <v>0</v>
      </c>
      <c r="Q109" s="2">
        <f>Sayfa1!I109</f>
        <v>0</v>
      </c>
      <c r="R109" s="2">
        <f>Sayfa1!H109</f>
        <v>0</v>
      </c>
      <c r="S109" s="2">
        <f>Sayfa1!G109</f>
        <v>0</v>
      </c>
      <c r="T109" s="2">
        <f>Sayfa1!F109</f>
        <v>0</v>
      </c>
      <c r="U109" s="2">
        <f>Sayfa1!E109</f>
        <v>0</v>
      </c>
      <c r="V109" s="2">
        <f>Sayfa1!D109</f>
        <v>0</v>
      </c>
      <c r="W109" s="2">
        <f>Sayfa1!C109</f>
        <v>0</v>
      </c>
      <c r="X109" s="2">
        <f>Sayfa1!B109</f>
        <v>0</v>
      </c>
    </row>
    <row r="110" spans="1:24" x14ac:dyDescent="0.25">
      <c r="A110" t="s">
        <v>118</v>
      </c>
      <c r="B110" s="2">
        <f>Sayfa1!X110</f>
        <v>-4340000</v>
      </c>
      <c r="C110" s="2">
        <f>Sayfa1!W110</f>
        <v>-10135000</v>
      </c>
      <c r="D110" s="2">
        <f>Sayfa1!V110</f>
        <v>-10088000</v>
      </c>
      <c r="E110" s="2">
        <f>Sayfa1!U110</f>
        <v>-64609000</v>
      </c>
      <c r="F110" s="2">
        <f>Sayfa1!T110</f>
        <v>-52230000</v>
      </c>
      <c r="G110" s="2">
        <f>Sayfa1!S110</f>
        <v>-94193000</v>
      </c>
      <c r="H110" s="2">
        <f>Sayfa1!R110</f>
        <v>-129419000</v>
      </c>
      <c r="I110" s="2">
        <f>Sayfa1!Q110</f>
        <v>-148634000</v>
      </c>
      <c r="J110" s="2">
        <f>Sayfa1!P110</f>
        <v>-30900000</v>
      </c>
      <c r="K110" s="2">
        <f>Sayfa1!O110</f>
        <v>-46730000</v>
      </c>
      <c r="L110" s="2">
        <f>Sayfa1!N110</f>
        <v>15856000</v>
      </c>
      <c r="M110" s="2">
        <f>Sayfa1!M110</f>
        <v>85296000</v>
      </c>
      <c r="N110" s="2">
        <f>Sayfa1!L110</f>
        <v>2360000</v>
      </c>
      <c r="O110" s="2">
        <f>Sayfa1!K110</f>
        <v>-2819000</v>
      </c>
      <c r="P110" s="2">
        <f>Sayfa1!J110</f>
        <v>26636000</v>
      </c>
      <c r="Q110" s="2">
        <f>Sayfa1!I110</f>
        <v>131464000</v>
      </c>
      <c r="R110" s="2">
        <f>Sayfa1!H110</f>
        <v>58034000</v>
      </c>
      <c r="S110" s="2">
        <f>Sayfa1!G110</f>
        <v>191795000</v>
      </c>
      <c r="T110" s="2">
        <f>Sayfa1!F110</f>
        <v>332359000</v>
      </c>
      <c r="U110" s="2">
        <f>Sayfa1!E110</f>
        <v>524927000</v>
      </c>
      <c r="V110" s="2">
        <f>Sayfa1!D110</f>
        <v>141991000</v>
      </c>
      <c r="W110" s="2">
        <f>Sayfa1!C110</f>
        <v>298773000</v>
      </c>
      <c r="X110" s="2">
        <f>Sayfa1!B110</f>
        <v>591451000</v>
      </c>
    </row>
    <row r="111" spans="1:24" x14ac:dyDescent="0.25">
      <c r="A111" t="s">
        <v>119</v>
      </c>
      <c r="B111" s="2">
        <f>Sayfa1!X111</f>
        <v>0</v>
      </c>
      <c r="C111" s="2">
        <f>Sayfa1!W111</f>
        <v>0</v>
      </c>
      <c r="D111" s="2">
        <f>Sayfa1!V111</f>
        <v>0</v>
      </c>
      <c r="E111" s="2">
        <f>Sayfa1!U111</f>
        <v>0</v>
      </c>
      <c r="F111" s="2">
        <f>Sayfa1!T111</f>
        <v>0</v>
      </c>
      <c r="G111" s="2">
        <f>Sayfa1!S111</f>
        <v>-1</v>
      </c>
      <c r="H111" s="2">
        <f>Sayfa1!R111</f>
        <v>0</v>
      </c>
      <c r="I111" s="2">
        <f>Sayfa1!Q111</f>
        <v>-1</v>
      </c>
      <c r="J111" s="2">
        <f>Sayfa1!P111</f>
        <v>0</v>
      </c>
      <c r="K111" s="2">
        <f>Sayfa1!O111</f>
        <v>0</v>
      </c>
      <c r="L111" s="2">
        <f>Sayfa1!N111</f>
        <v>0</v>
      </c>
      <c r="M111" s="2">
        <f>Sayfa1!M111</f>
        <v>0</v>
      </c>
      <c r="N111" s="2">
        <f>Sayfa1!L111</f>
        <v>0</v>
      </c>
      <c r="O111" s="2">
        <f>Sayfa1!K111</f>
        <v>0</v>
      </c>
      <c r="P111" s="2">
        <f>Sayfa1!J111</f>
        <v>0</v>
      </c>
      <c r="Q111" s="2">
        <f>Sayfa1!I111</f>
        <v>1</v>
      </c>
      <c r="R111" s="2">
        <f>Sayfa1!H111</f>
        <v>0</v>
      </c>
      <c r="S111" s="2">
        <f>Sayfa1!G111</f>
        <v>0</v>
      </c>
      <c r="T111" s="2">
        <f>Sayfa1!F111</f>
        <v>0</v>
      </c>
      <c r="U111" s="2">
        <f>Sayfa1!E111</f>
        <v>3</v>
      </c>
      <c r="V111" s="2">
        <f>Sayfa1!D111</f>
        <v>0</v>
      </c>
      <c r="W111" s="2">
        <f>Sayfa1!C111</f>
        <v>0</v>
      </c>
      <c r="X111" s="2">
        <f>Sayfa1!B111</f>
        <v>0</v>
      </c>
    </row>
    <row r="112" spans="1:24" x14ac:dyDescent="0.25">
      <c r="A112" t="s">
        <v>120</v>
      </c>
      <c r="B112" s="2">
        <f>Sayfa1!X112</f>
        <v>0</v>
      </c>
      <c r="C112" s="2">
        <f>Sayfa1!W112</f>
        <v>0</v>
      </c>
      <c r="D112" s="2">
        <f>Sayfa1!V112</f>
        <v>0</v>
      </c>
      <c r="E112" s="2">
        <f>Sayfa1!U112</f>
        <v>0</v>
      </c>
      <c r="F112" s="2">
        <f>Sayfa1!T112</f>
        <v>0</v>
      </c>
      <c r="G112" s="2">
        <f>Sayfa1!S112</f>
        <v>0</v>
      </c>
      <c r="H112" s="2">
        <f>Sayfa1!R112</f>
        <v>0</v>
      </c>
      <c r="I112" s="2">
        <f>Sayfa1!Q112</f>
        <v>-1</v>
      </c>
      <c r="J112" s="2">
        <f>Sayfa1!P112</f>
        <v>0</v>
      </c>
      <c r="K112" s="2">
        <f>Sayfa1!O112</f>
        <v>0</v>
      </c>
      <c r="L112" s="2">
        <f>Sayfa1!N112</f>
        <v>0</v>
      </c>
      <c r="M112" s="2">
        <f>Sayfa1!M112</f>
        <v>0</v>
      </c>
      <c r="N112" s="2">
        <f>Sayfa1!L112</f>
        <v>0</v>
      </c>
      <c r="O112" s="2">
        <f>Sayfa1!K112</f>
        <v>0</v>
      </c>
      <c r="P112" s="2">
        <f>Sayfa1!J112</f>
        <v>0</v>
      </c>
      <c r="Q112" s="2">
        <f>Sayfa1!I112</f>
        <v>0</v>
      </c>
      <c r="R112" s="2">
        <f>Sayfa1!H112</f>
        <v>0</v>
      </c>
      <c r="S112" s="2">
        <f>Sayfa1!G112</f>
        <v>0</v>
      </c>
      <c r="T112" s="2">
        <f>Sayfa1!F112</f>
        <v>0</v>
      </c>
      <c r="U112" s="2">
        <f>Sayfa1!E112</f>
        <v>0</v>
      </c>
      <c r="V112" s="2">
        <f>Sayfa1!D112</f>
        <v>0</v>
      </c>
      <c r="W112" s="2">
        <f>Sayfa1!C112</f>
        <v>0</v>
      </c>
      <c r="X112" s="2">
        <f>Sayfa1!B112</f>
        <v>0</v>
      </c>
    </row>
    <row r="113" spans="1:24" x14ac:dyDescent="0.25">
      <c r="A113" t="s">
        <v>121</v>
      </c>
      <c r="B113" s="2">
        <f>Sayfa1!X113</f>
        <v>0</v>
      </c>
      <c r="C113" s="2">
        <f>Sayfa1!W113</f>
        <v>0</v>
      </c>
      <c r="D113" s="2">
        <f>Sayfa1!V113</f>
        <v>0</v>
      </c>
      <c r="E113" s="2">
        <f>Sayfa1!U113</f>
        <v>0</v>
      </c>
      <c r="F113" s="2">
        <f>Sayfa1!T113</f>
        <v>0</v>
      </c>
      <c r="G113" s="2">
        <f>Sayfa1!S113</f>
        <v>0</v>
      </c>
      <c r="H113" s="2">
        <f>Sayfa1!R113</f>
        <v>0</v>
      </c>
      <c r="I113" s="2">
        <f>Sayfa1!Q113</f>
        <v>0</v>
      </c>
      <c r="J113" s="2">
        <f>Sayfa1!P113</f>
        <v>0</v>
      </c>
      <c r="K113" s="2">
        <f>Sayfa1!O113</f>
        <v>0</v>
      </c>
      <c r="L113" s="2">
        <f>Sayfa1!N113</f>
        <v>0</v>
      </c>
      <c r="M113" s="2">
        <f>Sayfa1!M113</f>
        <v>0</v>
      </c>
      <c r="N113" s="2">
        <f>Sayfa1!L113</f>
        <v>0</v>
      </c>
      <c r="O113" s="2">
        <f>Sayfa1!K113</f>
        <v>0</v>
      </c>
      <c r="P113" s="2">
        <f>Sayfa1!J113</f>
        <v>0</v>
      </c>
      <c r="Q113" s="2">
        <f>Sayfa1!I113</f>
        <v>0</v>
      </c>
      <c r="R113" s="2">
        <f>Sayfa1!H113</f>
        <v>0</v>
      </c>
      <c r="S113" s="2">
        <f>Sayfa1!G113</f>
        <v>0</v>
      </c>
      <c r="T113" s="2">
        <f>Sayfa1!F113</f>
        <v>0</v>
      </c>
      <c r="U113" s="2">
        <f>Sayfa1!E113</f>
        <v>0</v>
      </c>
      <c r="V113" s="2">
        <f>Sayfa1!D113</f>
        <v>0</v>
      </c>
      <c r="W113" s="2">
        <f>Sayfa1!C113</f>
        <v>0</v>
      </c>
      <c r="X113" s="2">
        <f>Sayfa1!B113</f>
        <v>0</v>
      </c>
    </row>
    <row r="114" spans="1:24" x14ac:dyDescent="0.25">
      <c r="A114" t="s">
        <v>122</v>
      </c>
      <c r="B114" s="2">
        <f>Sayfa1!X114</f>
        <v>0</v>
      </c>
      <c r="C114" s="2">
        <f>Sayfa1!W114</f>
        <v>0</v>
      </c>
      <c r="D114" s="2">
        <f>Sayfa1!V114</f>
        <v>0</v>
      </c>
      <c r="E114" s="2">
        <f>Sayfa1!U114</f>
        <v>0</v>
      </c>
      <c r="F114" s="2">
        <f>Sayfa1!T114</f>
        <v>0</v>
      </c>
      <c r="G114" s="2">
        <f>Sayfa1!S114</f>
        <v>0</v>
      </c>
      <c r="H114" s="2">
        <f>Sayfa1!R114</f>
        <v>0</v>
      </c>
      <c r="I114" s="2">
        <f>Sayfa1!Q114</f>
        <v>0</v>
      </c>
      <c r="J114" s="2">
        <f>Sayfa1!P114</f>
        <v>0</v>
      </c>
      <c r="K114" s="2">
        <f>Sayfa1!O114</f>
        <v>0</v>
      </c>
      <c r="L114" s="2">
        <f>Sayfa1!N114</f>
        <v>0</v>
      </c>
      <c r="M114" s="2">
        <f>Sayfa1!M114</f>
        <v>0</v>
      </c>
      <c r="N114" s="2">
        <f>Sayfa1!L114</f>
        <v>0</v>
      </c>
      <c r="O114" s="2">
        <f>Sayfa1!K114</f>
        <v>0</v>
      </c>
      <c r="P114" s="2">
        <f>Sayfa1!J114</f>
        <v>0</v>
      </c>
      <c r="Q114" s="2">
        <f>Sayfa1!I114</f>
        <v>0</v>
      </c>
      <c r="R114" s="2">
        <f>Sayfa1!H114</f>
        <v>0</v>
      </c>
      <c r="S114" s="2">
        <f>Sayfa1!G114</f>
        <v>0</v>
      </c>
      <c r="T114" s="2">
        <f>Sayfa1!F114</f>
        <v>0</v>
      </c>
      <c r="U114" s="2">
        <f>Sayfa1!E114</f>
        <v>0</v>
      </c>
      <c r="V114" s="2">
        <f>Sayfa1!D114</f>
        <v>0</v>
      </c>
      <c r="W114" s="2">
        <f>Sayfa1!C114</f>
        <v>0</v>
      </c>
      <c r="X114" s="2">
        <f>Sayfa1!B114</f>
        <v>0</v>
      </c>
    </row>
    <row r="115" spans="1:24" x14ac:dyDescent="0.25">
      <c r="A115" t="s">
        <v>123</v>
      </c>
      <c r="B115" s="2">
        <f>Sayfa1!X115</f>
        <v>8052000</v>
      </c>
      <c r="C115" s="2">
        <f>Sayfa1!W115</f>
        <v>16058000</v>
      </c>
      <c r="D115" s="2">
        <f>Sayfa1!V115</f>
        <v>24045000</v>
      </c>
      <c r="E115" s="2">
        <f>Sayfa1!U115</f>
        <v>32013000</v>
      </c>
      <c r="F115" s="2">
        <f>Sayfa1!T115</f>
        <v>33783000</v>
      </c>
      <c r="G115" s="2">
        <f>Sayfa1!S115</f>
        <v>67881000</v>
      </c>
      <c r="H115" s="2">
        <f>Sayfa1!R115</f>
        <v>101260000</v>
      </c>
      <c r="I115" s="2">
        <f>Sayfa1!Q115</f>
        <v>133298000</v>
      </c>
      <c r="J115" s="2">
        <f>Sayfa1!P115</f>
        <v>29987000</v>
      </c>
      <c r="K115" s="2">
        <f>Sayfa1!O115</f>
        <v>60812000</v>
      </c>
      <c r="L115" s="2">
        <f>Sayfa1!N115</f>
        <v>88852000</v>
      </c>
      <c r="M115" s="2">
        <f>Sayfa1!M115</f>
        <v>118814000</v>
      </c>
      <c r="N115" s="2">
        <f>Sayfa1!L115</f>
        <v>32558000</v>
      </c>
      <c r="O115" s="2">
        <f>Sayfa1!K115</f>
        <v>66482000</v>
      </c>
      <c r="P115" s="2">
        <f>Sayfa1!J115</f>
        <v>102683000</v>
      </c>
      <c r="Q115" s="2">
        <f>Sayfa1!I115</f>
        <v>141865000</v>
      </c>
      <c r="R115" s="2">
        <f>Sayfa1!H115</f>
        <v>42751000</v>
      </c>
      <c r="S115" s="2">
        <f>Sayfa1!G115</f>
        <v>89072000</v>
      </c>
      <c r="T115" s="2">
        <f>Sayfa1!F115</f>
        <v>139844000</v>
      </c>
      <c r="U115" s="2">
        <f>Sayfa1!E115</f>
        <v>198423000</v>
      </c>
      <c r="V115" s="2">
        <f>Sayfa1!D115</f>
        <v>72627000</v>
      </c>
      <c r="W115" s="2">
        <f>Sayfa1!C115</f>
        <v>158496000</v>
      </c>
      <c r="X115" s="2">
        <f>Sayfa1!B115</f>
        <v>256667000</v>
      </c>
    </row>
    <row r="116" spans="1:24" x14ac:dyDescent="0.25">
      <c r="A116" t="s">
        <v>124</v>
      </c>
      <c r="B116" s="2">
        <f>Sayfa1!X116</f>
        <v>-1052000</v>
      </c>
      <c r="C116" s="2">
        <f>Sayfa1!W116</f>
        <v>-3227000</v>
      </c>
      <c r="D116" s="2">
        <f>Sayfa1!V116</f>
        <v>-3225000</v>
      </c>
      <c r="E116" s="2">
        <f>Sayfa1!U116</f>
        <v>603000</v>
      </c>
      <c r="F116" s="2">
        <f>Sayfa1!T116</f>
        <v>2482000</v>
      </c>
      <c r="G116" s="2">
        <f>Sayfa1!S116</f>
        <v>6655000</v>
      </c>
      <c r="H116" s="2">
        <f>Sayfa1!R116</f>
        <v>-4161000</v>
      </c>
      <c r="I116" s="2">
        <f>Sayfa1!Q116</f>
        <v>742000</v>
      </c>
      <c r="J116" s="2">
        <f>Sayfa1!P116</f>
        <v>-710000</v>
      </c>
      <c r="K116" s="2">
        <f>Sayfa1!O116</f>
        <v>3552000</v>
      </c>
      <c r="L116" s="2">
        <f>Sayfa1!N116</f>
        <v>-4722000</v>
      </c>
      <c r="M116" s="2">
        <f>Sayfa1!M116</f>
        <v>3077000</v>
      </c>
      <c r="N116" s="2">
        <f>Sayfa1!L116</f>
        <v>-3217000</v>
      </c>
      <c r="O116" s="2">
        <f>Sayfa1!K116</f>
        <v>2659000</v>
      </c>
      <c r="P116" s="2">
        <f>Sayfa1!J116</f>
        <v>-3514000</v>
      </c>
      <c r="Q116" s="2">
        <f>Sayfa1!I116</f>
        <v>9290000</v>
      </c>
      <c r="R116" s="2">
        <f>Sayfa1!H116</f>
        <v>5569000</v>
      </c>
      <c r="S116" s="2">
        <f>Sayfa1!G116</f>
        <v>10772000</v>
      </c>
      <c r="T116" s="2">
        <f>Sayfa1!F116</f>
        <v>-3726000</v>
      </c>
      <c r="U116" s="2">
        <f>Sayfa1!E116</f>
        <v>14402000</v>
      </c>
      <c r="V116" s="2">
        <f>Sayfa1!D116</f>
        <v>24744000</v>
      </c>
      <c r="W116" s="2">
        <f>Sayfa1!C116</f>
        <v>3369000</v>
      </c>
      <c r="X116" s="2">
        <f>Sayfa1!B116</f>
        <v>-28899000</v>
      </c>
    </row>
    <row r="117" spans="1:24" x14ac:dyDescent="0.25">
      <c r="A117" t="s">
        <v>125</v>
      </c>
      <c r="B117" s="2">
        <f>Sayfa1!X117</f>
        <v>-15038000</v>
      </c>
      <c r="C117" s="2">
        <f>Sayfa1!W117</f>
        <v>-34713000</v>
      </c>
      <c r="D117" s="2">
        <f>Sayfa1!V117</f>
        <v>-66525000</v>
      </c>
      <c r="E117" s="2">
        <f>Sayfa1!U117</f>
        <v>-98088000</v>
      </c>
      <c r="F117" s="2">
        <f>Sayfa1!T117</f>
        <v>-42883000</v>
      </c>
      <c r="G117" s="2">
        <f>Sayfa1!S117</f>
        <v>-95271000</v>
      </c>
      <c r="H117" s="2">
        <f>Sayfa1!R117</f>
        <v>-155837000</v>
      </c>
      <c r="I117" s="2">
        <f>Sayfa1!Q117</f>
        <v>-215549000</v>
      </c>
      <c r="J117" s="2">
        <f>Sayfa1!P117</f>
        <v>-49623000</v>
      </c>
      <c r="K117" s="2">
        <f>Sayfa1!O117</f>
        <v>-97657000</v>
      </c>
      <c r="L117" s="2">
        <f>Sayfa1!N117</f>
        <v>-151394000</v>
      </c>
      <c r="M117" s="2">
        <f>Sayfa1!M117</f>
        <v>-214737000</v>
      </c>
      <c r="N117" s="2">
        <f>Sayfa1!L117</f>
        <v>-59346000</v>
      </c>
      <c r="O117" s="2">
        <f>Sayfa1!K117</f>
        <v>-125429000</v>
      </c>
      <c r="P117" s="2">
        <f>Sayfa1!J117</f>
        <v>-192869000</v>
      </c>
      <c r="Q117" s="2">
        <f>Sayfa1!I117</f>
        <v>-265856000</v>
      </c>
      <c r="R117" s="2">
        <f>Sayfa1!H117</f>
        <v>-82981000</v>
      </c>
      <c r="S117" s="2">
        <f>Sayfa1!G117</f>
        <v>-194962000</v>
      </c>
      <c r="T117" s="2">
        <f>Sayfa1!F117</f>
        <v>-328992000</v>
      </c>
      <c r="U117" s="2">
        <f>Sayfa1!E117</f>
        <v>-532440000</v>
      </c>
      <c r="V117" s="2">
        <f>Sayfa1!D117</f>
        <v>-203159000</v>
      </c>
      <c r="W117" s="2">
        <f>Sayfa1!C117</f>
        <v>-434682000</v>
      </c>
      <c r="X117" s="2">
        <f>Sayfa1!B117</f>
        <v>-834459000</v>
      </c>
    </row>
    <row r="118" spans="1:24" x14ac:dyDescent="0.25">
      <c r="A118" t="s">
        <v>126</v>
      </c>
      <c r="B118" s="2">
        <f>Sayfa1!X118</f>
        <v>0</v>
      </c>
      <c r="C118" s="2">
        <f>Sayfa1!W118</f>
        <v>0</v>
      </c>
      <c r="D118" s="2">
        <f>Sayfa1!V118</f>
        <v>0</v>
      </c>
      <c r="E118" s="2">
        <f>Sayfa1!U118</f>
        <v>0</v>
      </c>
      <c r="F118" s="2">
        <f>Sayfa1!T118</f>
        <v>0</v>
      </c>
      <c r="G118" s="2">
        <f>Sayfa1!S118</f>
        <v>0</v>
      </c>
      <c r="H118" s="2">
        <f>Sayfa1!R118</f>
        <v>0</v>
      </c>
      <c r="I118" s="2">
        <f>Sayfa1!Q118</f>
        <v>0</v>
      </c>
      <c r="J118" s="2">
        <f>Sayfa1!P118</f>
        <v>0</v>
      </c>
      <c r="K118" s="2">
        <f>Sayfa1!O118</f>
        <v>0</v>
      </c>
      <c r="L118" s="2">
        <f>Sayfa1!N118</f>
        <v>0</v>
      </c>
      <c r="M118" s="2">
        <f>Sayfa1!M118</f>
        <v>0</v>
      </c>
      <c r="N118" s="2">
        <f>Sayfa1!L118</f>
        <v>0</v>
      </c>
      <c r="O118" s="2">
        <f>Sayfa1!K118</f>
        <v>0</v>
      </c>
      <c r="P118" s="2">
        <f>Sayfa1!J118</f>
        <v>0</v>
      </c>
      <c r="Q118" s="2">
        <f>Sayfa1!I118</f>
        <v>0</v>
      </c>
      <c r="R118" s="2">
        <f>Sayfa1!H118</f>
        <v>0</v>
      </c>
      <c r="S118" s="2">
        <f>Sayfa1!G118</f>
        <v>0</v>
      </c>
      <c r="T118" s="2">
        <f>Sayfa1!F118</f>
        <v>0</v>
      </c>
      <c r="U118" s="2">
        <f>Sayfa1!E118</f>
        <v>0</v>
      </c>
      <c r="V118" s="2">
        <f>Sayfa1!D118</f>
        <v>0</v>
      </c>
      <c r="W118" s="2">
        <f>Sayfa1!C118</f>
        <v>0</v>
      </c>
      <c r="X118" s="2">
        <f>Sayfa1!B118</f>
        <v>0</v>
      </c>
    </row>
    <row r="119" spans="1:24" x14ac:dyDescent="0.25">
      <c r="A119" t="s">
        <v>127</v>
      </c>
      <c r="B119" s="2">
        <f>Sayfa1!X119</f>
        <v>0</v>
      </c>
      <c r="C119" s="2">
        <f>Sayfa1!W119</f>
        <v>0</v>
      </c>
      <c r="D119" s="2">
        <f>Sayfa1!V119</f>
        <v>0</v>
      </c>
      <c r="E119" s="2">
        <f>Sayfa1!U119</f>
        <v>0</v>
      </c>
      <c r="F119" s="2">
        <f>Sayfa1!T119</f>
        <v>0</v>
      </c>
      <c r="G119" s="2">
        <f>Sayfa1!S119</f>
        <v>0</v>
      </c>
      <c r="H119" s="2">
        <f>Sayfa1!R119</f>
        <v>0</v>
      </c>
      <c r="I119" s="2">
        <f>Sayfa1!Q119</f>
        <v>0</v>
      </c>
      <c r="J119" s="2">
        <f>Sayfa1!P119</f>
        <v>0</v>
      </c>
      <c r="K119" s="2">
        <f>Sayfa1!O119</f>
        <v>0</v>
      </c>
      <c r="L119" s="2">
        <f>Sayfa1!N119</f>
        <v>0</v>
      </c>
      <c r="M119" s="2">
        <f>Sayfa1!M119</f>
        <v>0</v>
      </c>
      <c r="N119" s="2">
        <f>Sayfa1!L119</f>
        <v>0</v>
      </c>
      <c r="O119" s="2">
        <f>Sayfa1!K119</f>
        <v>0</v>
      </c>
      <c r="P119" s="2">
        <f>Sayfa1!J119</f>
        <v>0</v>
      </c>
      <c r="Q119" s="2">
        <f>Sayfa1!I119</f>
        <v>0</v>
      </c>
      <c r="R119" s="2">
        <f>Sayfa1!H119</f>
        <v>0</v>
      </c>
      <c r="S119" s="2">
        <f>Sayfa1!G119</f>
        <v>0</v>
      </c>
      <c r="T119" s="2">
        <f>Sayfa1!F119</f>
        <v>0</v>
      </c>
      <c r="U119" s="2">
        <f>Sayfa1!E119</f>
        <v>0</v>
      </c>
      <c r="V119" s="2">
        <f>Sayfa1!D119</f>
        <v>0</v>
      </c>
      <c r="W119" s="2">
        <f>Sayfa1!C119</f>
        <v>0</v>
      </c>
      <c r="X119" s="2">
        <f>Sayfa1!B119</f>
        <v>0</v>
      </c>
    </row>
    <row r="120" spans="1:24" x14ac:dyDescent="0.25">
      <c r="A120" t="s">
        <v>128</v>
      </c>
      <c r="B120" s="2">
        <f>Sayfa1!X120</f>
        <v>3435000</v>
      </c>
      <c r="C120" s="2">
        <f>Sayfa1!W120</f>
        <v>27265000</v>
      </c>
      <c r="D120" s="2">
        <f>Sayfa1!V120</f>
        <v>-10863000</v>
      </c>
      <c r="E120" s="2">
        <f>Sayfa1!U120</f>
        <v>-2865000</v>
      </c>
      <c r="F120" s="2">
        <f>Sayfa1!T120</f>
        <v>-42164000</v>
      </c>
      <c r="G120" s="2">
        <f>Sayfa1!S120</f>
        <v>-23200000</v>
      </c>
      <c r="H120" s="2">
        <f>Sayfa1!R120</f>
        <v>2001000</v>
      </c>
      <c r="I120" s="2">
        <f>Sayfa1!Q120</f>
        <v>-9041000</v>
      </c>
      <c r="J120" s="2">
        <f>Sayfa1!P120</f>
        <v>-23585000</v>
      </c>
      <c r="K120" s="2">
        <f>Sayfa1!O120</f>
        <v>-11795000</v>
      </c>
      <c r="L120" s="2">
        <f>Sayfa1!N120</f>
        <v>-5814000</v>
      </c>
      <c r="M120" s="2">
        <f>Sayfa1!M120</f>
        <v>-21352000</v>
      </c>
      <c r="N120" s="2">
        <f>Sayfa1!L120</f>
        <v>-40694000</v>
      </c>
      <c r="O120" s="2">
        <f>Sayfa1!K120</f>
        <v>-53387000</v>
      </c>
      <c r="P120" s="2">
        <f>Sayfa1!J120</f>
        <v>-59514000</v>
      </c>
      <c r="Q120" s="2">
        <f>Sayfa1!I120</f>
        <v>21006000</v>
      </c>
      <c r="R120" s="2">
        <f>Sayfa1!H120</f>
        <v>-34677000</v>
      </c>
      <c r="S120" s="2">
        <f>Sayfa1!G120</f>
        <v>-73676000</v>
      </c>
      <c r="T120" s="2">
        <f>Sayfa1!F120</f>
        <v>-301834000</v>
      </c>
      <c r="U120" s="2">
        <f>Sayfa1!E120</f>
        <v>-148410000</v>
      </c>
      <c r="V120" s="2">
        <f>Sayfa1!D120</f>
        <v>-365988000</v>
      </c>
      <c r="W120" s="2">
        <f>Sayfa1!C120</f>
        <v>-339815000</v>
      </c>
      <c r="X120" s="2">
        <f>Sayfa1!B120</f>
        <v>-986677000</v>
      </c>
    </row>
    <row r="121" spans="1:24" x14ac:dyDescent="0.25">
      <c r="A121" t="s">
        <v>129</v>
      </c>
      <c r="B121" s="2">
        <f>Sayfa1!X121</f>
        <v>1043000</v>
      </c>
      <c r="C121" s="2">
        <f>Sayfa1!W121</f>
        <v>27265000</v>
      </c>
      <c r="D121" s="2">
        <f>Sayfa1!V121</f>
        <v>-10863000</v>
      </c>
      <c r="E121" s="2">
        <f>Sayfa1!U121</f>
        <v>-5464000</v>
      </c>
      <c r="F121" s="2">
        <f>Sayfa1!T121</f>
        <v>-41146000</v>
      </c>
      <c r="G121" s="2">
        <f>Sayfa1!S121</f>
        <v>-24110000</v>
      </c>
      <c r="H121" s="2">
        <f>Sayfa1!R121</f>
        <v>371000</v>
      </c>
      <c r="I121" s="2">
        <f>Sayfa1!Q121</f>
        <v>-9392000</v>
      </c>
      <c r="J121" s="2">
        <f>Sayfa1!P121</f>
        <v>-23512000</v>
      </c>
      <c r="K121" s="2">
        <f>Sayfa1!O121</f>
        <v>-12658000</v>
      </c>
      <c r="L121" s="2">
        <f>Sayfa1!N121</f>
        <v>-5080000</v>
      </c>
      <c r="M121" s="2">
        <f>Sayfa1!M121</f>
        <v>-22330000</v>
      </c>
      <c r="N121" s="2">
        <f>Sayfa1!L121</f>
        <v>-43598000</v>
      </c>
      <c r="O121" s="2">
        <f>Sayfa1!K121</f>
        <v>-61035000</v>
      </c>
      <c r="P121" s="2">
        <f>Sayfa1!J121</f>
        <v>-59972000</v>
      </c>
      <c r="Q121" s="2">
        <f>Sayfa1!I121</f>
        <v>24918000</v>
      </c>
      <c r="R121" s="2">
        <f>Sayfa1!H121</f>
        <v>-32295000</v>
      </c>
      <c r="S121" s="2">
        <f>Sayfa1!G121</f>
        <v>-87932000</v>
      </c>
      <c r="T121" s="2">
        <f>Sayfa1!F121</f>
        <v>-311968000</v>
      </c>
      <c r="U121" s="2">
        <f>Sayfa1!E121</f>
        <v>-142385000</v>
      </c>
      <c r="V121" s="2">
        <f>Sayfa1!D121</f>
        <v>-332385000</v>
      </c>
      <c r="W121" s="2">
        <f>Sayfa1!C121</f>
        <v>-302063000</v>
      </c>
      <c r="X121" s="2">
        <f>Sayfa1!B121</f>
        <v>-973819000</v>
      </c>
    </row>
    <row r="122" spans="1:24" x14ac:dyDescent="0.25">
      <c r="A122" t="s">
        <v>130</v>
      </c>
      <c r="B122" s="2">
        <f>Sayfa1!X122</f>
        <v>3435000</v>
      </c>
      <c r="C122" s="2">
        <f>Sayfa1!W122</f>
        <v>27265000</v>
      </c>
      <c r="D122" s="2">
        <f>Sayfa1!V122</f>
        <v>-10863000</v>
      </c>
      <c r="E122" s="2">
        <f>Sayfa1!U122</f>
        <v>-2865000</v>
      </c>
      <c r="F122" s="2">
        <f>Sayfa1!T122</f>
        <v>-41146000</v>
      </c>
      <c r="G122" s="2">
        <f>Sayfa1!S122</f>
        <v>-23200000</v>
      </c>
      <c r="H122" s="2">
        <f>Sayfa1!R122</f>
        <v>2001000</v>
      </c>
      <c r="I122" s="2">
        <f>Sayfa1!Q122</f>
        <v>-9041000</v>
      </c>
      <c r="J122" s="2">
        <f>Sayfa1!P122</f>
        <v>-15929000</v>
      </c>
      <c r="K122" s="2">
        <f>Sayfa1!O122</f>
        <v>-17214000</v>
      </c>
      <c r="L122" s="2">
        <f>Sayfa1!N122</f>
        <v>-1551000</v>
      </c>
      <c r="M122" s="2">
        <f>Sayfa1!M122</f>
        <v>-21352000</v>
      </c>
      <c r="N122" s="2">
        <f>Sayfa1!L122</f>
        <v>-40694000</v>
      </c>
      <c r="O122" s="2">
        <f>Sayfa1!K122</f>
        <v>58310000</v>
      </c>
      <c r="P122" s="2">
        <f>Sayfa1!J122</f>
        <v>-59514000</v>
      </c>
      <c r="Q122" s="2">
        <f>Sayfa1!I122</f>
        <v>109255000</v>
      </c>
      <c r="R122" s="2">
        <f>Sayfa1!H122</f>
        <v>-40676000</v>
      </c>
      <c r="S122" s="2">
        <f>Sayfa1!G122</f>
        <v>112342000</v>
      </c>
      <c r="T122" s="2">
        <f>Sayfa1!F122</f>
        <v>-515034000</v>
      </c>
      <c r="U122" s="2">
        <f>Sayfa1!E122</f>
        <v>-244936000</v>
      </c>
      <c r="V122" s="2">
        <f>Sayfa1!D122</f>
        <v>-365988000</v>
      </c>
      <c r="W122" s="2">
        <f>Sayfa1!C122</f>
        <v>-80584000</v>
      </c>
      <c r="X122" s="2">
        <f>Sayfa1!B122</f>
        <v>-1134511000</v>
      </c>
    </row>
    <row r="123" spans="1:24" x14ac:dyDescent="0.25">
      <c r="A123" t="s">
        <v>131</v>
      </c>
      <c r="B123" s="2">
        <f>Sayfa1!X123</f>
        <v>-240594000</v>
      </c>
      <c r="C123" s="2">
        <f>Sayfa1!W123</f>
        <v>-230702000</v>
      </c>
      <c r="D123" s="2">
        <f>Sayfa1!V123</f>
        <v>-80974000</v>
      </c>
      <c r="E123" s="2">
        <f>Sayfa1!U123</f>
        <v>80756000</v>
      </c>
      <c r="F123" s="2">
        <f>Sayfa1!T123</f>
        <v>42122000</v>
      </c>
      <c r="G123" s="2">
        <f>Sayfa1!S123</f>
        <v>34606000</v>
      </c>
      <c r="H123" s="2">
        <f>Sayfa1!R123</f>
        <v>104899000</v>
      </c>
      <c r="I123" s="2">
        <f>Sayfa1!Q123</f>
        <v>228230000</v>
      </c>
      <c r="J123" s="2">
        <f>Sayfa1!P123</f>
        <v>-172721000</v>
      </c>
      <c r="K123" s="2">
        <f>Sayfa1!O123</f>
        <v>120737000</v>
      </c>
      <c r="L123" s="2">
        <f>Sayfa1!N123</f>
        <v>129395000</v>
      </c>
      <c r="M123" s="2">
        <f>Sayfa1!M123</f>
        <v>364232000</v>
      </c>
      <c r="N123" s="2">
        <f>Sayfa1!L123</f>
        <v>-251948000</v>
      </c>
      <c r="O123" s="2">
        <f>Sayfa1!K123</f>
        <v>-265006000</v>
      </c>
      <c r="P123" s="2">
        <f>Sayfa1!J123</f>
        <v>101786000</v>
      </c>
      <c r="Q123" s="2">
        <f>Sayfa1!I123</f>
        <v>806843000</v>
      </c>
      <c r="R123" s="2">
        <f>Sayfa1!H123</f>
        <v>-243595000</v>
      </c>
      <c r="S123" s="2">
        <f>Sayfa1!G123</f>
        <v>-132940000</v>
      </c>
      <c r="T123" s="2">
        <f>Sayfa1!F123</f>
        <v>467017000</v>
      </c>
      <c r="U123" s="2">
        <f>Sayfa1!E123</f>
        <v>1434917000</v>
      </c>
      <c r="V123" s="2">
        <f>Sayfa1!D123</f>
        <v>-395607000</v>
      </c>
      <c r="W123" s="2">
        <f>Sayfa1!C123</f>
        <v>-242982000</v>
      </c>
      <c r="X123" s="2">
        <f>Sayfa1!B123</f>
        <v>1558604000</v>
      </c>
    </row>
    <row r="124" spans="1:24" x14ac:dyDescent="0.25">
      <c r="A124" t="s">
        <v>132</v>
      </c>
      <c r="B124" s="2">
        <f>Sayfa1!X124</f>
        <v>-4340000</v>
      </c>
      <c r="C124" s="2">
        <f>Sayfa1!W124</f>
        <v>-10135000</v>
      </c>
      <c r="D124" s="2">
        <f>Sayfa1!V124</f>
        <v>-10088000</v>
      </c>
      <c r="E124" s="2">
        <f>Sayfa1!U124</f>
        <v>-64609000</v>
      </c>
      <c r="F124" s="2">
        <f>Sayfa1!T124</f>
        <v>-52230000</v>
      </c>
      <c r="G124" s="2">
        <f>Sayfa1!S124</f>
        <v>-94193000</v>
      </c>
      <c r="H124" s="2">
        <f>Sayfa1!R124</f>
        <v>-129419000</v>
      </c>
      <c r="I124" s="2">
        <f>Sayfa1!Q124</f>
        <v>-148634000</v>
      </c>
      <c r="J124" s="2">
        <f>Sayfa1!P124</f>
        <v>-30900000</v>
      </c>
      <c r="K124" s="2">
        <f>Sayfa1!O124</f>
        <v>-46730000</v>
      </c>
      <c r="L124" s="2">
        <f>Sayfa1!N124</f>
        <v>15856000</v>
      </c>
      <c r="M124" s="2">
        <f>Sayfa1!M124</f>
        <v>85296000</v>
      </c>
      <c r="N124" s="2">
        <f>Sayfa1!L124</f>
        <v>2360000</v>
      </c>
      <c r="O124" s="2">
        <f>Sayfa1!K124</f>
        <v>-2819000</v>
      </c>
      <c r="P124" s="2">
        <f>Sayfa1!J124</f>
        <v>26636000</v>
      </c>
      <c r="Q124" s="2">
        <f>Sayfa1!I124</f>
        <v>131464000</v>
      </c>
      <c r="R124" s="2">
        <f>Sayfa1!H124</f>
        <v>58034000</v>
      </c>
      <c r="S124" s="2">
        <f>Sayfa1!G124</f>
        <v>191795000</v>
      </c>
      <c r="T124" s="2">
        <f>Sayfa1!F124</f>
        <v>332359000</v>
      </c>
      <c r="U124" s="2">
        <f>Sayfa1!E124</f>
        <v>524927000</v>
      </c>
      <c r="V124" s="2">
        <f>Sayfa1!D124</f>
        <v>141991000</v>
      </c>
      <c r="W124" s="2">
        <f>Sayfa1!C124</f>
        <v>298773000</v>
      </c>
      <c r="X124" s="2">
        <f>Sayfa1!B124</f>
        <v>591451000</v>
      </c>
    </row>
    <row r="125" spans="1:24" x14ac:dyDescent="0.25">
      <c r="A125" t="s">
        <v>133</v>
      </c>
      <c r="B125" s="2">
        <f>Sayfa1!X125</f>
        <v>3401000</v>
      </c>
      <c r="C125" s="2">
        <f>Sayfa1!W125</f>
        <v>43862000</v>
      </c>
      <c r="D125" s="2">
        <f>Sayfa1!V125</f>
        <v>87280000</v>
      </c>
      <c r="E125" s="2">
        <f>Sayfa1!U125</f>
        <v>150400000</v>
      </c>
      <c r="F125" s="2">
        <f>Sayfa1!T125</f>
        <v>62353000</v>
      </c>
      <c r="G125" s="2">
        <f>Sayfa1!S125</f>
        <v>139629000</v>
      </c>
      <c r="H125" s="2">
        <f>Sayfa1!R125</f>
        <v>226475000</v>
      </c>
      <c r="I125" s="2">
        <f>Sayfa1!Q125</f>
        <v>329021000</v>
      </c>
      <c r="J125" s="2">
        <f>Sayfa1!P125</f>
        <v>73032000</v>
      </c>
      <c r="K125" s="2">
        <f>Sayfa1!O125</f>
        <v>157012000</v>
      </c>
      <c r="L125" s="2">
        <f>Sayfa1!N125</f>
        <v>254784000</v>
      </c>
      <c r="M125" s="2">
        <f>Sayfa1!M125</f>
        <v>357806000</v>
      </c>
      <c r="N125" s="2">
        <f>Sayfa1!L125</f>
        <v>95061000</v>
      </c>
      <c r="O125" s="2">
        <f>Sayfa1!K125</f>
        <v>189391000</v>
      </c>
      <c r="P125" s="2">
        <f>Sayfa1!J125</f>
        <v>304161000</v>
      </c>
      <c r="Q125" s="2">
        <f>Sayfa1!I125</f>
        <v>394363000</v>
      </c>
      <c r="R125" s="2">
        <f>Sayfa1!H125</f>
        <v>136610000</v>
      </c>
      <c r="S125" s="2">
        <f>Sayfa1!G125</f>
        <v>283290000</v>
      </c>
      <c r="T125" s="2">
        <f>Sayfa1!F125</f>
        <v>476828000</v>
      </c>
      <c r="U125" s="2">
        <f>Sayfa1!E125</f>
        <v>783212000</v>
      </c>
      <c r="V125" s="2">
        <f>Sayfa1!D125</f>
        <v>255770000</v>
      </c>
      <c r="W125" s="2">
        <f>Sayfa1!C125</f>
        <v>615061000</v>
      </c>
      <c r="X125" s="2">
        <f>Sayfa1!B125</f>
        <v>1139082000</v>
      </c>
    </row>
    <row r="126" spans="1:24" x14ac:dyDescent="0.25">
      <c r="A126" t="s">
        <v>134</v>
      </c>
      <c r="B126" s="2">
        <f>Sayfa1!X126</f>
        <v>8052000</v>
      </c>
      <c r="C126" s="2">
        <f>Sayfa1!W126</f>
        <v>16058000</v>
      </c>
      <c r="D126" s="2">
        <f>Sayfa1!V126</f>
        <v>24045000</v>
      </c>
      <c r="E126" s="2">
        <f>Sayfa1!U126</f>
        <v>32013000</v>
      </c>
      <c r="F126" s="2">
        <f>Sayfa1!T126</f>
        <v>33783000</v>
      </c>
      <c r="G126" s="2">
        <f>Sayfa1!S126</f>
        <v>67881000</v>
      </c>
      <c r="H126" s="2">
        <f>Sayfa1!R126</f>
        <v>101260000</v>
      </c>
      <c r="I126" s="2">
        <f>Sayfa1!Q126</f>
        <v>133298000</v>
      </c>
      <c r="J126" s="2">
        <f>Sayfa1!P126</f>
        <v>29987000</v>
      </c>
      <c r="K126" s="2">
        <f>Sayfa1!O126</f>
        <v>60812000</v>
      </c>
      <c r="L126" s="2">
        <f>Sayfa1!N126</f>
        <v>88852000</v>
      </c>
      <c r="M126" s="2">
        <f>Sayfa1!M126</f>
        <v>118814000</v>
      </c>
      <c r="N126" s="2">
        <f>Sayfa1!L126</f>
        <v>32558000</v>
      </c>
      <c r="O126" s="2">
        <f>Sayfa1!K126</f>
        <v>66482000</v>
      </c>
      <c r="P126" s="2">
        <f>Sayfa1!J126</f>
        <v>102683000</v>
      </c>
      <c r="Q126" s="2">
        <f>Sayfa1!I126</f>
        <v>141865000</v>
      </c>
      <c r="R126" s="2">
        <f>Sayfa1!H126</f>
        <v>42751000</v>
      </c>
      <c r="S126" s="2">
        <f>Sayfa1!G126</f>
        <v>89072000</v>
      </c>
      <c r="T126" s="2">
        <f>Sayfa1!F126</f>
        <v>139844000</v>
      </c>
      <c r="U126" s="2">
        <f>Sayfa1!E126</f>
        <v>198423000</v>
      </c>
      <c r="V126" s="2">
        <f>Sayfa1!D126</f>
        <v>72627000</v>
      </c>
      <c r="W126" s="2">
        <f>Sayfa1!C126</f>
        <v>158496000</v>
      </c>
      <c r="X126" s="2">
        <f>Sayfa1!B126</f>
        <v>256667000</v>
      </c>
    </row>
    <row r="127" spans="1:24" x14ac:dyDescent="0.25">
      <c r="A127" t="s">
        <v>135</v>
      </c>
      <c r="B127" s="2">
        <f>Sayfa1!X127</f>
        <v>-3148000</v>
      </c>
      <c r="C127" s="2">
        <f>Sayfa1!W127</f>
        <v>-3170000</v>
      </c>
      <c r="D127" s="2">
        <f>Sayfa1!V127</f>
        <v>-977000</v>
      </c>
      <c r="E127" s="2">
        <f>Sayfa1!U127</f>
        <v>8540000</v>
      </c>
      <c r="F127" s="2">
        <f>Sayfa1!T127</f>
        <v>2073000</v>
      </c>
      <c r="G127" s="2">
        <f>Sayfa1!S127</f>
        <v>4211000</v>
      </c>
      <c r="H127" s="2">
        <f>Sayfa1!R127</f>
        <v>5117000</v>
      </c>
      <c r="I127" s="2">
        <f>Sayfa1!Q127</f>
        <v>8268000</v>
      </c>
      <c r="J127" s="2">
        <f>Sayfa1!P127</f>
        <v>-2908000</v>
      </c>
      <c r="K127" s="2">
        <f>Sayfa1!O127</f>
        <v>4481000</v>
      </c>
      <c r="L127" s="2">
        <f>Sayfa1!N127</f>
        <v>11759000</v>
      </c>
      <c r="M127" s="2">
        <f>Sayfa1!M127</f>
        <v>15737000</v>
      </c>
      <c r="N127" s="2">
        <f>Sayfa1!L127</f>
        <v>2613000</v>
      </c>
      <c r="O127" s="2">
        <f>Sayfa1!K127</f>
        <v>2498000</v>
      </c>
      <c r="P127" s="2">
        <f>Sayfa1!J127</f>
        <v>7925000</v>
      </c>
      <c r="Q127" s="2">
        <f>Sayfa1!I127</f>
        <v>12766000</v>
      </c>
      <c r="R127" s="2">
        <f>Sayfa1!H127</f>
        <v>12585000</v>
      </c>
      <c r="S127" s="2">
        <f>Sayfa1!G127</f>
        <v>20473000</v>
      </c>
      <c r="T127" s="2">
        <f>Sayfa1!F127</f>
        <v>39707000</v>
      </c>
      <c r="U127" s="2">
        <f>Sayfa1!E127</f>
        <v>89583000</v>
      </c>
      <c r="V127" s="2">
        <f>Sayfa1!D127</f>
        <v>-17607000</v>
      </c>
      <c r="W127" s="2">
        <f>Sayfa1!C127</f>
        <v>56628000</v>
      </c>
      <c r="X127" s="2">
        <f>Sayfa1!B127</f>
        <v>81973000</v>
      </c>
    </row>
    <row r="128" spans="1:24" x14ac:dyDescent="0.25">
      <c r="A128" t="s">
        <v>136</v>
      </c>
      <c r="B128" s="2">
        <f>Sayfa1!X128</f>
        <v>-1503000</v>
      </c>
      <c r="C128" s="2">
        <f>Sayfa1!W128</f>
        <v>30974000</v>
      </c>
      <c r="D128" s="2">
        <f>Sayfa1!V128</f>
        <v>64212000</v>
      </c>
      <c r="E128" s="2">
        <f>Sayfa1!U128</f>
        <v>109847000</v>
      </c>
      <c r="F128" s="2">
        <f>Sayfa1!T128</f>
        <v>26497000</v>
      </c>
      <c r="G128" s="2">
        <f>Sayfa1!S128</f>
        <v>67537000</v>
      </c>
      <c r="H128" s="2">
        <f>Sayfa1!R128</f>
        <v>120098000</v>
      </c>
      <c r="I128" s="2">
        <f>Sayfa1!Q128</f>
        <v>187455000</v>
      </c>
      <c r="J128" s="2">
        <f>Sayfa1!P128</f>
        <v>45953000</v>
      </c>
      <c r="K128" s="2">
        <f>Sayfa1!O128</f>
        <v>91719000</v>
      </c>
      <c r="L128" s="2">
        <f>Sayfa1!N128</f>
        <v>154173000</v>
      </c>
      <c r="M128" s="2">
        <f>Sayfa1!M128</f>
        <v>223255000</v>
      </c>
      <c r="N128" s="2">
        <f>Sayfa1!L128</f>
        <v>59890000</v>
      </c>
      <c r="O128" s="2">
        <f>Sayfa1!K128</f>
        <v>120411000</v>
      </c>
      <c r="P128" s="2">
        <f>Sayfa1!J128</f>
        <v>193553000</v>
      </c>
      <c r="Q128" s="2">
        <f>Sayfa1!I128</f>
        <v>239732000</v>
      </c>
      <c r="R128" s="2">
        <f>Sayfa1!H128</f>
        <v>81274000</v>
      </c>
      <c r="S128" s="2">
        <f>Sayfa1!G128</f>
        <v>173745000</v>
      </c>
      <c r="T128" s="2">
        <f>Sayfa1!F128</f>
        <v>297277000</v>
      </c>
      <c r="U128" s="2">
        <f>Sayfa1!E128</f>
        <v>495206000</v>
      </c>
      <c r="V128" s="2">
        <f>Sayfa1!D128</f>
        <v>200750000</v>
      </c>
      <c r="W128" s="2">
        <f>Sayfa1!C128</f>
        <v>399937000</v>
      </c>
      <c r="X128" s="2">
        <f>Sayfa1!B128</f>
        <v>800442000</v>
      </c>
    </row>
    <row r="129" spans="1:24" x14ac:dyDescent="0.25">
      <c r="A129" t="s">
        <v>137</v>
      </c>
      <c r="B129" s="2">
        <f>Sayfa1!X129</f>
        <v>-939000</v>
      </c>
      <c r="C129" s="2">
        <f>Sayfa1!W129</f>
        <v>33727000</v>
      </c>
      <c r="D129" s="2">
        <f>Sayfa1!V129</f>
        <v>77192000</v>
      </c>
      <c r="E129" s="2">
        <f>Sayfa1!U129</f>
        <v>85791000</v>
      </c>
      <c r="F129" s="2">
        <f>Sayfa1!T129</f>
        <v>10123000</v>
      </c>
      <c r="G129" s="2">
        <f>Sayfa1!S129</f>
        <v>45436000</v>
      </c>
      <c r="H129" s="2">
        <f>Sayfa1!R129</f>
        <v>97056000</v>
      </c>
      <c r="I129" s="2">
        <f>Sayfa1!Q129</f>
        <v>180387000</v>
      </c>
      <c r="J129" s="2">
        <f>Sayfa1!P129</f>
        <v>42132000</v>
      </c>
      <c r="K129" s="2">
        <f>Sayfa1!O129</f>
        <v>110282000</v>
      </c>
      <c r="L129" s="2">
        <f>Sayfa1!N129</f>
        <v>270640000</v>
      </c>
      <c r="M129" s="2">
        <f>Sayfa1!M129</f>
        <v>443102000</v>
      </c>
      <c r="N129" s="2">
        <f>Sayfa1!L129</f>
        <v>97421000</v>
      </c>
      <c r="O129" s="2">
        <f>Sayfa1!K129</f>
        <v>186572000</v>
      </c>
      <c r="P129" s="2">
        <f>Sayfa1!J129</f>
        <v>330797000</v>
      </c>
      <c r="Q129" s="2">
        <f>Sayfa1!I129</f>
        <v>525827000</v>
      </c>
      <c r="R129" s="2">
        <f>Sayfa1!H129</f>
        <v>194644000</v>
      </c>
      <c r="S129" s="2">
        <f>Sayfa1!G129</f>
        <v>475085000</v>
      </c>
      <c r="T129" s="2">
        <f>Sayfa1!F129</f>
        <v>809187000</v>
      </c>
      <c r="U129" s="2">
        <f>Sayfa1!E129</f>
        <v>1308139000</v>
      </c>
      <c r="V129" s="2">
        <f>Sayfa1!D129</f>
        <v>397761000</v>
      </c>
      <c r="W129" s="2">
        <f>Sayfa1!C129</f>
        <v>913834000</v>
      </c>
      <c r="X129" s="2">
        <f>Sayfa1!B129</f>
        <v>1730533000</v>
      </c>
    </row>
    <row r="130" spans="1:24" x14ac:dyDescent="0.25">
      <c r="A130" t="s">
        <v>138</v>
      </c>
      <c r="B130" s="2">
        <f>Sayfa1!X130</f>
        <v>-253732000</v>
      </c>
      <c r="C130" s="2">
        <f>Sayfa1!W130</f>
        <v>-263305000</v>
      </c>
      <c r="D130" s="2">
        <f>Sayfa1!V130</f>
        <v>-156437000</v>
      </c>
      <c r="E130" s="2">
        <f>Sayfa1!U130</f>
        <v>2165000</v>
      </c>
      <c r="F130" s="2">
        <f>Sayfa1!T130</f>
        <v>35800000</v>
      </c>
      <c r="G130" s="2">
        <f>Sayfa1!S130</f>
        <v>-3036000</v>
      </c>
      <c r="H130" s="2">
        <f>Sayfa1!R130</f>
        <v>17145000</v>
      </c>
      <c r="I130" s="2">
        <f>Sayfa1!Q130</f>
        <v>59139000</v>
      </c>
      <c r="J130" s="2">
        <f>Sayfa1!P130</f>
        <v>-213571000</v>
      </c>
      <c r="K130" s="2">
        <f>Sayfa1!O130</f>
        <v>12281000</v>
      </c>
      <c r="L130" s="2">
        <f>Sayfa1!N130</f>
        <v>-138238000</v>
      </c>
      <c r="M130" s="2">
        <f>Sayfa1!M130</f>
        <v>-75632000</v>
      </c>
      <c r="N130" s="2">
        <f>Sayfa1!L130</f>
        <v>-345778000</v>
      </c>
      <c r="O130" s="2">
        <f>Sayfa1!K130</f>
        <v>-444815000</v>
      </c>
      <c r="P130" s="2">
        <f>Sayfa1!J130</f>
        <v>-218780000</v>
      </c>
      <c r="Q130" s="2">
        <f>Sayfa1!I130</f>
        <v>293860000</v>
      </c>
      <c r="R130" s="2">
        <f>Sayfa1!H130</f>
        <v>-433887000</v>
      </c>
      <c r="S130" s="2">
        <f>Sayfa1!G130</f>
        <v>-595320000</v>
      </c>
      <c r="T130" s="2">
        <f>Sayfa1!F130</f>
        <v>-302764000</v>
      </c>
      <c r="U130" s="2">
        <f>Sayfa1!E130</f>
        <v>213988000</v>
      </c>
      <c r="V130" s="2">
        <f>Sayfa1!D130</f>
        <v>-786712000</v>
      </c>
      <c r="W130" s="2">
        <f>Sayfa1!C130</f>
        <v>-1087963000</v>
      </c>
      <c r="X130" s="2">
        <f>Sayfa1!B130</f>
        <v>-67055000</v>
      </c>
    </row>
    <row r="131" spans="1:24" x14ac:dyDescent="0.25">
      <c r="A131" t="s">
        <v>139</v>
      </c>
      <c r="B131" s="2">
        <f>Sayfa1!X131</f>
        <v>-254671000</v>
      </c>
      <c r="C131" s="2">
        <f>Sayfa1!W131</f>
        <v>-229578000</v>
      </c>
      <c r="D131" s="2">
        <f>Sayfa1!V131</f>
        <v>-79245000</v>
      </c>
      <c r="E131" s="2">
        <f>Sayfa1!U131</f>
        <v>87956000</v>
      </c>
      <c r="F131" s="2">
        <f>Sayfa1!T131</f>
        <v>45923000</v>
      </c>
      <c r="G131" s="2">
        <f>Sayfa1!S131</f>
        <v>42400000</v>
      </c>
      <c r="H131" s="2">
        <f>Sayfa1!R131</f>
        <v>114201000</v>
      </c>
      <c r="I131" s="2">
        <f>Sayfa1!Q131</f>
        <v>239526000</v>
      </c>
      <c r="J131" s="2">
        <f>Sayfa1!P131</f>
        <v>-171439000</v>
      </c>
      <c r="K131" s="2">
        <f>Sayfa1!O131</f>
        <v>122563000</v>
      </c>
      <c r="L131" s="2">
        <f>Sayfa1!N131</f>
        <v>132402000</v>
      </c>
      <c r="M131" s="2">
        <f>Sayfa1!M131</f>
        <v>367470000</v>
      </c>
      <c r="N131" s="2">
        <f>Sayfa1!L131</f>
        <v>-248357000</v>
      </c>
      <c r="O131" s="2">
        <f>Sayfa1!K131</f>
        <v>-258243000</v>
      </c>
      <c r="P131" s="2">
        <f>Sayfa1!J131</f>
        <v>112017000</v>
      </c>
      <c r="Q131" s="2">
        <f>Sayfa1!I131</f>
        <v>819687000</v>
      </c>
      <c r="R131" s="2">
        <f>Sayfa1!H131</f>
        <v>-239243000</v>
      </c>
      <c r="S131" s="2">
        <f>Sayfa1!G131</f>
        <v>-120235000</v>
      </c>
      <c r="T131" s="2">
        <f>Sayfa1!F131</f>
        <v>506423000</v>
      </c>
      <c r="U131" s="2">
        <f>Sayfa1!E131</f>
        <v>1522127000</v>
      </c>
      <c r="V131" s="2">
        <f>Sayfa1!D131</f>
        <v>-388951000</v>
      </c>
      <c r="W131" s="2">
        <f>Sayfa1!C131</f>
        <v>-174129000</v>
      </c>
      <c r="X131" s="2">
        <f>Sayfa1!B131</f>
        <v>1663478000</v>
      </c>
    </row>
    <row r="132" spans="1:24" x14ac:dyDescent="0.25">
      <c r="A132" t="s">
        <v>140</v>
      </c>
      <c r="B132" s="2">
        <f>Sayfa1!X132</f>
        <v>14077000</v>
      </c>
      <c r="C132" s="2">
        <f>Sayfa1!W132</f>
        <v>-1124000</v>
      </c>
      <c r="D132" s="2">
        <f>Sayfa1!V132</f>
        <v>-1729000</v>
      </c>
      <c r="E132" s="2">
        <f>Sayfa1!U132</f>
        <v>-7200000</v>
      </c>
      <c r="F132" s="2">
        <f>Sayfa1!T132</f>
        <v>-3801000</v>
      </c>
      <c r="G132" s="2">
        <f>Sayfa1!S132</f>
        <v>-7794000</v>
      </c>
      <c r="H132" s="2">
        <f>Sayfa1!R132</f>
        <v>-9302000</v>
      </c>
      <c r="I132" s="2">
        <f>Sayfa1!Q132</f>
        <v>-11296000</v>
      </c>
      <c r="J132" s="2">
        <f>Sayfa1!P132</f>
        <v>-1282000</v>
      </c>
      <c r="K132" s="2">
        <f>Sayfa1!O132</f>
        <v>-1826000</v>
      </c>
      <c r="L132" s="2">
        <f>Sayfa1!N132</f>
        <v>-3007000</v>
      </c>
      <c r="M132" s="2">
        <f>Sayfa1!M132</f>
        <v>-3238000</v>
      </c>
      <c r="N132" s="2">
        <f>Sayfa1!L132</f>
        <v>-3591000</v>
      </c>
      <c r="O132" s="2">
        <f>Sayfa1!K132</f>
        <v>-6763000</v>
      </c>
      <c r="P132" s="2">
        <f>Sayfa1!J132</f>
        <v>-10231000</v>
      </c>
      <c r="Q132" s="2">
        <f>Sayfa1!I132</f>
        <v>-12844000</v>
      </c>
      <c r="R132" s="2">
        <f>Sayfa1!H132</f>
        <v>-4352000</v>
      </c>
      <c r="S132" s="2">
        <f>Sayfa1!G132</f>
        <v>-12705000</v>
      </c>
      <c r="T132" s="2">
        <f>Sayfa1!F132</f>
        <v>-39406000</v>
      </c>
      <c r="U132" s="2">
        <f>Sayfa1!E132</f>
        <v>-87210000</v>
      </c>
      <c r="V132" s="2">
        <f>Sayfa1!D132</f>
        <v>-6656000</v>
      </c>
      <c r="W132" s="2">
        <f>Sayfa1!C132</f>
        <v>-68853000</v>
      </c>
      <c r="X132" s="2">
        <f>Sayfa1!B132</f>
        <v>-104874000</v>
      </c>
    </row>
    <row r="133" spans="1:24" x14ac:dyDescent="0.25">
      <c r="A133" t="s">
        <v>141</v>
      </c>
      <c r="B133" s="2">
        <f>Sayfa1!X133</f>
        <v>-4903000</v>
      </c>
      <c r="C133" s="2">
        <f>Sayfa1!W133</f>
        <v>-14245000</v>
      </c>
      <c r="D133" s="2">
        <f>Sayfa1!V133</f>
        <v>-21155000</v>
      </c>
      <c r="E133" s="2">
        <f>Sayfa1!U133</f>
        <v>-37071000</v>
      </c>
      <c r="F133" s="2">
        <f>Sayfa1!T133</f>
        <v>-2907000</v>
      </c>
      <c r="G133" s="2">
        <f>Sayfa1!S133</f>
        <v>-13361000</v>
      </c>
      <c r="H133" s="2">
        <f>Sayfa1!R133</f>
        <v>-22584000</v>
      </c>
      <c r="I133" s="2">
        <f>Sayfa1!Q133</f>
        <v>-35570000</v>
      </c>
      <c r="J133" s="2">
        <f>Sayfa1!P133</f>
        <v>-6123000</v>
      </c>
      <c r="K133" s="2">
        <f>Sayfa1!O133</f>
        <v>-12539000</v>
      </c>
      <c r="L133" s="2">
        <f>Sayfa1!N133</f>
        <v>-22360000</v>
      </c>
      <c r="M133" s="2">
        <f>Sayfa1!M133</f>
        <v>-37402000</v>
      </c>
      <c r="N133" s="2">
        <f>Sayfa1!L133</f>
        <v>-7112000</v>
      </c>
      <c r="O133" s="2">
        <f>Sayfa1!K133</f>
        <v>-20091000</v>
      </c>
      <c r="P133" s="2">
        <f>Sayfa1!J133</f>
        <v>-33813000</v>
      </c>
      <c r="Q133" s="2">
        <f>Sayfa1!I133</f>
        <v>-70047000</v>
      </c>
      <c r="R133" s="2">
        <f>Sayfa1!H133</f>
        <v>-13770000</v>
      </c>
      <c r="S133" s="2">
        <f>Sayfa1!G133</f>
        <v>-46104000</v>
      </c>
      <c r="T133" s="2">
        <f>Sayfa1!F133</f>
        <v>-93188000</v>
      </c>
      <c r="U133" s="2">
        <f>Sayfa1!E133</f>
        <v>-191794000</v>
      </c>
      <c r="V133" s="2">
        <f>Sayfa1!D133</f>
        <v>-67079000</v>
      </c>
      <c r="W133" s="2">
        <f>Sayfa1!C133</f>
        <v>-196626000</v>
      </c>
      <c r="X133" s="2">
        <f>Sayfa1!B133</f>
        <v>-290005000</v>
      </c>
    </row>
    <row r="134" spans="1:24" x14ac:dyDescent="0.25">
      <c r="A134" t="s">
        <v>142</v>
      </c>
      <c r="B134" s="2">
        <f>Sayfa1!X134</f>
        <v>63000</v>
      </c>
      <c r="C134" s="2">
        <f>Sayfa1!W134</f>
        <v>63000</v>
      </c>
      <c r="D134" s="2">
        <f>Sayfa1!V134</f>
        <v>78000</v>
      </c>
      <c r="E134" s="2">
        <f>Sayfa1!U134</f>
        <v>187000</v>
      </c>
      <c r="F134" s="2">
        <f>Sayfa1!T134</f>
        <v>37000</v>
      </c>
      <c r="G134" s="2">
        <f>Sayfa1!S134</f>
        <v>105000</v>
      </c>
      <c r="H134" s="2">
        <f>Sayfa1!R134</f>
        <v>105000</v>
      </c>
      <c r="I134" s="2">
        <f>Sayfa1!Q134</f>
        <v>124000</v>
      </c>
      <c r="J134" s="2">
        <f>Sayfa1!P134</f>
        <v>35000</v>
      </c>
      <c r="K134" s="2">
        <f>Sayfa1!O134</f>
        <v>2050000</v>
      </c>
      <c r="L134" s="2">
        <f>Sayfa1!N134</f>
        <v>5639000</v>
      </c>
      <c r="M134" s="2">
        <f>Sayfa1!M134</f>
        <v>12024000</v>
      </c>
      <c r="N134" s="2">
        <f>Sayfa1!L134</f>
        <v>3313000</v>
      </c>
      <c r="O134" s="2">
        <f>Sayfa1!K134</f>
        <v>4196000</v>
      </c>
      <c r="P134" s="2">
        <f>Sayfa1!J134</f>
        <v>4308000</v>
      </c>
      <c r="Q134" s="2">
        <f>Sayfa1!I134</f>
        <v>14021000</v>
      </c>
      <c r="R134" s="2">
        <f>Sayfa1!H134</f>
        <v>6973000</v>
      </c>
      <c r="S134" s="2">
        <f>Sayfa1!G134</f>
        <v>15004000</v>
      </c>
      <c r="T134" s="2">
        <f>Sayfa1!F134</f>
        <v>30947000</v>
      </c>
      <c r="U134" s="2">
        <f>Sayfa1!E134</f>
        <v>54326000</v>
      </c>
      <c r="V134" s="2">
        <f>Sayfa1!D134</f>
        <v>39160000</v>
      </c>
      <c r="W134" s="2">
        <f>Sayfa1!C134</f>
        <v>58449000</v>
      </c>
      <c r="X134" s="2">
        <f>Sayfa1!B134</f>
        <v>120682000</v>
      </c>
    </row>
    <row r="135" spans="1:24" x14ac:dyDescent="0.25">
      <c r="A135" t="s">
        <v>143</v>
      </c>
      <c r="B135" s="2">
        <f>Sayfa1!X135</f>
        <v>-4840000</v>
      </c>
      <c r="C135" s="2">
        <f>Sayfa1!W135</f>
        <v>-14182000</v>
      </c>
      <c r="D135" s="2">
        <f>Sayfa1!V135</f>
        <v>-21077000</v>
      </c>
      <c r="E135" s="2">
        <f>Sayfa1!U135</f>
        <v>-36884000</v>
      </c>
      <c r="F135" s="2">
        <f>Sayfa1!T135</f>
        <v>-2870000</v>
      </c>
      <c r="G135" s="2">
        <f>Sayfa1!S135</f>
        <v>-13256000</v>
      </c>
      <c r="H135" s="2">
        <f>Sayfa1!R135</f>
        <v>-22479000</v>
      </c>
      <c r="I135" s="2">
        <f>Sayfa1!Q135</f>
        <v>-35446000</v>
      </c>
      <c r="J135" s="2">
        <f>Sayfa1!P135</f>
        <v>-6088000</v>
      </c>
      <c r="K135" s="2">
        <f>Sayfa1!O135</f>
        <v>-10489000</v>
      </c>
      <c r="L135" s="2">
        <f>Sayfa1!N135</f>
        <v>-16721000</v>
      </c>
      <c r="M135" s="2">
        <f>Sayfa1!M135</f>
        <v>-25378000</v>
      </c>
      <c r="N135" s="2">
        <f>Sayfa1!L135</f>
        <v>-3799000</v>
      </c>
      <c r="O135" s="2">
        <f>Sayfa1!K135</f>
        <v>-15895000</v>
      </c>
      <c r="P135" s="2">
        <f>Sayfa1!J135</f>
        <v>-29505000</v>
      </c>
      <c r="Q135" s="2">
        <f>Sayfa1!I135</f>
        <v>-56026000</v>
      </c>
      <c r="R135" s="2">
        <f>Sayfa1!H135</f>
        <v>-6797000</v>
      </c>
      <c r="S135" s="2">
        <f>Sayfa1!G135</f>
        <v>-31100000</v>
      </c>
      <c r="T135" s="2">
        <f>Sayfa1!F135</f>
        <v>-62241000</v>
      </c>
      <c r="U135" s="2">
        <f>Sayfa1!E135</f>
        <v>-137468000</v>
      </c>
      <c r="V135" s="2">
        <f>Sayfa1!D135</f>
        <v>-27919000</v>
      </c>
      <c r="W135" s="2">
        <f>Sayfa1!C135</f>
        <v>-138177000</v>
      </c>
      <c r="X135" s="2">
        <f>Sayfa1!B135</f>
        <v>-169323000</v>
      </c>
    </row>
    <row r="136" spans="1:24" x14ac:dyDescent="0.25">
      <c r="A136" t="s">
        <v>144</v>
      </c>
      <c r="B136" s="2">
        <f>Sayfa1!X136</f>
        <v>-245434000</v>
      </c>
      <c r="C136" s="2">
        <f>Sayfa1!W136</f>
        <v>-244884000</v>
      </c>
      <c r="D136" s="2">
        <f>Sayfa1!V136</f>
        <v>-102051000</v>
      </c>
      <c r="E136" s="2">
        <f>Sayfa1!U136</f>
        <v>43872000</v>
      </c>
      <c r="F136" s="2">
        <f>Sayfa1!T136</f>
        <v>39252000</v>
      </c>
      <c r="G136" s="2">
        <f>Sayfa1!S136</f>
        <v>21350000</v>
      </c>
      <c r="H136" s="2">
        <f>Sayfa1!R136</f>
        <v>82420000</v>
      </c>
      <c r="I136" s="2">
        <f>Sayfa1!Q136</f>
        <v>192784000</v>
      </c>
      <c r="J136" s="2">
        <f>Sayfa1!P136</f>
        <v>-178809000</v>
      </c>
      <c r="K136" s="2">
        <f>Sayfa1!O136</f>
        <v>110248000</v>
      </c>
      <c r="L136" s="2">
        <f>Sayfa1!N136</f>
        <v>112674000</v>
      </c>
      <c r="M136" s="2">
        <f>Sayfa1!M136</f>
        <v>338854000</v>
      </c>
      <c r="N136" s="2">
        <f>Sayfa1!L136</f>
        <v>-255747000</v>
      </c>
      <c r="O136" s="2">
        <f>Sayfa1!K136</f>
        <v>-280901000</v>
      </c>
      <c r="P136" s="2">
        <f>Sayfa1!J136</f>
        <v>72281000</v>
      </c>
      <c r="Q136" s="2">
        <f>Sayfa1!I136</f>
        <v>750817000</v>
      </c>
      <c r="R136" s="2">
        <f>Sayfa1!H136</f>
        <v>-250392000</v>
      </c>
      <c r="S136" s="2">
        <f>Sayfa1!G136</f>
        <v>-164040000</v>
      </c>
      <c r="T136" s="2">
        <f>Sayfa1!F136</f>
        <v>404776000</v>
      </c>
      <c r="U136" s="2">
        <f>Sayfa1!E136</f>
        <v>1297449000</v>
      </c>
      <c r="V136" s="2">
        <f>Sayfa1!D136</f>
        <v>-423526000</v>
      </c>
      <c r="W136" s="2">
        <f>Sayfa1!C136</f>
        <v>-381159000</v>
      </c>
      <c r="X136" s="2">
        <f>Sayfa1!B136</f>
        <v>1389281000</v>
      </c>
    </row>
    <row r="137" spans="1:24" x14ac:dyDescent="0.25">
      <c r="A137" t="s">
        <v>145</v>
      </c>
      <c r="B137" s="2">
        <f>Sayfa1!X137</f>
        <v>208500000</v>
      </c>
      <c r="C137" s="2">
        <f>Sayfa1!W137</f>
        <v>231666000</v>
      </c>
      <c r="D137" s="2">
        <f>Sayfa1!V137</f>
        <v>134094000</v>
      </c>
      <c r="E137" s="2">
        <f>Sayfa1!U137</f>
        <v>8500000</v>
      </c>
      <c r="F137" s="2">
        <f>Sayfa1!T137</f>
        <v>33777000</v>
      </c>
      <c r="G137" s="2">
        <f>Sayfa1!S137</f>
        <v>112851000</v>
      </c>
      <c r="H137" s="2">
        <f>Sayfa1!R137</f>
        <v>112549000</v>
      </c>
      <c r="I137" s="2">
        <f>Sayfa1!Q137</f>
        <v>63394000</v>
      </c>
      <c r="J137" s="2">
        <f>Sayfa1!P137</f>
        <v>247526000</v>
      </c>
      <c r="K137" s="2">
        <f>Sayfa1!O137</f>
        <v>264894000</v>
      </c>
      <c r="L137" s="2">
        <f>Sayfa1!N137</f>
        <v>255532000</v>
      </c>
      <c r="M137" s="2">
        <f>Sayfa1!M137</f>
        <v>222885000</v>
      </c>
      <c r="N137" s="2">
        <f>Sayfa1!L137</f>
        <v>-40027000</v>
      </c>
      <c r="O137" s="2">
        <f>Sayfa1!K137</f>
        <v>-190706000</v>
      </c>
      <c r="P137" s="2">
        <f>Sayfa1!J137</f>
        <v>-405859000</v>
      </c>
      <c r="Q137" s="2">
        <f>Sayfa1!I137</f>
        <v>-406636000</v>
      </c>
      <c r="R137" s="2">
        <f>Sayfa1!H137</f>
        <v>195234000</v>
      </c>
      <c r="S137" s="2">
        <f>Sayfa1!G137</f>
        <v>100886000</v>
      </c>
      <c r="T137" s="2">
        <f>Sayfa1!F137</f>
        <v>-192705000</v>
      </c>
      <c r="U137" s="2">
        <f>Sayfa1!E137</f>
        <v>167424000</v>
      </c>
      <c r="V137" s="2">
        <f>Sayfa1!D137</f>
        <v>8358000</v>
      </c>
      <c r="W137" s="2">
        <f>Sayfa1!C137</f>
        <v>-98398000</v>
      </c>
      <c r="X137" s="2">
        <f>Sayfa1!B137</f>
        <v>-638490000</v>
      </c>
    </row>
    <row r="138" spans="1:24" x14ac:dyDescent="0.25">
      <c r="A138" t="s">
        <v>146</v>
      </c>
      <c r="B138" s="2">
        <f>Sayfa1!X138</f>
        <v>0</v>
      </c>
      <c r="C138" s="2">
        <f>Sayfa1!W138</f>
        <v>0</v>
      </c>
      <c r="D138" s="2">
        <f>Sayfa1!V138</f>
        <v>0</v>
      </c>
      <c r="E138" s="2">
        <f>Sayfa1!U138</f>
        <v>0</v>
      </c>
      <c r="F138" s="2">
        <f>Sayfa1!T138</f>
        <v>0</v>
      </c>
      <c r="G138" s="2">
        <f>Sayfa1!S138</f>
        <v>0</v>
      </c>
      <c r="H138" s="2">
        <f>Sayfa1!R138</f>
        <v>0</v>
      </c>
      <c r="I138" s="2">
        <f>Sayfa1!Q138</f>
        <v>0</v>
      </c>
      <c r="J138" s="2">
        <f>Sayfa1!P138</f>
        <v>0</v>
      </c>
      <c r="K138" s="2">
        <f>Sayfa1!O138</f>
        <v>0</v>
      </c>
      <c r="L138" s="2">
        <f>Sayfa1!N138</f>
        <v>0</v>
      </c>
      <c r="M138" s="2">
        <f>Sayfa1!M138</f>
        <v>0</v>
      </c>
      <c r="N138" s="2">
        <f>Sayfa1!L138</f>
        <v>0</v>
      </c>
      <c r="O138" s="2">
        <f>Sayfa1!K138</f>
        <v>0</v>
      </c>
      <c r="P138" s="2">
        <f>Sayfa1!J138</f>
        <v>0</v>
      </c>
      <c r="Q138" s="2">
        <f>Sayfa1!I138</f>
        <v>0</v>
      </c>
      <c r="R138" s="2">
        <f>Sayfa1!H138</f>
        <v>0</v>
      </c>
      <c r="S138" s="2">
        <f>Sayfa1!G138</f>
        <v>0</v>
      </c>
      <c r="T138" s="2">
        <f>Sayfa1!F138</f>
        <v>0</v>
      </c>
      <c r="U138" s="2">
        <f>Sayfa1!E138</f>
        <v>0</v>
      </c>
      <c r="V138" s="2">
        <f>Sayfa1!D138</f>
        <v>0</v>
      </c>
      <c r="W138" s="2">
        <f>Sayfa1!C138</f>
        <v>0</v>
      </c>
      <c r="X138" s="2">
        <f>Sayfa1!B138</f>
        <v>0</v>
      </c>
    </row>
    <row r="139" spans="1:24" x14ac:dyDescent="0.25">
      <c r="A139" t="s">
        <v>147</v>
      </c>
      <c r="B139" s="2">
        <f>Sayfa1!X139</f>
        <v>0</v>
      </c>
      <c r="C139" s="2">
        <f>Sayfa1!W139</f>
        <v>0</v>
      </c>
      <c r="D139" s="2">
        <f>Sayfa1!V139</f>
        <v>0</v>
      </c>
      <c r="E139" s="2">
        <f>Sayfa1!U139</f>
        <v>0</v>
      </c>
      <c r="F139" s="2">
        <f>Sayfa1!T139</f>
        <v>0</v>
      </c>
      <c r="G139" s="2">
        <f>Sayfa1!S139</f>
        <v>0</v>
      </c>
      <c r="H139" s="2">
        <f>Sayfa1!R139</f>
        <v>0</v>
      </c>
      <c r="I139" s="2">
        <f>Sayfa1!Q139</f>
        <v>0</v>
      </c>
      <c r="J139" s="2">
        <f>Sayfa1!P139</f>
        <v>0</v>
      </c>
      <c r="K139" s="2">
        <f>Sayfa1!O139</f>
        <v>0</v>
      </c>
      <c r="L139" s="2">
        <f>Sayfa1!N139</f>
        <v>0</v>
      </c>
      <c r="M139" s="2">
        <f>Sayfa1!M139</f>
        <v>0</v>
      </c>
      <c r="N139" s="2">
        <f>Sayfa1!L139</f>
        <v>0</v>
      </c>
      <c r="O139" s="2">
        <f>Sayfa1!K139</f>
        <v>0</v>
      </c>
      <c r="P139" s="2">
        <f>Sayfa1!J139</f>
        <v>275655000</v>
      </c>
      <c r="Q139" s="2">
        <f>Sayfa1!I139</f>
        <v>184655000</v>
      </c>
      <c r="R139" s="2">
        <f>Sayfa1!H139</f>
        <v>0</v>
      </c>
      <c r="S139" s="2">
        <f>Sayfa1!G139</f>
        <v>0</v>
      </c>
      <c r="T139" s="2">
        <f>Sayfa1!F139</f>
        <v>0</v>
      </c>
      <c r="U139" s="2">
        <f>Sayfa1!E139</f>
        <v>0</v>
      </c>
      <c r="V139" s="2">
        <f>Sayfa1!D139</f>
        <v>0</v>
      </c>
      <c r="W139" s="2">
        <f>Sayfa1!C139</f>
        <v>0</v>
      </c>
      <c r="X139" s="2">
        <f>Sayfa1!B139</f>
        <v>0</v>
      </c>
    </row>
    <row r="140" spans="1:24" x14ac:dyDescent="0.25">
      <c r="A140" t="s">
        <v>148</v>
      </c>
      <c r="B140" s="2">
        <f>Sayfa1!X140</f>
        <v>-15038000</v>
      </c>
      <c r="C140" s="2">
        <f>Sayfa1!W140</f>
        <v>-34713000</v>
      </c>
      <c r="D140" s="2">
        <f>Sayfa1!V140</f>
        <v>-66525000</v>
      </c>
      <c r="E140" s="2">
        <f>Sayfa1!U140</f>
        <v>-98088000</v>
      </c>
      <c r="F140" s="2">
        <f>Sayfa1!T140</f>
        <v>-57598000</v>
      </c>
      <c r="G140" s="2">
        <f>Sayfa1!S140</f>
        <v>-111268000</v>
      </c>
      <c r="H140" s="2">
        <f>Sayfa1!R140</f>
        <v>-199813000</v>
      </c>
      <c r="I140" s="2">
        <f>Sayfa1!Q140</f>
        <v>-244586000</v>
      </c>
      <c r="J140" s="2">
        <f>Sayfa1!P140</f>
        <v>-57553000</v>
      </c>
      <c r="K140" s="2">
        <f>Sayfa1!O140</f>
        <v>-88348000</v>
      </c>
      <c r="L140" s="2">
        <f>Sayfa1!N140</f>
        <v>-146123000</v>
      </c>
      <c r="M140" s="2">
        <f>Sayfa1!M140</f>
        <v>-211659000</v>
      </c>
      <c r="N140" s="2">
        <f>Sayfa1!L140</f>
        <v>-66317000</v>
      </c>
      <c r="O140" s="2">
        <f>Sayfa1!K140</f>
        <v>143612000</v>
      </c>
      <c r="P140" s="2">
        <f>Sayfa1!J140</f>
        <v>-215776000</v>
      </c>
      <c r="Q140" s="2">
        <f>Sayfa1!I140</f>
        <v>-225437000</v>
      </c>
      <c r="R140" s="2">
        <f>Sayfa1!H140</f>
        <v>-115059000</v>
      </c>
      <c r="S140" s="2">
        <f>Sayfa1!G140</f>
        <v>-154359000</v>
      </c>
      <c r="T140" s="2">
        <f>Sayfa1!F140</f>
        <v>-146859000</v>
      </c>
      <c r="U140" s="2">
        <f>Sayfa1!E140</f>
        <v>-630497000</v>
      </c>
      <c r="V140" s="2">
        <f>Sayfa1!D140</f>
        <v>-232722000</v>
      </c>
      <c r="W140" s="2">
        <f>Sayfa1!C140</f>
        <v>-336770000</v>
      </c>
      <c r="X140" s="2">
        <f>Sayfa1!B140</f>
        <v>-260828000</v>
      </c>
    </row>
    <row r="141" spans="1:24" x14ac:dyDescent="0.25">
      <c r="A141" t="s">
        <v>149</v>
      </c>
      <c r="B141" s="2">
        <f>Sayfa1!X141</f>
        <v>193462000</v>
      </c>
      <c r="C141" s="2">
        <f>Sayfa1!W141</f>
        <v>196953000</v>
      </c>
      <c r="D141" s="2">
        <f>Sayfa1!V141</f>
        <v>67569000</v>
      </c>
      <c r="E141" s="2">
        <f>Sayfa1!U141</f>
        <v>-89588000</v>
      </c>
      <c r="F141" s="2">
        <f>Sayfa1!T141</f>
        <v>-23821000</v>
      </c>
      <c r="G141" s="2">
        <f>Sayfa1!S141</f>
        <v>1583000</v>
      </c>
      <c r="H141" s="2">
        <f>Sayfa1!R141</f>
        <v>-87264000</v>
      </c>
      <c r="I141" s="2">
        <f>Sayfa1!Q141</f>
        <v>-181192000</v>
      </c>
      <c r="J141" s="2">
        <f>Sayfa1!P141</f>
        <v>189973000</v>
      </c>
      <c r="K141" s="2">
        <f>Sayfa1!O141</f>
        <v>176546000</v>
      </c>
      <c r="L141" s="2">
        <f>Sayfa1!N141</f>
        <v>109409000</v>
      </c>
      <c r="M141" s="2">
        <f>Sayfa1!M141</f>
        <v>11226000</v>
      </c>
      <c r="N141" s="2">
        <f>Sayfa1!L141</f>
        <v>-106344000</v>
      </c>
      <c r="O141" s="2">
        <f>Sayfa1!K141</f>
        <v>-47094000</v>
      </c>
      <c r="P141" s="2">
        <f>Sayfa1!J141</f>
        <v>-345980000</v>
      </c>
      <c r="Q141" s="2">
        <f>Sayfa1!I141</f>
        <v>-447418000</v>
      </c>
      <c r="R141" s="2">
        <f>Sayfa1!H141</f>
        <v>80175000</v>
      </c>
      <c r="S141" s="2">
        <f>Sayfa1!G141</f>
        <v>-53473000</v>
      </c>
      <c r="T141" s="2">
        <f>Sayfa1!F141</f>
        <v>-339564000</v>
      </c>
      <c r="U141" s="2">
        <f>Sayfa1!E141</f>
        <v>-463073000</v>
      </c>
      <c r="V141" s="2">
        <f>Sayfa1!D141</f>
        <v>-224364000</v>
      </c>
      <c r="W141" s="2">
        <f>Sayfa1!C141</f>
        <v>-435168000</v>
      </c>
      <c r="X141" s="2">
        <f>Sayfa1!B141</f>
        <v>-899318000</v>
      </c>
    </row>
    <row r="142" spans="1:24" x14ac:dyDescent="0.25">
      <c r="A142" t="s">
        <v>150</v>
      </c>
      <c r="B142" s="2">
        <f>Sayfa1!X142</f>
        <v>-51972000</v>
      </c>
      <c r="C142" s="2">
        <f>Sayfa1!W142</f>
        <v>-47931000</v>
      </c>
      <c r="D142" s="2">
        <f>Sayfa1!V142</f>
        <v>-34482000</v>
      </c>
      <c r="E142" s="2">
        <f>Sayfa1!U142</f>
        <v>-45716000</v>
      </c>
      <c r="F142" s="2">
        <f>Sayfa1!T142</f>
        <v>15431000</v>
      </c>
      <c r="G142" s="2">
        <f>Sayfa1!S142</f>
        <v>22933000</v>
      </c>
      <c r="H142" s="2">
        <f>Sayfa1!R142</f>
        <v>-4844000</v>
      </c>
      <c r="I142" s="2">
        <f>Sayfa1!Q142</f>
        <v>11592000</v>
      </c>
      <c r="J142" s="2">
        <f>Sayfa1!P142</f>
        <v>11164000</v>
      </c>
      <c r="K142" s="2">
        <f>Sayfa1!O142</f>
        <v>286794000</v>
      </c>
      <c r="L142" s="2">
        <f>Sayfa1!N142</f>
        <v>222083000</v>
      </c>
      <c r="M142" s="2">
        <f>Sayfa1!M142</f>
        <v>350080000</v>
      </c>
      <c r="N142" s="2">
        <f>Sayfa1!L142</f>
        <v>-362091000</v>
      </c>
      <c r="O142" s="2">
        <f>Sayfa1!K142</f>
        <v>-327995000</v>
      </c>
      <c r="P142" s="2">
        <f>Sayfa1!J142</f>
        <v>-273699000</v>
      </c>
      <c r="Q142" s="2">
        <f>Sayfa1!I142</f>
        <v>303399000</v>
      </c>
      <c r="R142" s="2">
        <f>Sayfa1!H142</f>
        <v>-170217000</v>
      </c>
      <c r="S142" s="2">
        <f>Sayfa1!G142</f>
        <v>-217513000</v>
      </c>
      <c r="T142" s="2">
        <f>Sayfa1!F142</f>
        <v>65212000</v>
      </c>
      <c r="U142" s="2">
        <f>Sayfa1!E142</f>
        <v>834376000</v>
      </c>
      <c r="V142" s="2">
        <f>Sayfa1!D142</f>
        <v>-647890000</v>
      </c>
      <c r="W142" s="2">
        <f>Sayfa1!C142</f>
        <v>-816327000</v>
      </c>
      <c r="X142" s="2">
        <f>Sayfa1!B142</f>
        <v>489963000</v>
      </c>
    </row>
    <row r="143" spans="1:24" x14ac:dyDescent="0.25">
      <c r="A143" t="s">
        <v>151</v>
      </c>
      <c r="B143" s="2">
        <f>Sayfa1!X143</f>
        <v>0</v>
      </c>
      <c r="C143" s="2">
        <f>Sayfa1!W143</f>
        <v>0</v>
      </c>
      <c r="D143" s="2">
        <f>Sayfa1!V143</f>
        <v>0</v>
      </c>
      <c r="E143" s="2">
        <f>Sayfa1!U143</f>
        <v>0</v>
      </c>
      <c r="F143" s="2">
        <f>Sayfa1!T143</f>
        <v>0</v>
      </c>
      <c r="G143" s="2">
        <f>Sayfa1!S143</f>
        <v>0</v>
      </c>
      <c r="H143" s="2">
        <f>Sayfa1!R143</f>
        <v>0</v>
      </c>
      <c r="I143" s="2">
        <f>Sayfa1!Q143</f>
        <v>-1312000</v>
      </c>
      <c r="J143" s="2">
        <f>Sayfa1!P143</f>
        <v>-42000</v>
      </c>
      <c r="K143" s="2">
        <f>Sayfa1!O143</f>
        <v>990000</v>
      </c>
      <c r="L143" s="2">
        <f>Sayfa1!N143</f>
        <v>4913000</v>
      </c>
      <c r="M143" s="2">
        <f>Sayfa1!M143</f>
        <v>4854000</v>
      </c>
      <c r="N143" s="2">
        <f>Sayfa1!L143</f>
        <v>-123000</v>
      </c>
      <c r="O143" s="2">
        <f>Sayfa1!K143</f>
        <v>834000</v>
      </c>
      <c r="P143" s="2">
        <f>Sayfa1!J143</f>
        <v>-233000</v>
      </c>
      <c r="Q143" s="2">
        <f>Sayfa1!I143</f>
        <v>13808000</v>
      </c>
      <c r="R143" s="2">
        <f>Sayfa1!H143</f>
        <v>13479000</v>
      </c>
      <c r="S143" s="2">
        <f>Sayfa1!G143</f>
        <v>28929000</v>
      </c>
      <c r="T143" s="2">
        <f>Sayfa1!F143</f>
        <v>59694000</v>
      </c>
      <c r="U143" s="2">
        <f>Sayfa1!E143</f>
        <v>60395000</v>
      </c>
      <c r="V143" s="2">
        <f>Sayfa1!D143</f>
        <v>1732000</v>
      </c>
      <c r="W143" s="2">
        <f>Sayfa1!C143</f>
        <v>70917000</v>
      </c>
      <c r="X143" s="2">
        <f>Sayfa1!B143</f>
        <v>89014000</v>
      </c>
    </row>
    <row r="144" spans="1:24" x14ac:dyDescent="0.25">
      <c r="A144" t="s">
        <v>152</v>
      </c>
      <c r="B144" s="2">
        <f>Sayfa1!X144</f>
        <v>0</v>
      </c>
      <c r="C144" s="2">
        <f>Sayfa1!W144</f>
        <v>0</v>
      </c>
      <c r="D144" s="2">
        <f>Sayfa1!V144</f>
        <v>0</v>
      </c>
      <c r="E144" s="2">
        <f>Sayfa1!U144</f>
        <v>0</v>
      </c>
      <c r="F144" s="2">
        <f>Sayfa1!T144</f>
        <v>0</v>
      </c>
      <c r="G144" s="2">
        <f>Sayfa1!S144</f>
        <v>0</v>
      </c>
      <c r="H144" s="2">
        <f>Sayfa1!R144</f>
        <v>0</v>
      </c>
      <c r="I144" s="2">
        <f>Sayfa1!Q144</f>
        <v>0</v>
      </c>
      <c r="J144" s="2">
        <f>Sayfa1!P144</f>
        <v>0</v>
      </c>
      <c r="K144" s="2">
        <f>Sayfa1!O144</f>
        <v>0</v>
      </c>
      <c r="L144" s="2">
        <f>Sayfa1!N144</f>
        <v>0</v>
      </c>
      <c r="M144" s="2">
        <f>Sayfa1!M144</f>
        <v>0</v>
      </c>
      <c r="N144" s="2">
        <f>Sayfa1!L144</f>
        <v>0</v>
      </c>
      <c r="O144" s="2">
        <f>Sayfa1!K144</f>
        <v>0</v>
      </c>
      <c r="P144" s="2">
        <f>Sayfa1!J144</f>
        <v>0</v>
      </c>
      <c r="Q144" s="2">
        <f>Sayfa1!I144</f>
        <v>0</v>
      </c>
      <c r="R144" s="2">
        <f>Sayfa1!H144</f>
        <v>0</v>
      </c>
      <c r="S144" s="2">
        <f>Sayfa1!G144</f>
        <v>0</v>
      </c>
      <c r="T144" s="2">
        <f>Sayfa1!F144</f>
        <v>0</v>
      </c>
      <c r="U144" s="2">
        <f>Sayfa1!E144</f>
        <v>0</v>
      </c>
      <c r="V144" s="2">
        <f>Sayfa1!D144</f>
        <v>0</v>
      </c>
      <c r="W144" s="2">
        <f>Sayfa1!C144</f>
        <v>0</v>
      </c>
      <c r="X144" s="2">
        <f>Sayfa1!B144</f>
        <v>0</v>
      </c>
    </row>
    <row r="145" spans="1:24" x14ac:dyDescent="0.25">
      <c r="A145" t="s">
        <v>153</v>
      </c>
      <c r="B145" s="2">
        <f>Sayfa1!X145</f>
        <v>-51972000</v>
      </c>
      <c r="C145" s="2">
        <f>Sayfa1!W145</f>
        <v>-47931000</v>
      </c>
      <c r="D145" s="2">
        <f>Sayfa1!V145</f>
        <v>-34482000</v>
      </c>
      <c r="E145" s="2">
        <f>Sayfa1!U145</f>
        <v>-45716000</v>
      </c>
      <c r="F145" s="2">
        <f>Sayfa1!T145</f>
        <v>15431000</v>
      </c>
      <c r="G145" s="2">
        <f>Sayfa1!S145</f>
        <v>22933000</v>
      </c>
      <c r="H145" s="2">
        <f>Sayfa1!R145</f>
        <v>-4844000</v>
      </c>
      <c r="I145" s="2">
        <f>Sayfa1!Q145</f>
        <v>10280000</v>
      </c>
      <c r="J145" s="2">
        <f>Sayfa1!P145</f>
        <v>11122000</v>
      </c>
      <c r="K145" s="2">
        <f>Sayfa1!O145</f>
        <v>287784000</v>
      </c>
      <c r="L145" s="2">
        <f>Sayfa1!N145</f>
        <v>226996000</v>
      </c>
      <c r="M145" s="2">
        <f>Sayfa1!M145</f>
        <v>354934000</v>
      </c>
      <c r="N145" s="2">
        <f>Sayfa1!L145</f>
        <v>-362214000</v>
      </c>
      <c r="O145" s="2">
        <f>Sayfa1!K145</f>
        <v>-327161000</v>
      </c>
      <c r="P145" s="2">
        <f>Sayfa1!J145</f>
        <v>-273932000</v>
      </c>
      <c r="Q145" s="2">
        <f>Sayfa1!I145</f>
        <v>317207000</v>
      </c>
      <c r="R145" s="2">
        <f>Sayfa1!H145</f>
        <v>-156738000</v>
      </c>
      <c r="S145" s="2">
        <f>Sayfa1!G145</f>
        <v>-188584000</v>
      </c>
      <c r="T145" s="2">
        <f>Sayfa1!F145</f>
        <v>124906000</v>
      </c>
      <c r="U145" s="2">
        <f>Sayfa1!E145</f>
        <v>894771000</v>
      </c>
      <c r="V145" s="2">
        <f>Sayfa1!D145</f>
        <v>-646158000</v>
      </c>
      <c r="W145" s="2">
        <f>Sayfa1!C145</f>
        <v>-745410000</v>
      </c>
      <c r="X145" s="2">
        <f>Sayfa1!B145</f>
        <v>578977000</v>
      </c>
    </row>
    <row r="146" spans="1:24" x14ac:dyDescent="0.25">
      <c r="A146" t="s">
        <v>154</v>
      </c>
      <c r="B146" s="2">
        <f>Sayfa1!X146</f>
        <v>0</v>
      </c>
      <c r="C146" s="2">
        <f>Sayfa1!W146</f>
        <v>0</v>
      </c>
      <c r="D146" s="2">
        <f>Sayfa1!V146</f>
        <v>0</v>
      </c>
      <c r="E146" s="2">
        <f>Sayfa1!U146</f>
        <v>0</v>
      </c>
      <c r="F146" s="2">
        <f>Sayfa1!T146</f>
        <v>0</v>
      </c>
      <c r="G146" s="2">
        <f>Sayfa1!S146</f>
        <v>0</v>
      </c>
      <c r="H146" s="2">
        <f>Sayfa1!R146</f>
        <v>0</v>
      </c>
      <c r="I146" s="2">
        <f>Sayfa1!Q146</f>
        <v>0</v>
      </c>
      <c r="J146" s="2">
        <f>Sayfa1!P146</f>
        <v>0</v>
      </c>
      <c r="K146" s="2">
        <f>Sayfa1!O146</f>
        <v>0</v>
      </c>
      <c r="L146" s="2">
        <f>Sayfa1!N146</f>
        <v>0</v>
      </c>
      <c r="M146" s="2">
        <f>Sayfa1!M146</f>
        <v>0</v>
      </c>
      <c r="N146" s="2">
        <f>Sayfa1!L146</f>
        <v>0</v>
      </c>
      <c r="O146" s="2">
        <f>Sayfa1!K146</f>
        <v>0</v>
      </c>
      <c r="P146" s="2">
        <f>Sayfa1!J146</f>
        <v>0</v>
      </c>
      <c r="Q146" s="2">
        <f>Sayfa1!I146</f>
        <v>0</v>
      </c>
      <c r="R146" s="2">
        <f>Sayfa1!H146</f>
        <v>0</v>
      </c>
      <c r="S146" s="2">
        <f>Sayfa1!G146</f>
        <v>0</v>
      </c>
      <c r="T146" s="2">
        <f>Sayfa1!F146</f>
        <v>0</v>
      </c>
      <c r="U146" s="2">
        <f>Sayfa1!E146</f>
        <v>0</v>
      </c>
      <c r="V146" s="2">
        <f>Sayfa1!D146</f>
        <v>0</v>
      </c>
      <c r="W146" s="2">
        <f>Sayfa1!C146</f>
        <v>0</v>
      </c>
      <c r="X146" s="2">
        <f>Sayfa1!B146</f>
        <v>0</v>
      </c>
    </row>
    <row r="147" spans="1:24" x14ac:dyDescent="0.25">
      <c r="A147" t="s">
        <v>155</v>
      </c>
      <c r="B147" s="2">
        <f>Sayfa1!X147</f>
        <v>72703000</v>
      </c>
      <c r="C147" s="2">
        <f>Sayfa1!W147</f>
        <v>72703000</v>
      </c>
      <c r="D147" s="2">
        <f>Sayfa1!V147</f>
        <v>72703000</v>
      </c>
      <c r="E147" s="2">
        <f>Sayfa1!U147</f>
        <v>72703000</v>
      </c>
      <c r="F147" s="2">
        <f>Sayfa1!T147</f>
        <v>26987000</v>
      </c>
      <c r="G147" s="2">
        <f>Sayfa1!S147</f>
        <v>26987000</v>
      </c>
      <c r="H147" s="2">
        <f>Sayfa1!R147</f>
        <v>26987000</v>
      </c>
      <c r="I147" s="2">
        <f>Sayfa1!Q147</f>
        <v>26987000</v>
      </c>
      <c r="J147" s="2">
        <f>Sayfa1!P147</f>
        <v>37267000</v>
      </c>
      <c r="K147" s="2">
        <f>Sayfa1!O147</f>
        <v>37267000</v>
      </c>
      <c r="L147" s="2">
        <f>Sayfa1!N147</f>
        <v>37267000</v>
      </c>
      <c r="M147" s="2">
        <f>Sayfa1!M147</f>
        <v>37267000</v>
      </c>
      <c r="N147" s="2">
        <f>Sayfa1!L147</f>
        <v>392201000</v>
      </c>
      <c r="O147" s="2">
        <f>Sayfa1!K147</f>
        <v>392201000</v>
      </c>
      <c r="P147" s="2">
        <f>Sayfa1!J147</f>
        <v>392201000</v>
      </c>
      <c r="Q147" s="2">
        <f>Sayfa1!I147</f>
        <v>392201000</v>
      </c>
      <c r="R147" s="2">
        <f>Sayfa1!H147</f>
        <v>709408000</v>
      </c>
      <c r="S147" s="2">
        <f>Sayfa1!G147</f>
        <v>709408000</v>
      </c>
      <c r="T147" s="2">
        <f>Sayfa1!F147</f>
        <v>709408000</v>
      </c>
      <c r="U147" s="2">
        <f>Sayfa1!E147</f>
        <v>709408000</v>
      </c>
      <c r="V147" s="2">
        <f>Sayfa1!D147</f>
        <v>1604179000</v>
      </c>
      <c r="W147" s="2">
        <f>Sayfa1!C147</f>
        <v>1604179000</v>
      </c>
      <c r="X147" s="2">
        <f>Sayfa1!B147</f>
        <v>1604179000</v>
      </c>
    </row>
    <row r="148" spans="1:24" x14ac:dyDescent="0.25">
      <c r="A148" t="s">
        <v>156</v>
      </c>
      <c r="B148" s="2">
        <f>Sayfa1!X148</f>
        <v>20731000</v>
      </c>
      <c r="C148" s="2">
        <f>Sayfa1!W148</f>
        <v>24772000</v>
      </c>
      <c r="D148" s="2">
        <f>Sayfa1!V148</f>
        <v>38221000</v>
      </c>
      <c r="E148" s="2">
        <f>Sayfa1!U148</f>
        <v>26987000</v>
      </c>
      <c r="F148" s="2">
        <f>Sayfa1!T148</f>
        <v>42418000</v>
      </c>
      <c r="G148" s="2">
        <f>Sayfa1!S148</f>
        <v>49920000</v>
      </c>
      <c r="H148" s="2">
        <f>Sayfa1!R148</f>
        <v>22143000</v>
      </c>
      <c r="I148" s="2">
        <f>Sayfa1!Q148</f>
        <v>37267000</v>
      </c>
      <c r="J148" s="2">
        <f>Sayfa1!P148</f>
        <v>48389000</v>
      </c>
      <c r="K148" s="2">
        <f>Sayfa1!O148</f>
        <v>325051000</v>
      </c>
      <c r="L148" s="2">
        <f>Sayfa1!N148</f>
        <v>264263000</v>
      </c>
      <c r="M148" s="2">
        <f>Sayfa1!M148</f>
        <v>392201000</v>
      </c>
      <c r="N148" s="2">
        <f>Sayfa1!L148</f>
        <v>29987000</v>
      </c>
      <c r="O148" s="2">
        <f>Sayfa1!K148</f>
        <v>65040000</v>
      </c>
      <c r="P148" s="2">
        <f>Sayfa1!J148</f>
        <v>118269000</v>
      </c>
      <c r="Q148" s="2">
        <f>Sayfa1!I148</f>
        <v>709408000</v>
      </c>
      <c r="R148" s="2">
        <f>Sayfa1!H148</f>
        <v>552670000</v>
      </c>
      <c r="S148" s="2">
        <f>Sayfa1!G148</f>
        <v>520824000</v>
      </c>
      <c r="T148" s="2">
        <f>Sayfa1!F148</f>
        <v>834314000</v>
      </c>
      <c r="U148" s="2">
        <f>Sayfa1!E148</f>
        <v>1604179000</v>
      </c>
      <c r="V148" s="2">
        <f>Sayfa1!D148</f>
        <v>958021000</v>
      </c>
      <c r="W148" s="2">
        <f>Sayfa1!C148</f>
        <v>858769000</v>
      </c>
      <c r="X148" s="2">
        <f>Sayfa1!B148</f>
        <v>2183156000</v>
      </c>
    </row>
    <row r="149" spans="1:24" x14ac:dyDescent="0.25">
      <c r="A149" t="s">
        <v>157</v>
      </c>
      <c r="B149">
        <f>B90+B115</f>
        <v>30925000</v>
      </c>
      <c r="C149">
        <f t="shared" ref="C149:X149" si="0">C90+C115</f>
        <v>60193000</v>
      </c>
      <c r="D149">
        <f t="shared" si="0"/>
        <v>116563000</v>
      </c>
      <c r="E149">
        <f t="shared" si="0"/>
        <v>154683000</v>
      </c>
      <c r="F149">
        <f t="shared" si="0"/>
        <v>45290000</v>
      </c>
      <c r="G149">
        <f t="shared" si="0"/>
        <v>121759000</v>
      </c>
      <c r="H149">
        <f t="shared" si="0"/>
        <v>202821000</v>
      </c>
      <c r="I149">
        <f t="shared" si="0"/>
        <v>308519000</v>
      </c>
      <c r="J149">
        <f t="shared" si="0"/>
        <v>60101000</v>
      </c>
      <c r="K149">
        <f t="shared" si="0"/>
        <v>102190000</v>
      </c>
      <c r="L149">
        <f t="shared" si="0"/>
        <v>271538000</v>
      </c>
      <c r="M149">
        <f t="shared" si="0"/>
        <v>470459000</v>
      </c>
      <c r="N149">
        <f t="shared" si="0"/>
        <v>129664000</v>
      </c>
      <c r="O149">
        <f t="shared" si="0"/>
        <v>241684000</v>
      </c>
      <c r="P149">
        <f t="shared" si="0"/>
        <v>420880000</v>
      </c>
      <c r="Q149">
        <f t="shared" si="0"/>
        <v>680605000</v>
      </c>
      <c r="R149">
        <f t="shared" si="0"/>
        <v>227164000</v>
      </c>
      <c r="S149">
        <f t="shared" si="0"/>
        <v>546675000</v>
      </c>
      <c r="T149">
        <f t="shared" si="0"/>
        <v>932790000</v>
      </c>
      <c r="U149">
        <f t="shared" si="0"/>
        <v>1429143000</v>
      </c>
      <c r="V149">
        <f t="shared" si="0"/>
        <v>492486000</v>
      </c>
      <c r="W149">
        <f t="shared" si="0"/>
        <v>1149998000</v>
      </c>
      <c r="X149">
        <f t="shared" si="0"/>
        <v>2092593000</v>
      </c>
    </row>
    <row r="150" spans="1:24" x14ac:dyDescent="0.25">
      <c r="A150" t="s">
        <v>158</v>
      </c>
      <c r="B150">
        <f>(B33+B47)-B3-B4</f>
        <v>187769000</v>
      </c>
      <c r="C150">
        <f t="shared" ref="C150:X150" si="1">(C33+C47)-C3-C4</f>
        <v>206894000</v>
      </c>
      <c r="D150">
        <f t="shared" si="1"/>
        <v>95873000</v>
      </c>
      <c r="E150">
        <f t="shared" si="1"/>
        <v>-18487000</v>
      </c>
      <c r="F150">
        <f t="shared" si="1"/>
        <v>50011000</v>
      </c>
      <c r="G150">
        <f t="shared" si="1"/>
        <v>118515000</v>
      </c>
      <c r="H150">
        <f t="shared" si="1"/>
        <v>462802000</v>
      </c>
      <c r="I150">
        <f t="shared" si="1"/>
        <v>425892000</v>
      </c>
      <c r="J150">
        <f t="shared" si="1"/>
        <v>629853000</v>
      </c>
      <c r="K150">
        <f t="shared" si="1"/>
        <v>359463000</v>
      </c>
      <c r="L150">
        <f t="shared" si="1"/>
        <v>410536000</v>
      </c>
      <c r="M150">
        <f t="shared" si="1"/>
        <v>244263000</v>
      </c>
      <c r="N150">
        <f t="shared" si="1"/>
        <v>577194000</v>
      </c>
      <c r="O150">
        <f t="shared" si="1"/>
        <v>389218000</v>
      </c>
      <c r="P150">
        <f t="shared" si="1"/>
        <v>111692000</v>
      </c>
      <c r="Q150">
        <f t="shared" si="1"/>
        <v>-500275000</v>
      </c>
      <c r="R150">
        <f t="shared" si="1"/>
        <v>-145394000</v>
      </c>
      <c r="S150">
        <f t="shared" si="1"/>
        <v>37708000</v>
      </c>
      <c r="T150">
        <f t="shared" si="1"/>
        <v>-343444000</v>
      </c>
      <c r="U150">
        <f t="shared" si="1"/>
        <v>-984220000</v>
      </c>
      <c r="V150">
        <f t="shared" si="1"/>
        <v>-209127000</v>
      </c>
      <c r="W150">
        <f t="shared" si="1"/>
        <v>37059000</v>
      </c>
      <c r="X150">
        <f t="shared" si="1"/>
        <v>-1262156000</v>
      </c>
    </row>
    <row r="151" spans="1:24" x14ac:dyDescent="0.25">
      <c r="A151" s="3" t="s">
        <v>159</v>
      </c>
      <c r="B151">
        <f>B60+B150</f>
        <v>140309000</v>
      </c>
      <c r="C151">
        <f t="shared" ref="C151:X151" si="2">C60+C150</f>
        <v>153628000</v>
      </c>
      <c r="D151">
        <f t="shared" si="2"/>
        <v>42654000</v>
      </c>
      <c r="E151">
        <f t="shared" si="2"/>
        <v>-121565000</v>
      </c>
      <c r="F151">
        <f t="shared" si="2"/>
        <v>-104279000</v>
      </c>
      <c r="G151">
        <f t="shared" si="2"/>
        <v>-79619000</v>
      </c>
      <c r="H151">
        <f t="shared" si="2"/>
        <v>230305000</v>
      </c>
      <c r="I151">
        <f t="shared" si="2"/>
        <v>174040000</v>
      </c>
      <c r="J151">
        <f t="shared" si="2"/>
        <v>347575000</v>
      </c>
      <c r="K151">
        <f t="shared" si="2"/>
        <v>60818000</v>
      </c>
      <c r="L151">
        <f t="shared" si="2"/>
        <v>174851000</v>
      </c>
      <c r="M151">
        <f t="shared" si="2"/>
        <v>78717000</v>
      </c>
      <c r="N151">
        <f t="shared" si="2"/>
        <v>414008000</v>
      </c>
      <c r="O151">
        <f t="shared" si="2"/>
        <v>496490000</v>
      </c>
      <c r="P151">
        <f t="shared" si="2"/>
        <v>247741000</v>
      </c>
      <c r="Q151">
        <f t="shared" si="2"/>
        <v>-257293000</v>
      </c>
      <c r="R151">
        <f t="shared" si="2"/>
        <v>155094000</v>
      </c>
      <c r="S151">
        <f t="shared" si="2"/>
        <v>474302000</v>
      </c>
      <c r="T151">
        <f t="shared" si="2"/>
        <v>222068000</v>
      </c>
      <c r="U151">
        <f t="shared" si="2"/>
        <v>-223001000</v>
      </c>
      <c r="V151">
        <f t="shared" si="2"/>
        <v>689280000</v>
      </c>
      <c r="W151">
        <f t="shared" si="2"/>
        <v>1099059000</v>
      </c>
      <c r="X151">
        <f t="shared" si="2"/>
        <v>78994000</v>
      </c>
    </row>
    <row r="152" spans="1:24" x14ac:dyDescent="0.25">
      <c r="A152" s="3" t="s">
        <v>160</v>
      </c>
      <c r="B152">
        <f>B5+B9-B35</f>
        <v>20442000</v>
      </c>
      <c r="C152">
        <f t="shared" ref="C152:X152" si="3">C5+C9-C35</f>
        <v>-1588000</v>
      </c>
      <c r="D152">
        <f t="shared" si="3"/>
        <v>-99974000</v>
      </c>
      <c r="E152">
        <f t="shared" si="3"/>
        <v>-218690000</v>
      </c>
      <c r="F152">
        <f t="shared" si="3"/>
        <v>-282378000</v>
      </c>
      <c r="G152">
        <f t="shared" si="3"/>
        <v>-241980000</v>
      </c>
      <c r="H152">
        <f t="shared" si="3"/>
        <v>-237138000</v>
      </c>
      <c r="I152">
        <f t="shared" si="3"/>
        <v>-306150000</v>
      </c>
      <c r="J152">
        <f t="shared" si="3"/>
        <v>-68176000</v>
      </c>
      <c r="K152">
        <f t="shared" si="3"/>
        <v>-291312000</v>
      </c>
      <c r="L152">
        <f t="shared" si="3"/>
        <v>-180960000</v>
      </c>
      <c r="M152">
        <f t="shared" si="3"/>
        <v>-226539000</v>
      </c>
      <c r="N152">
        <f t="shared" si="3"/>
        <v>85613000</v>
      </c>
      <c r="O152">
        <f t="shared" si="3"/>
        <v>162370000</v>
      </c>
      <c r="P152">
        <f t="shared" si="3"/>
        <v>-47971000</v>
      </c>
      <c r="Q152">
        <f t="shared" si="3"/>
        <v>-553180000</v>
      </c>
      <c r="R152">
        <f t="shared" si="3"/>
        <v>-127107000</v>
      </c>
      <c r="S152">
        <f t="shared" si="3"/>
        <v>-14921000</v>
      </c>
      <c r="T152">
        <f t="shared" si="3"/>
        <v>-403416000</v>
      </c>
      <c r="U152">
        <f t="shared" si="3"/>
        <v>-854197000</v>
      </c>
      <c r="V152">
        <f t="shared" si="3"/>
        <v>-44710000</v>
      </c>
      <c r="W152">
        <f t="shared" si="3"/>
        <v>129734000</v>
      </c>
      <c r="X152">
        <f t="shared" si="3"/>
        <v>-955789000</v>
      </c>
    </row>
    <row r="153" spans="1:24" x14ac:dyDescent="0.25">
      <c r="A153" s="3" t="s">
        <v>161</v>
      </c>
      <c r="B153">
        <f>B14+B152</f>
        <v>193570000</v>
      </c>
      <c r="C153">
        <f t="shared" ref="C153:X153" si="4">C14+C152</f>
        <v>173195000</v>
      </c>
      <c r="D153">
        <f t="shared" si="4"/>
        <v>74924000</v>
      </c>
      <c r="E153">
        <f t="shared" si="4"/>
        <v>-50834000</v>
      </c>
      <c r="F153">
        <f t="shared" si="4"/>
        <v>281644000</v>
      </c>
      <c r="G153">
        <f t="shared" si="4"/>
        <v>310506000</v>
      </c>
      <c r="H153">
        <f t="shared" si="4"/>
        <v>297436000</v>
      </c>
      <c r="I153">
        <f t="shared" si="4"/>
        <v>211960000</v>
      </c>
      <c r="J153">
        <f t="shared" si="4"/>
        <v>409158000</v>
      </c>
      <c r="K153">
        <f t="shared" si="4"/>
        <v>159919000</v>
      </c>
      <c r="L153">
        <f t="shared" si="4"/>
        <v>243584000</v>
      </c>
      <c r="M153">
        <f t="shared" si="4"/>
        <v>168670000</v>
      </c>
      <c r="N153">
        <f t="shared" si="4"/>
        <v>478007000</v>
      </c>
      <c r="O153">
        <f t="shared" si="4"/>
        <v>546257000</v>
      </c>
      <c r="P153">
        <f t="shared" si="4"/>
        <v>314297000</v>
      </c>
      <c r="Q153">
        <f t="shared" si="4"/>
        <v>-175618000</v>
      </c>
      <c r="R153">
        <f t="shared" si="4"/>
        <v>245156000</v>
      </c>
      <c r="S153">
        <f t="shared" si="4"/>
        <v>554652000</v>
      </c>
      <c r="T153">
        <f t="shared" si="4"/>
        <v>263475000</v>
      </c>
      <c r="U153">
        <f t="shared" si="4"/>
        <v>4789000</v>
      </c>
      <c r="V153">
        <f t="shared" si="4"/>
        <v>960849000</v>
      </c>
      <c r="W153">
        <f t="shared" si="4"/>
        <v>1319243000</v>
      </c>
      <c r="X153">
        <f t="shared" si="4"/>
        <v>356263000</v>
      </c>
    </row>
    <row r="154" spans="1:24" x14ac:dyDescent="0.25">
      <c r="A154" s="3" t="s">
        <v>162</v>
      </c>
      <c r="B154">
        <f>B2-B32</f>
        <v>-213558000</v>
      </c>
      <c r="C154">
        <f t="shared" ref="C154:X154" si="5">C2-C32</f>
        <v>-220771000</v>
      </c>
      <c r="D154">
        <f t="shared" si="5"/>
        <v>-220064000</v>
      </c>
      <c r="E154">
        <f t="shared" si="5"/>
        <v>-262664000</v>
      </c>
      <c r="F154">
        <f t="shared" si="5"/>
        <v>-364539000</v>
      </c>
      <c r="G154">
        <f t="shared" si="5"/>
        <v>-394550000</v>
      </c>
      <c r="H154">
        <f t="shared" si="5"/>
        <v>-410500000</v>
      </c>
      <c r="I154">
        <f t="shared" si="5"/>
        <v>-487073000</v>
      </c>
      <c r="J154">
        <f t="shared" si="5"/>
        <v>-516728000</v>
      </c>
      <c r="K154">
        <f t="shared" si="5"/>
        <v>-530133000</v>
      </c>
      <c r="L154">
        <f t="shared" si="5"/>
        <v>-458526000</v>
      </c>
      <c r="M154">
        <f t="shared" si="5"/>
        <v>-378538000</v>
      </c>
      <c r="N154">
        <f t="shared" si="5"/>
        <v>-385574000</v>
      </c>
      <c r="O154">
        <f t="shared" si="5"/>
        <v>-122744000</v>
      </c>
      <c r="P154">
        <f t="shared" si="5"/>
        <v>-83188000</v>
      </c>
      <c r="Q154">
        <f t="shared" si="5"/>
        <v>-3422000</v>
      </c>
      <c r="R154">
        <f t="shared" si="5"/>
        <v>68442000</v>
      </c>
      <c r="S154">
        <f t="shared" si="5"/>
        <v>128295000</v>
      </c>
      <c r="T154">
        <f t="shared" si="5"/>
        <v>192684000</v>
      </c>
      <c r="U154">
        <f t="shared" si="5"/>
        <v>234500000</v>
      </c>
      <c r="V154">
        <f t="shared" si="5"/>
        <v>293689000</v>
      </c>
      <c r="W154">
        <f t="shared" si="5"/>
        <v>326990000</v>
      </c>
      <c r="X154">
        <f t="shared" si="5"/>
        <v>482013000</v>
      </c>
    </row>
    <row r="155" spans="1:24" x14ac:dyDescent="0.25">
      <c r="A155" s="3" t="s">
        <v>347</v>
      </c>
      <c r="B155">
        <f>B33+B47+B60</f>
        <v>161040000</v>
      </c>
      <c r="C155">
        <f t="shared" ref="C155:X155" si="6">C33+C47+C60</f>
        <v>178400000</v>
      </c>
      <c r="D155">
        <f t="shared" si="6"/>
        <v>80875000</v>
      </c>
      <c r="E155">
        <f t="shared" si="6"/>
        <v>-94578000</v>
      </c>
      <c r="F155">
        <f t="shared" si="6"/>
        <v>-61861000</v>
      </c>
      <c r="G155">
        <f t="shared" si="6"/>
        <v>-29699000</v>
      </c>
      <c r="H155">
        <f t="shared" si="6"/>
        <v>252448000</v>
      </c>
      <c r="I155">
        <f t="shared" si="6"/>
        <v>211307000</v>
      </c>
      <c r="J155">
        <f t="shared" si="6"/>
        <v>395964000</v>
      </c>
      <c r="K155">
        <f t="shared" si="6"/>
        <v>385869000</v>
      </c>
      <c r="L155">
        <f t="shared" si="6"/>
        <v>439114000</v>
      </c>
      <c r="M155">
        <f t="shared" si="6"/>
        <v>470918000</v>
      </c>
      <c r="N155">
        <f t="shared" si="6"/>
        <v>443995000</v>
      </c>
      <c r="O155">
        <f t="shared" si="6"/>
        <v>561530000</v>
      </c>
      <c r="P155">
        <f t="shared" si="6"/>
        <v>366010000</v>
      </c>
      <c r="Q155">
        <f t="shared" si="6"/>
        <v>452115000</v>
      </c>
      <c r="R155">
        <f t="shared" si="6"/>
        <v>707764000</v>
      </c>
      <c r="S155">
        <f t="shared" si="6"/>
        <v>995126000</v>
      </c>
      <c r="T155">
        <f t="shared" si="6"/>
        <v>1056382000</v>
      </c>
      <c r="U155">
        <f t="shared" si="6"/>
        <v>1381178000</v>
      </c>
      <c r="V155">
        <f t="shared" si="6"/>
        <v>1647301000</v>
      </c>
      <c r="W155">
        <f t="shared" si="6"/>
        <v>1957828000</v>
      </c>
      <c r="X155">
        <f t="shared" si="6"/>
        <v>2262150000</v>
      </c>
    </row>
    <row r="156" spans="1:24" x14ac:dyDescent="0.25">
      <c r="A156" s="3" t="s">
        <v>348</v>
      </c>
      <c r="F156">
        <f>'Yıllık Veriler'!B19*0.8</f>
        <v>89043200</v>
      </c>
      <c r="G156">
        <f>'Yıllık Veriler'!C19*0.8</f>
        <v>105930400</v>
      </c>
      <c r="H156">
        <f>'Yıllık Veriler'!D19*0.8</f>
        <v>105370400</v>
      </c>
      <c r="I156">
        <f>'Yıllık Veriler'!E19*0.8</f>
        <v>140176800</v>
      </c>
      <c r="J156">
        <f>'Yıllık Veriler'!F19*0.8</f>
        <v>155062400</v>
      </c>
      <c r="K156">
        <f>'Yıllık Veriler'!G19*0.8</f>
        <v>130176800</v>
      </c>
      <c r="L156">
        <f>'Yıllık Veriler'!H19*0.8</f>
        <v>205076800</v>
      </c>
      <c r="M156">
        <f>'Yıllık Veriler'!I19*0.8</f>
        <v>281316000</v>
      </c>
      <c r="N156">
        <f>'Yıllık Veriler'!J19*0.8</f>
        <v>334909600</v>
      </c>
      <c r="O156">
        <f>'Yıllık Veriler'!K19*0.8</f>
        <v>388375200</v>
      </c>
      <c r="P156">
        <f>'Yıllık Veriler'!L19*0.8</f>
        <v>389724800</v>
      </c>
      <c r="Q156">
        <f>'Yıllık Veriler'!M19*0.8</f>
        <v>430992000</v>
      </c>
      <c r="R156">
        <f>'Yıllık Veriler'!N19*0.8</f>
        <v>500837600</v>
      </c>
      <c r="S156">
        <f>'Yıllık Veriler'!O19*0.8</f>
        <v>656912800</v>
      </c>
      <c r="T156">
        <f>'Yıllık Veriler'!P19*0.8</f>
        <v>810791200</v>
      </c>
      <c r="U156">
        <f>'Yıllık Veriler'!Q19*0.8</f>
        <v>984576000</v>
      </c>
      <c r="V156">
        <f>'Yıllık Veriler'!R19*0.8</f>
        <v>1172932800</v>
      </c>
      <c r="W156">
        <f>'Yıllık Veriler'!S19*0.8</f>
        <v>1411695200</v>
      </c>
      <c r="X156">
        <f>'Yıllık Veriler'!T19*0.8</f>
        <v>1818960000</v>
      </c>
    </row>
    <row r="157" spans="1:24" x14ac:dyDescent="0.25">
      <c r="A157" s="3" t="s">
        <v>163</v>
      </c>
      <c r="B157" s="4"/>
      <c r="C157" s="4"/>
      <c r="D157" s="4"/>
      <c r="E157" s="4"/>
      <c r="F157" s="4">
        <f t="shared" ref="F157:X157" si="7">F156/F155</f>
        <v>-1.4394077043694735</v>
      </c>
      <c r="G157" s="4">
        <f t="shared" si="7"/>
        <v>-3.5668002289639382</v>
      </c>
      <c r="H157" s="4">
        <f t="shared" si="7"/>
        <v>0.41739447331727725</v>
      </c>
      <c r="I157" s="4">
        <f t="shared" si="7"/>
        <v>0.66337982177589949</v>
      </c>
      <c r="J157" s="4">
        <f t="shared" si="7"/>
        <v>0.39160731783697506</v>
      </c>
      <c r="K157" s="4">
        <f t="shared" si="7"/>
        <v>0.33736008852745364</v>
      </c>
      <c r="L157" s="4">
        <f t="shared" si="7"/>
        <v>0.46702405297940852</v>
      </c>
      <c r="M157" s="4">
        <f t="shared" si="7"/>
        <v>0.59737788744537268</v>
      </c>
      <c r="N157" s="4">
        <f t="shared" si="7"/>
        <v>0.75430939537607411</v>
      </c>
      <c r="O157" s="4">
        <f t="shared" si="7"/>
        <v>0.69163749042793798</v>
      </c>
      <c r="P157" s="4">
        <f t="shared" si="7"/>
        <v>1.0647927652249938</v>
      </c>
      <c r="Q157" s="4">
        <f t="shared" si="7"/>
        <v>0.95327958594605355</v>
      </c>
      <c r="R157" s="4">
        <f t="shared" si="7"/>
        <v>0.70763361798565627</v>
      </c>
      <c r="S157" s="4">
        <f t="shared" si="7"/>
        <v>0.66013027496015575</v>
      </c>
      <c r="T157" s="4">
        <f t="shared" si="7"/>
        <v>0.76751705349012</v>
      </c>
      <c r="U157" s="4">
        <f t="shared" si="7"/>
        <v>0.71285236225888338</v>
      </c>
      <c r="V157" s="4">
        <f t="shared" si="7"/>
        <v>0.71203307713647956</v>
      </c>
      <c r="W157" s="4">
        <f t="shared" si="7"/>
        <v>0.72105169606318842</v>
      </c>
      <c r="X157" s="4">
        <f t="shared" si="7"/>
        <v>0.80408460977388763</v>
      </c>
    </row>
    <row r="158" spans="1:24" x14ac:dyDescent="0.25">
      <c r="A158" s="3" t="s">
        <v>164</v>
      </c>
      <c r="F158" s="4">
        <f>F154/'Yıllık Veriler'!B2</f>
        <v>-0.10382203645429713</v>
      </c>
      <c r="G158" s="4">
        <f>G154/'Yıllık Veriler'!C2</f>
        <v>-0.10892100432039974</v>
      </c>
      <c r="H158" s="4">
        <f>H154/'Yıllık Veriler'!D2</f>
        <v>-0.10976493458223814</v>
      </c>
      <c r="I158" s="4">
        <f>I154/'Yıllık Veriler'!E2</f>
        <v>-0.11773662421128889</v>
      </c>
      <c r="J158" s="4">
        <f>J154/'Yıllık Veriler'!F2</f>
        <v>-0.11893322653630063</v>
      </c>
      <c r="K158" s="4">
        <f>K154/'Yıllık Veriler'!G2</f>
        <v>-0.12335191989814152</v>
      </c>
      <c r="L158" s="4">
        <f>L154/'Yıllık Veriler'!H2</f>
        <v>-9.2981576699671734E-2</v>
      </c>
      <c r="M158" s="4">
        <f>M154/'Yıllık Veriler'!I2</f>
        <v>-6.7517473854989171E-2</v>
      </c>
      <c r="N158" s="4">
        <f>N154/'Yıllık Veriler'!J2</f>
        <v>-6.4055434280606977E-2</v>
      </c>
      <c r="O158" s="4">
        <f>O154/'Yıllık Veriler'!K2</f>
        <v>-1.8636393105457685E-2</v>
      </c>
      <c r="P158" s="4">
        <f>P154/'Yıllık Veriler'!L2</f>
        <v>-1.2085385687647957E-2</v>
      </c>
      <c r="Q158" s="4">
        <f>Q154/'Yıllık Veriler'!M2</f>
        <v>-4.5504841106057528E-4</v>
      </c>
      <c r="R158" s="4">
        <f>R154/'Yıllık Veriler'!N2</f>
        <v>7.6884710005729112E-3</v>
      </c>
      <c r="S158" s="4">
        <f>S154/'Yıllık Veriler'!O2</f>
        <v>1.1894573443323949E-2</v>
      </c>
      <c r="T158" s="4">
        <f>T154/'Yıllık Veriler'!P2</f>
        <v>1.4425170606592484E-2</v>
      </c>
      <c r="U158" s="4">
        <f>U154/'Yıllık Veriler'!Q2</f>
        <v>1.34453577221993E-2</v>
      </c>
      <c r="V158" s="4">
        <f>V154/'Yıllık Veriler'!R2</f>
        <v>1.3840553397813468E-2</v>
      </c>
      <c r="W158" s="4">
        <f>W154/'Yıllık Veriler'!S2</f>
        <v>1.2751109984923594E-2</v>
      </c>
      <c r="X158" s="4">
        <f>X154/'Yıllık Veriler'!T2</f>
        <v>1.5295386080831523E-2</v>
      </c>
    </row>
    <row r="159" spans="1:24" x14ac:dyDescent="0.25">
      <c r="A159" s="3" t="s">
        <v>165</v>
      </c>
      <c r="F159" s="4">
        <f>F152/'Yıllık Veriler'!B2</f>
        <v>-8.0422284062587307E-2</v>
      </c>
      <c r="G159" s="4">
        <f>G152/'Yıllık Veriler'!C2</f>
        <v>-6.6801937968445899E-2</v>
      </c>
      <c r="H159" s="4">
        <f>H152/'Yıllık Veriler'!D2</f>
        <v>-6.3409103671042105E-2</v>
      </c>
      <c r="I159" s="4">
        <f>I152/'Yıllık Veriler'!E2</f>
        <v>-7.4003419409998286E-2</v>
      </c>
      <c r="J159" s="4">
        <f>J152/'Yıllık Veriler'!F2</f>
        <v>-1.5691798494253905E-2</v>
      </c>
      <c r="K159" s="4">
        <f>K152/'Yıllık Veriler'!G2</f>
        <v>-6.7782791279485347E-2</v>
      </c>
      <c r="L159" s="4">
        <f>L152/'Yıllık Veriler'!H2</f>
        <v>-3.6695729619634646E-2</v>
      </c>
      <c r="M159" s="4">
        <f>M152/'Yıllık Veriler'!I2</f>
        <v>-4.0406355530053499E-2</v>
      </c>
      <c r="N159" s="4">
        <f>N152/'Yıllık Veriler'!J2</f>
        <v>1.4222893387691091E-2</v>
      </c>
      <c r="O159" s="4">
        <f>O152/'Yıllık Veriler'!K2</f>
        <v>2.4652864079166104E-2</v>
      </c>
      <c r="P159" s="4">
        <f>P152/'Yıllık Veriler'!L2</f>
        <v>-6.969130605642161E-3</v>
      </c>
      <c r="Q159" s="4">
        <f>Q152/'Yıllık Veriler'!M2</f>
        <v>-7.3560397437314157E-2</v>
      </c>
      <c r="R159" s="4">
        <f>R152/'Yıllık Veriler'!N2</f>
        <v>-1.4278637144879184E-2</v>
      </c>
      <c r="S159" s="4">
        <f>S152/'Yıllık Veriler'!O2</f>
        <v>-1.383365917205165E-3</v>
      </c>
      <c r="T159" s="4">
        <f>T152/'Yıllık Veriler'!P2</f>
        <v>-3.0201493769223771E-2</v>
      </c>
      <c r="U159" s="4">
        <f>U152/'Yıllık Veriler'!Q2</f>
        <v>-4.8976478593729111E-2</v>
      </c>
      <c r="V159" s="4">
        <f>V152/'Yıllık Veriler'!R2</f>
        <v>-2.107028667795662E-3</v>
      </c>
      <c r="W159" s="4">
        <f>W152/'Yıllık Veriler'!S2</f>
        <v>5.0590308657270178E-3</v>
      </c>
      <c r="X159" s="4">
        <f>X152/'Yıllık Veriler'!T2</f>
        <v>-3.0329393121786924E-2</v>
      </c>
    </row>
    <row r="160" spans="1:24" x14ac:dyDescent="0.25">
      <c r="A160" s="3" t="s">
        <v>304</v>
      </c>
      <c r="B160">
        <f>B89+B115</f>
        <v>17788000</v>
      </c>
      <c r="C160">
        <f t="shared" ref="C160:X160" si="8">C89+C115</f>
        <v>40454000</v>
      </c>
      <c r="D160">
        <f t="shared" si="8"/>
        <v>80126000</v>
      </c>
      <c r="E160">
        <f t="shared" si="8"/>
        <v>81831000</v>
      </c>
      <c r="F160">
        <f t="shared" si="8"/>
        <v>10916000</v>
      </c>
      <c r="G160">
        <f t="shared" si="8"/>
        <v>44757000</v>
      </c>
      <c r="H160">
        <f t="shared" si="8"/>
        <v>94517000</v>
      </c>
      <c r="I160">
        <f t="shared" si="8"/>
        <v>174877000</v>
      </c>
      <c r="J160">
        <f t="shared" si="8"/>
        <v>41765000</v>
      </c>
      <c r="K160">
        <f t="shared" si="8"/>
        <v>99068000</v>
      </c>
      <c r="L160">
        <f t="shared" si="8"/>
        <v>252596000</v>
      </c>
      <c r="M160">
        <f t="shared" si="8"/>
        <v>428592000</v>
      </c>
      <c r="N160">
        <f t="shared" si="8"/>
        <v>91769000</v>
      </c>
      <c r="O160">
        <f t="shared" si="8"/>
        <v>178502000</v>
      </c>
      <c r="P160">
        <f t="shared" si="8"/>
        <v>321028000</v>
      </c>
      <c r="Q160">
        <f t="shared" si="8"/>
        <v>509553000</v>
      </c>
      <c r="R160">
        <f t="shared" si="8"/>
        <v>178594000</v>
      </c>
      <c r="S160">
        <f t="shared" si="8"/>
        <v>445403000</v>
      </c>
      <c r="T160">
        <f t="shared" si="8"/>
        <v>753424000</v>
      </c>
      <c r="U160">
        <f t="shared" si="8"/>
        <v>1153506000</v>
      </c>
      <c r="V160">
        <f t="shared" si="8"/>
        <v>394303000</v>
      </c>
      <c r="W160">
        <f t="shared" si="8"/>
        <v>810996000</v>
      </c>
      <c r="X160">
        <f t="shared" si="8"/>
        <v>1586418000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AB07-5AB6-4B49-8294-EC6D8C471B12}">
  <dimension ref="A1:M71"/>
  <sheetViews>
    <sheetView topLeftCell="A7" zoomScale="70" zoomScaleNormal="70" workbookViewId="0">
      <selection activeCell="I68" sqref="I68"/>
    </sheetView>
  </sheetViews>
  <sheetFormatPr defaultRowHeight="15" x14ac:dyDescent="0.25"/>
  <cols>
    <col min="1" max="1" width="24.42578125" customWidth="1"/>
    <col min="2" max="2" width="14.85546875" bestFit="1" customWidth="1"/>
    <col min="3" max="3" width="9.5703125" bestFit="1" customWidth="1"/>
    <col min="5" max="5" width="14.85546875" bestFit="1" customWidth="1"/>
    <col min="9" max="9" width="33.5703125" customWidth="1"/>
    <col min="10" max="10" width="14.85546875" bestFit="1" customWidth="1"/>
    <col min="11" max="11" width="8.7109375" bestFit="1" customWidth="1"/>
    <col min="12" max="12" width="14.85546875" bestFit="1" customWidth="1"/>
  </cols>
  <sheetData>
    <row r="1" spans="1:13" ht="45" x14ac:dyDescent="0.25">
      <c r="A1" s="5" t="s">
        <v>0</v>
      </c>
      <c r="B1" s="5" t="s">
        <v>166</v>
      </c>
      <c r="C1" s="13" t="s">
        <v>167</v>
      </c>
      <c r="D1" s="13" t="s">
        <v>168</v>
      </c>
      <c r="E1" s="5" t="s">
        <v>169</v>
      </c>
      <c r="F1" s="13" t="s">
        <v>167</v>
      </c>
      <c r="G1" s="13" t="s">
        <v>168</v>
      </c>
      <c r="I1" s="13" t="s">
        <v>170</v>
      </c>
      <c r="J1" s="5" t="s">
        <v>166</v>
      </c>
      <c r="K1" s="13" t="s">
        <v>171</v>
      </c>
      <c r="L1" s="5" t="s">
        <v>169</v>
      </c>
      <c r="M1" s="13" t="s">
        <v>171</v>
      </c>
    </row>
    <row r="2" spans="1:13" x14ac:dyDescent="0.25">
      <c r="A2" s="8" t="s">
        <v>24</v>
      </c>
      <c r="B2" s="8">
        <f>Bilanço!T2</f>
        <v>4897601000</v>
      </c>
      <c r="C2" s="9">
        <f>B2/$B$2*100</f>
        <v>100</v>
      </c>
      <c r="D2" s="10">
        <f>B2/$B$30*100</f>
        <v>88.015240205215491</v>
      </c>
      <c r="E2" s="8">
        <f>Bilanço!X2</f>
        <v>9878476000</v>
      </c>
      <c r="F2" s="9">
        <f>E2/$E$2*100</f>
        <v>100</v>
      </c>
      <c r="G2" s="9">
        <f>E2/$E$30*100</f>
        <v>88.275334282707661</v>
      </c>
      <c r="I2" s="8" t="s">
        <v>81</v>
      </c>
      <c r="J2" s="8">
        <f>Bilanço!T73</f>
        <v>10788538000</v>
      </c>
      <c r="K2" s="10">
        <f>IF(J2&gt;=0,J2/$J$2*100,-J2/$J$2*100)</f>
        <v>100</v>
      </c>
      <c r="L2" s="8">
        <f>Bilanço!X73</f>
        <v>24861195000</v>
      </c>
      <c r="M2" s="10">
        <f>IF(L2&gt;=0,L2/$L$2*100,-L2/$L$2*100)</f>
        <v>100</v>
      </c>
    </row>
    <row r="3" spans="1:13" x14ac:dyDescent="0.25">
      <c r="A3" t="s">
        <v>25</v>
      </c>
      <c r="B3">
        <f>Bilanço!T3</f>
        <v>834314000</v>
      </c>
      <c r="C3" s="6">
        <f t="shared" ref="C3:C13" si="0">B3/$B$2*100</f>
        <v>17.035156600139537</v>
      </c>
      <c r="D3" s="4">
        <f t="shared" ref="D3:D30" si="1">B3/$B$30*100</f>
        <v>14.993534000947436</v>
      </c>
      <c r="E3">
        <f>Bilanço!X3</f>
        <v>2183156000</v>
      </c>
      <c r="F3" s="6">
        <f t="shared" ref="F3:F13" si="2">E3/$E$2*100</f>
        <v>22.100129615134968</v>
      </c>
      <c r="G3" s="6">
        <f t="shared" ref="G3:G30" si="3">E3/$E$30*100</f>
        <v>19.508963294672064</v>
      </c>
      <c r="I3" s="8" t="s">
        <v>82</v>
      </c>
      <c r="J3" s="8">
        <f>Bilanço!T74</f>
        <v>-8905880000</v>
      </c>
      <c r="K3" s="10">
        <f t="shared" ref="K3:K36" si="4">IF(J3&gt;=0,J3/$J$2*100,-J3/$J$2*100)</f>
        <v>82.549461289379522</v>
      </c>
      <c r="L3" s="8">
        <f>Bilanço!X74</f>
        <v>-20637322000</v>
      </c>
      <c r="M3" s="10">
        <f t="shared" ref="M3:M36" si="5">IF(L3&gt;=0,L3/$L$2*100,-L3/$L$2*100)</f>
        <v>83.010177105324175</v>
      </c>
    </row>
    <row r="4" spans="1:13" x14ac:dyDescent="0.25">
      <c r="A4" t="s">
        <v>26</v>
      </c>
      <c r="B4">
        <f>Bilanço!T4</f>
        <v>0</v>
      </c>
      <c r="C4" s="6">
        <f t="shared" si="0"/>
        <v>0</v>
      </c>
      <c r="D4" s="4">
        <f t="shared" si="1"/>
        <v>0</v>
      </c>
      <c r="E4">
        <f>Bilanço!X4</f>
        <v>0</v>
      </c>
      <c r="F4" s="6">
        <f t="shared" si="2"/>
        <v>0</v>
      </c>
      <c r="G4" s="6">
        <f t="shared" si="3"/>
        <v>0</v>
      </c>
      <c r="I4" t="s">
        <v>83</v>
      </c>
      <c r="J4">
        <f>Bilanço!T75</f>
        <v>0</v>
      </c>
      <c r="K4" s="4">
        <f t="shared" si="4"/>
        <v>0</v>
      </c>
      <c r="L4">
        <f>Bilanço!X75</f>
        <v>0</v>
      </c>
      <c r="M4" s="11">
        <f t="shared" si="5"/>
        <v>0</v>
      </c>
    </row>
    <row r="5" spans="1:13" x14ac:dyDescent="0.25">
      <c r="A5" t="s">
        <v>27</v>
      </c>
      <c r="B5">
        <f>Bilanço!T5</f>
        <v>308536000</v>
      </c>
      <c r="C5" s="6">
        <f t="shared" si="0"/>
        <v>6.2997373612101111</v>
      </c>
      <c r="D5" s="4">
        <f t="shared" si="1"/>
        <v>5.5447289707667835</v>
      </c>
      <c r="E5">
        <f>Bilanço!X5</f>
        <v>651707000</v>
      </c>
      <c r="F5" s="6">
        <f t="shared" si="2"/>
        <v>6.5972423276626877</v>
      </c>
      <c r="G5" s="6">
        <f t="shared" si="3"/>
        <v>5.823737718184522</v>
      </c>
      <c r="I5" t="s">
        <v>84</v>
      </c>
      <c r="J5">
        <f>Bilanço!T76</f>
        <v>1882658000</v>
      </c>
      <c r="K5" s="4">
        <f t="shared" si="4"/>
        <v>17.450538710620474</v>
      </c>
      <c r="L5">
        <f>Bilanço!X76</f>
        <v>4223873000</v>
      </c>
      <c r="M5" s="11">
        <f t="shared" si="5"/>
        <v>16.989822894675818</v>
      </c>
    </row>
    <row r="6" spans="1:13" x14ac:dyDescent="0.25">
      <c r="A6" t="s">
        <v>28</v>
      </c>
      <c r="B6">
        <f>Bilanço!T6</f>
        <v>0</v>
      </c>
      <c r="C6" s="6">
        <f t="shared" si="0"/>
        <v>0</v>
      </c>
      <c r="D6" s="4">
        <f t="shared" si="1"/>
        <v>0</v>
      </c>
      <c r="E6">
        <f>Bilanço!X6</f>
        <v>0</v>
      </c>
      <c r="F6" s="6">
        <f t="shared" si="2"/>
        <v>0</v>
      </c>
      <c r="G6" s="6">
        <f t="shared" si="3"/>
        <v>0</v>
      </c>
      <c r="I6" t="s">
        <v>85</v>
      </c>
      <c r="J6">
        <f>Bilanço!T77</f>
        <v>0</v>
      </c>
      <c r="K6" s="4">
        <f t="shared" si="4"/>
        <v>0</v>
      </c>
      <c r="L6">
        <f>Bilanço!X77</f>
        <v>0</v>
      </c>
      <c r="M6" s="11">
        <f t="shared" si="5"/>
        <v>0</v>
      </c>
    </row>
    <row r="7" spans="1:13" x14ac:dyDescent="0.25">
      <c r="A7" t="s">
        <v>29</v>
      </c>
      <c r="B7">
        <f>Bilanço!T7</f>
        <v>0</v>
      </c>
      <c r="C7" s="6">
        <f t="shared" si="0"/>
        <v>0</v>
      </c>
      <c r="D7" s="4">
        <f t="shared" si="1"/>
        <v>0</v>
      </c>
      <c r="E7">
        <f>Bilanço!X7</f>
        <v>0</v>
      </c>
      <c r="F7" s="6">
        <f t="shared" si="2"/>
        <v>0</v>
      </c>
      <c r="G7" s="6">
        <f t="shared" si="3"/>
        <v>0</v>
      </c>
      <c r="I7" t="s">
        <v>86</v>
      </c>
      <c r="J7">
        <f>Bilanço!T78</f>
        <v>0</v>
      </c>
      <c r="K7" s="4">
        <f t="shared" si="4"/>
        <v>0</v>
      </c>
      <c r="L7">
        <f>Bilanço!X78</f>
        <v>0</v>
      </c>
      <c r="M7" s="11">
        <f t="shared" si="5"/>
        <v>0</v>
      </c>
    </row>
    <row r="8" spans="1:13" x14ac:dyDescent="0.25">
      <c r="A8" t="s">
        <v>30</v>
      </c>
      <c r="B8">
        <f>Bilanço!T8</f>
        <v>0</v>
      </c>
      <c r="C8" s="6">
        <f t="shared" si="0"/>
        <v>0</v>
      </c>
      <c r="D8" s="4">
        <f t="shared" si="1"/>
        <v>0</v>
      </c>
      <c r="E8">
        <f>Bilanço!X8</f>
        <v>0</v>
      </c>
      <c r="F8" s="6">
        <f t="shared" si="2"/>
        <v>0</v>
      </c>
      <c r="G8" s="6">
        <f t="shared" si="3"/>
        <v>0</v>
      </c>
      <c r="I8" t="s">
        <v>87</v>
      </c>
      <c r="J8">
        <f>Bilanço!T79</f>
        <v>0</v>
      </c>
      <c r="K8" s="4">
        <f t="shared" si="4"/>
        <v>0</v>
      </c>
      <c r="L8">
        <f>Bilanço!X79</f>
        <v>0</v>
      </c>
      <c r="M8" s="11">
        <f t="shared" si="5"/>
        <v>0</v>
      </c>
    </row>
    <row r="9" spans="1:13" x14ac:dyDescent="0.25">
      <c r="A9" t="s">
        <v>31</v>
      </c>
      <c r="B9">
        <f>Bilanço!T9</f>
        <v>3535816000</v>
      </c>
      <c r="C9" s="6">
        <f t="shared" si="0"/>
        <v>72.194856216339389</v>
      </c>
      <c r="D9" s="4">
        <f t="shared" si="1"/>
        <v>63.54247611462106</v>
      </c>
      <c r="E9">
        <f>Bilanço!X9</f>
        <v>6685287000</v>
      </c>
      <c r="F9" s="6">
        <f t="shared" si="2"/>
        <v>67.675287159679286</v>
      </c>
      <c r="G9" s="6">
        <f t="shared" si="3"/>
        <v>59.740585966989222</v>
      </c>
      <c r="I9" t="s">
        <v>88</v>
      </c>
      <c r="J9">
        <f>Bilanço!T80</f>
        <v>0</v>
      </c>
      <c r="K9" s="4">
        <f t="shared" si="4"/>
        <v>0</v>
      </c>
      <c r="L9">
        <f>Bilanço!X80</f>
        <v>0</v>
      </c>
      <c r="M9" s="11">
        <f t="shared" si="5"/>
        <v>0</v>
      </c>
    </row>
    <row r="10" spans="1:13" x14ac:dyDescent="0.25">
      <c r="A10" t="s">
        <v>32</v>
      </c>
      <c r="B10">
        <f>Bilanço!T10</f>
        <v>0</v>
      </c>
      <c r="C10" s="6">
        <f t="shared" si="0"/>
        <v>0</v>
      </c>
      <c r="D10" s="4">
        <f t="shared" si="1"/>
        <v>0</v>
      </c>
      <c r="E10">
        <f>Bilanço!X10</f>
        <v>0</v>
      </c>
      <c r="F10" s="6">
        <f t="shared" si="2"/>
        <v>0</v>
      </c>
      <c r="G10" s="6">
        <f t="shared" si="3"/>
        <v>0</v>
      </c>
      <c r="I10" t="s">
        <v>89</v>
      </c>
      <c r="J10">
        <f>Bilanço!T81</f>
        <v>0</v>
      </c>
      <c r="K10" s="4">
        <f t="shared" si="4"/>
        <v>0</v>
      </c>
      <c r="L10">
        <f>Bilanço!X81</f>
        <v>0</v>
      </c>
      <c r="M10" s="11">
        <f t="shared" si="5"/>
        <v>0</v>
      </c>
    </row>
    <row r="11" spans="1:13" x14ac:dyDescent="0.25">
      <c r="A11" t="s">
        <v>33</v>
      </c>
      <c r="B11">
        <f>Bilanço!T11</f>
        <v>218935000</v>
      </c>
      <c r="C11" s="6">
        <f t="shared" si="0"/>
        <v>4.4702498223109641</v>
      </c>
      <c r="D11" s="4">
        <f t="shared" si="1"/>
        <v>3.9345011188802141</v>
      </c>
      <c r="E11">
        <f>Bilanço!X11</f>
        <v>358326000</v>
      </c>
      <c r="F11" s="6">
        <f t="shared" si="2"/>
        <v>3.6273408975230592</v>
      </c>
      <c r="G11" s="6">
        <f t="shared" si="3"/>
        <v>3.2020473028618488</v>
      </c>
      <c r="I11" s="8" t="s">
        <v>90</v>
      </c>
      <c r="J11" s="8">
        <f>Bilanço!T82</f>
        <v>1882658000</v>
      </c>
      <c r="K11" s="10">
        <f t="shared" si="4"/>
        <v>17.450538710620474</v>
      </c>
      <c r="L11" s="8">
        <f>Bilanço!X82</f>
        <v>4223873000</v>
      </c>
      <c r="M11" s="10">
        <f t="shared" si="5"/>
        <v>16.989822894675818</v>
      </c>
    </row>
    <row r="12" spans="1:13" x14ac:dyDescent="0.25">
      <c r="A12" t="s">
        <v>34</v>
      </c>
      <c r="B12">
        <f>Bilanço!T12</f>
        <v>4897601000</v>
      </c>
      <c r="C12" s="6">
        <f t="shared" si="0"/>
        <v>100</v>
      </c>
      <c r="D12" s="4">
        <f t="shared" si="1"/>
        <v>88.015240205215491</v>
      </c>
      <c r="E12">
        <f>Bilanço!X12</f>
        <v>9878476000</v>
      </c>
      <c r="F12" s="6">
        <f t="shared" si="2"/>
        <v>100</v>
      </c>
      <c r="G12" s="6">
        <f t="shared" si="3"/>
        <v>88.275334282707661</v>
      </c>
      <c r="I12" t="s">
        <v>91</v>
      </c>
      <c r="J12">
        <f>Bilanço!T83</f>
        <v>-961280000</v>
      </c>
      <c r="K12" s="4">
        <f t="shared" si="4"/>
        <v>8.9101970999221578</v>
      </c>
      <c r="L12">
        <f>Bilanço!X83</f>
        <v>-2123778000</v>
      </c>
      <c r="M12" s="11">
        <f t="shared" si="5"/>
        <v>8.5425419011435277</v>
      </c>
    </row>
    <row r="13" spans="1:13" x14ac:dyDescent="0.25">
      <c r="A13" t="s">
        <v>35</v>
      </c>
      <c r="B13">
        <f>Bilanço!T13</f>
        <v>0</v>
      </c>
      <c r="C13" s="6">
        <f t="shared" si="0"/>
        <v>0</v>
      </c>
      <c r="D13" s="4">
        <f t="shared" si="1"/>
        <v>0</v>
      </c>
      <c r="E13">
        <f>Bilanço!X13</f>
        <v>0</v>
      </c>
      <c r="F13" s="6">
        <f t="shared" si="2"/>
        <v>0</v>
      </c>
      <c r="G13" s="6">
        <f t="shared" si="3"/>
        <v>0</v>
      </c>
      <c r="I13" t="s">
        <v>92</v>
      </c>
      <c r="J13">
        <f>Bilanço!T84</f>
        <v>-128432000</v>
      </c>
      <c r="K13" s="4">
        <f t="shared" si="4"/>
        <v>1.1904486038794135</v>
      </c>
      <c r="L13">
        <f>Bilanço!X84</f>
        <v>-264169000</v>
      </c>
      <c r="M13" s="11">
        <f t="shared" si="5"/>
        <v>1.0625756324263576</v>
      </c>
    </row>
    <row r="14" spans="1:13" x14ac:dyDescent="0.25">
      <c r="A14" s="8" t="s">
        <v>36</v>
      </c>
      <c r="B14" s="8">
        <f>Bilanço!T14</f>
        <v>666891000</v>
      </c>
      <c r="C14" s="9">
        <f>B14/$B$14*100</f>
        <v>100</v>
      </c>
      <c r="D14" s="10">
        <f t="shared" si="1"/>
        <v>11.984759794784502</v>
      </c>
      <c r="E14" s="8">
        <f>Bilanço!X14</f>
        <v>1312052000</v>
      </c>
      <c r="F14" s="9">
        <f>E14/$E$14*100</f>
        <v>100</v>
      </c>
      <c r="G14" s="9">
        <f t="shared" si="3"/>
        <v>11.724665717292339</v>
      </c>
      <c r="I14" t="s">
        <v>93</v>
      </c>
      <c r="J14">
        <f>Bilanço!T85</f>
        <v>0</v>
      </c>
      <c r="K14" s="4">
        <f t="shared" si="4"/>
        <v>0</v>
      </c>
      <c r="L14">
        <f>Bilanço!X85</f>
        <v>0</v>
      </c>
      <c r="M14" s="11">
        <f t="shared" si="5"/>
        <v>0</v>
      </c>
    </row>
    <row r="15" spans="1:13" x14ac:dyDescent="0.25">
      <c r="A15" t="s">
        <v>27</v>
      </c>
      <c r="B15">
        <f>Bilanço!T15</f>
        <v>0</v>
      </c>
      <c r="C15" s="6">
        <f t="shared" ref="C15:C29" si="6">B15/$B$14*100</f>
        <v>0</v>
      </c>
      <c r="D15" s="4">
        <f t="shared" si="1"/>
        <v>0</v>
      </c>
      <c r="E15">
        <f>Bilanço!X15</f>
        <v>0</v>
      </c>
      <c r="F15" s="6">
        <f t="shared" ref="F15:F29" si="7">E15/$E$14*100</f>
        <v>0</v>
      </c>
      <c r="G15" s="6">
        <f t="shared" si="3"/>
        <v>0</v>
      </c>
      <c r="I15" t="s">
        <v>94</v>
      </c>
      <c r="J15">
        <f>Bilanço!T86</f>
        <v>99804000</v>
      </c>
      <c r="K15" s="4">
        <f t="shared" si="4"/>
        <v>0.92509290878893879</v>
      </c>
      <c r="L15">
        <f>Bilanço!X86</f>
        <v>493453000</v>
      </c>
      <c r="M15" s="11">
        <f t="shared" si="5"/>
        <v>1.984832185258995</v>
      </c>
    </row>
    <row r="16" spans="1:13" x14ac:dyDescent="0.25">
      <c r="A16" t="s">
        <v>28</v>
      </c>
      <c r="B16">
        <f>Bilanço!T16</f>
        <v>0</v>
      </c>
      <c r="C16" s="6">
        <f t="shared" si="6"/>
        <v>0</v>
      </c>
      <c r="D16" s="4">
        <f t="shared" si="1"/>
        <v>0</v>
      </c>
      <c r="E16">
        <f>Bilanço!X16</f>
        <v>0</v>
      </c>
      <c r="F16" s="6">
        <f t="shared" si="7"/>
        <v>0</v>
      </c>
      <c r="G16" s="6">
        <f t="shared" si="3"/>
        <v>0</v>
      </c>
      <c r="I16" t="s">
        <v>95</v>
      </c>
      <c r="J16">
        <f>Bilanço!T87</f>
        <v>-279170000</v>
      </c>
      <c r="K16" s="4">
        <f t="shared" si="4"/>
        <v>2.5876536746684309</v>
      </c>
      <c r="L16">
        <f>Bilanço!X87</f>
        <v>-999628000</v>
      </c>
      <c r="M16" s="11">
        <f t="shared" si="5"/>
        <v>4.0208364883506205</v>
      </c>
    </row>
    <row r="17" spans="1:13" x14ac:dyDescent="0.25">
      <c r="A17" t="s">
        <v>29</v>
      </c>
      <c r="B17">
        <f>Bilanço!T17</f>
        <v>807000</v>
      </c>
      <c r="C17" s="6">
        <f t="shared" si="6"/>
        <v>0.1210092803771531</v>
      </c>
      <c r="D17" s="4">
        <f t="shared" si="1"/>
        <v>1.4502671582599094E-2</v>
      </c>
      <c r="E17">
        <f>Bilanço!X17</f>
        <v>1171000</v>
      </c>
      <c r="F17" s="6">
        <f t="shared" si="7"/>
        <v>8.9249511452290001E-2</v>
      </c>
      <c r="G17" s="6">
        <f t="shared" si="3"/>
        <v>1.0464206872097545E-2</v>
      </c>
      <c r="I17" t="s">
        <v>96</v>
      </c>
      <c r="J17">
        <f>Bilanço!T88</f>
        <v>0</v>
      </c>
      <c r="K17" s="4">
        <f t="shared" si="4"/>
        <v>0</v>
      </c>
      <c r="L17">
        <f>Bilanço!X88</f>
        <v>0</v>
      </c>
      <c r="M17" s="11">
        <f t="shared" si="5"/>
        <v>0</v>
      </c>
    </row>
    <row r="18" spans="1:13" x14ac:dyDescent="0.25">
      <c r="A18" t="s">
        <v>30</v>
      </c>
      <c r="B18">
        <f>Bilanço!T18</f>
        <v>0</v>
      </c>
      <c r="C18" s="6">
        <f t="shared" si="6"/>
        <v>0</v>
      </c>
      <c r="D18" s="4">
        <f t="shared" si="1"/>
        <v>0</v>
      </c>
      <c r="E18">
        <f>Bilanço!X18</f>
        <v>0</v>
      </c>
      <c r="F18" s="6">
        <f t="shared" si="7"/>
        <v>0</v>
      </c>
      <c r="G18" s="6">
        <f t="shared" si="3"/>
        <v>0</v>
      </c>
      <c r="I18" s="8" t="s">
        <v>97</v>
      </c>
      <c r="J18" s="8">
        <f>Bilanço!T89</f>
        <v>613580000</v>
      </c>
      <c r="K18" s="10">
        <f t="shared" si="4"/>
        <v>5.687332240939412</v>
      </c>
      <c r="L18" s="8">
        <f>Bilanço!X89</f>
        <v>1329751000</v>
      </c>
      <c r="M18" s="10">
        <f t="shared" si="5"/>
        <v>5.3487010580143064</v>
      </c>
    </row>
    <row r="19" spans="1:13" x14ac:dyDescent="0.25">
      <c r="A19" t="s">
        <v>26</v>
      </c>
      <c r="B19">
        <f>Bilanço!T19</f>
        <v>0</v>
      </c>
      <c r="C19" s="6">
        <f t="shared" si="6"/>
        <v>0</v>
      </c>
      <c r="D19" s="4">
        <f t="shared" si="1"/>
        <v>0</v>
      </c>
      <c r="E19">
        <f>Bilanço!X19</f>
        <v>0</v>
      </c>
      <c r="F19" s="6">
        <f t="shared" si="7"/>
        <v>0</v>
      </c>
      <c r="G19" s="6">
        <f t="shared" si="3"/>
        <v>0</v>
      </c>
      <c r="I19" t="s">
        <v>98</v>
      </c>
      <c r="J19">
        <f>Bilanço!T90</f>
        <v>792946000</v>
      </c>
      <c r="K19" s="4">
        <f t="shared" si="4"/>
        <v>7.3498930068189043</v>
      </c>
      <c r="L19">
        <f>Bilanço!X90</f>
        <v>1835926000</v>
      </c>
      <c r="M19" s="11">
        <f t="shared" si="5"/>
        <v>7.3847053611059321</v>
      </c>
    </row>
    <row r="20" spans="1:13" x14ac:dyDescent="0.25">
      <c r="A20" t="s">
        <v>37</v>
      </c>
      <c r="B20">
        <f>Bilanço!T20</f>
        <v>0</v>
      </c>
      <c r="C20" s="6">
        <f t="shared" si="6"/>
        <v>0</v>
      </c>
      <c r="D20" s="4">
        <f t="shared" si="1"/>
        <v>0</v>
      </c>
      <c r="E20">
        <f>Bilanço!X20</f>
        <v>0</v>
      </c>
      <c r="F20" s="6">
        <f t="shared" si="7"/>
        <v>0</v>
      </c>
      <c r="G20" s="6">
        <f t="shared" si="3"/>
        <v>0</v>
      </c>
      <c r="I20" t="s">
        <v>99</v>
      </c>
      <c r="J20">
        <f>Bilanço!T91</f>
        <v>31571000</v>
      </c>
      <c r="K20" s="4">
        <f t="shared" si="4"/>
        <v>0.29263464614019064</v>
      </c>
      <c r="L20">
        <f>Bilanço!X91</f>
        <v>120682000</v>
      </c>
      <c r="M20" s="11">
        <f t="shared" si="5"/>
        <v>0.48542316650506945</v>
      </c>
    </row>
    <row r="21" spans="1:13" x14ac:dyDescent="0.25">
      <c r="A21" t="s">
        <v>32</v>
      </c>
      <c r="B21">
        <f>Bilanço!T21</f>
        <v>0</v>
      </c>
      <c r="C21" s="6">
        <f t="shared" si="6"/>
        <v>0</v>
      </c>
      <c r="D21" s="4">
        <f t="shared" si="1"/>
        <v>0</v>
      </c>
      <c r="E21">
        <f>Bilanço!X21</f>
        <v>0</v>
      </c>
      <c r="F21" s="6">
        <f t="shared" si="7"/>
        <v>0</v>
      </c>
      <c r="G21" s="6">
        <f t="shared" si="3"/>
        <v>0</v>
      </c>
      <c r="I21" t="s">
        <v>100</v>
      </c>
      <c r="J21">
        <f>Bilanço!T92</f>
        <v>-680000</v>
      </c>
      <c r="K21" s="4">
        <f t="shared" si="4"/>
        <v>6.3029856316027255E-3</v>
      </c>
      <c r="L21">
        <f>Bilanço!X92</f>
        <v>0</v>
      </c>
      <c r="M21" s="11">
        <f t="shared" si="5"/>
        <v>0</v>
      </c>
    </row>
    <row r="22" spans="1:13" x14ac:dyDescent="0.25">
      <c r="A22" t="s">
        <v>38</v>
      </c>
      <c r="B22">
        <f>Bilanço!T22</f>
        <v>35160000</v>
      </c>
      <c r="C22" s="6">
        <f t="shared" si="6"/>
        <v>5.2722258959860007</v>
      </c>
      <c r="D22" s="4">
        <f t="shared" si="1"/>
        <v>0.63186360947234721</v>
      </c>
      <c r="E22">
        <f>Bilanço!X22</f>
        <v>91510000</v>
      </c>
      <c r="F22" s="6">
        <f t="shared" si="7"/>
        <v>6.9745711298027828</v>
      </c>
      <c r="G22" s="6">
        <f t="shared" si="3"/>
        <v>0.81774515018415572</v>
      </c>
      <c r="I22" t="s">
        <v>101</v>
      </c>
      <c r="J22">
        <f>Bilanço!T93</f>
        <v>-25000</v>
      </c>
      <c r="K22" s="4">
        <f t="shared" si="4"/>
        <v>2.3172741292657077E-4</v>
      </c>
      <c r="L22">
        <f>Bilanço!X93</f>
        <v>-210000</v>
      </c>
      <c r="M22" s="11">
        <f t="shared" si="5"/>
        <v>8.4468988719166554E-4</v>
      </c>
    </row>
    <row r="23" spans="1:13" x14ac:dyDescent="0.25">
      <c r="A23" t="s">
        <v>31</v>
      </c>
      <c r="B23">
        <f>Bilanço!T23</f>
        <v>0</v>
      </c>
      <c r="C23" s="6">
        <f t="shared" si="6"/>
        <v>0</v>
      </c>
      <c r="D23" s="4">
        <f t="shared" si="1"/>
        <v>0</v>
      </c>
      <c r="E23">
        <f>Bilanço!X23</f>
        <v>0</v>
      </c>
      <c r="F23" s="6">
        <f t="shared" si="7"/>
        <v>0</v>
      </c>
      <c r="G23" s="6">
        <f t="shared" si="3"/>
        <v>0</v>
      </c>
      <c r="I23" t="s">
        <v>102</v>
      </c>
      <c r="J23">
        <f>Bilanço!T94</f>
        <v>0</v>
      </c>
      <c r="K23" s="4">
        <f t="shared" si="4"/>
        <v>0</v>
      </c>
      <c r="L23">
        <f>Bilanço!X94</f>
        <v>0</v>
      </c>
      <c r="M23" s="11">
        <f t="shared" si="5"/>
        <v>0</v>
      </c>
    </row>
    <row r="24" spans="1:13" x14ac:dyDescent="0.25">
      <c r="A24" t="s">
        <v>39</v>
      </c>
      <c r="B24">
        <f>Bilanço!T24</f>
        <v>361264000</v>
      </c>
      <c r="C24" s="6">
        <f t="shared" si="6"/>
        <v>54.171371333546261</v>
      </c>
      <c r="D24" s="4">
        <f t="shared" si="1"/>
        <v>6.4923087318662702</v>
      </c>
      <c r="E24">
        <f>Bilanço!X24</f>
        <v>561717000</v>
      </c>
      <c r="F24" s="6">
        <f t="shared" si="7"/>
        <v>42.8120989107139</v>
      </c>
      <c r="G24" s="6">
        <f t="shared" si="3"/>
        <v>5.0195754838377598</v>
      </c>
      <c r="I24" t="s">
        <v>103</v>
      </c>
      <c r="J24">
        <f>Bilanço!T95</f>
        <v>644446000</v>
      </c>
      <c r="K24" s="4">
        <f t="shared" si="4"/>
        <v>5.9734321740350733</v>
      </c>
      <c r="L24">
        <f>Bilanço!X95</f>
        <v>1450223000</v>
      </c>
      <c r="M24" s="11">
        <f t="shared" si="5"/>
        <v>5.8332795346321848</v>
      </c>
    </row>
    <row r="25" spans="1:13" x14ac:dyDescent="0.25">
      <c r="A25" t="s">
        <v>40</v>
      </c>
      <c r="B25">
        <f>Bilanço!T25</f>
        <v>125435000</v>
      </c>
      <c r="C25" s="6">
        <f t="shared" si="6"/>
        <v>18.808920798151423</v>
      </c>
      <c r="D25" s="4">
        <f t="shared" si="1"/>
        <v>2.2542039776497118</v>
      </c>
      <c r="E25">
        <f>Bilanço!X25</f>
        <v>408212000</v>
      </c>
      <c r="F25" s="6">
        <f t="shared" si="7"/>
        <v>31.112486395356282</v>
      </c>
      <c r="G25" s="6">
        <f t="shared" si="3"/>
        <v>3.6478350261935808</v>
      </c>
      <c r="I25" t="s">
        <v>104</v>
      </c>
      <c r="J25">
        <f>Bilanço!T96</f>
        <v>62121000</v>
      </c>
      <c r="K25" s="4">
        <f t="shared" si="4"/>
        <v>0.57580554473646006</v>
      </c>
      <c r="L25">
        <f>Bilanço!X96</f>
        <v>95742000</v>
      </c>
      <c r="M25" s="11">
        <f t="shared" si="5"/>
        <v>0.38510618656906875</v>
      </c>
    </row>
    <row r="26" spans="1:13" x14ac:dyDescent="0.25">
      <c r="A26" t="s">
        <v>41</v>
      </c>
      <c r="B26">
        <f>Bilanço!T26</f>
        <v>0</v>
      </c>
      <c r="C26" s="6">
        <f t="shared" si="6"/>
        <v>0</v>
      </c>
      <c r="D26" s="4">
        <f t="shared" si="1"/>
        <v>0</v>
      </c>
      <c r="E26">
        <f>Bilanço!X26</f>
        <v>0</v>
      </c>
      <c r="F26" s="6">
        <f t="shared" si="7"/>
        <v>0</v>
      </c>
      <c r="G26" s="6">
        <f t="shared" si="3"/>
        <v>0</v>
      </c>
      <c r="I26" t="s">
        <v>105</v>
      </c>
      <c r="J26">
        <f>Bilanço!T97</f>
        <v>-328992000</v>
      </c>
      <c r="K26" s="4">
        <f t="shared" si="4"/>
        <v>3.0494586013415348</v>
      </c>
      <c r="L26">
        <f>Bilanço!X97</f>
        <v>-834459000</v>
      </c>
      <c r="M26" s="11">
        <f t="shared" si="5"/>
        <v>3.3564718027431906</v>
      </c>
    </row>
    <row r="27" spans="1:13" x14ac:dyDescent="0.25">
      <c r="A27" t="s">
        <v>42</v>
      </c>
      <c r="B27">
        <f>Bilanço!T27</f>
        <v>63112000</v>
      </c>
      <c r="C27" s="6">
        <f t="shared" si="6"/>
        <v>9.4636154933864756</v>
      </c>
      <c r="D27" s="4">
        <f t="shared" si="1"/>
        <v>1.1341915847843793</v>
      </c>
      <c r="E27">
        <f>Bilanço!X27</f>
        <v>106856000</v>
      </c>
      <c r="F27" s="6">
        <f t="shared" si="7"/>
        <v>8.1441894071271559</v>
      </c>
      <c r="G27" s="6">
        <f t="shared" si="3"/>
        <v>0.95487898336879196</v>
      </c>
      <c r="I27" t="s">
        <v>106</v>
      </c>
      <c r="J27">
        <f>Bilanço!T98</f>
        <v>30866000</v>
      </c>
      <c r="K27" s="4">
        <f t="shared" si="4"/>
        <v>0.28609993309566134</v>
      </c>
      <c r="L27">
        <f>Bilanço!X98</f>
        <v>120472000</v>
      </c>
      <c r="M27" s="11">
        <f t="shared" si="5"/>
        <v>0.48457847661787778</v>
      </c>
    </row>
    <row r="28" spans="1:13" x14ac:dyDescent="0.25">
      <c r="A28" t="s">
        <v>43</v>
      </c>
      <c r="B28">
        <f>Bilanço!T28</f>
        <v>70257000</v>
      </c>
      <c r="C28" s="6">
        <f t="shared" si="6"/>
        <v>10.535004970827316</v>
      </c>
      <c r="D28" s="4">
        <f t="shared" si="1"/>
        <v>1.262595040122261</v>
      </c>
      <c r="E28">
        <f>Bilanço!X28</f>
        <v>135379000</v>
      </c>
      <c r="F28" s="6">
        <f t="shared" si="7"/>
        <v>10.318112391886906</v>
      </c>
      <c r="G28" s="6">
        <f t="shared" si="3"/>
        <v>1.2097641862832567</v>
      </c>
      <c r="I28" s="8" t="s">
        <v>107</v>
      </c>
      <c r="J28" s="8">
        <f>Bilanço!T99</f>
        <v>377575000</v>
      </c>
      <c r="K28" s="10">
        <f t="shared" si="4"/>
        <v>3.4997791174299984</v>
      </c>
      <c r="L28" s="8">
        <f>Bilanço!X99</f>
        <v>711506000</v>
      </c>
      <c r="M28" s="10">
        <f t="shared" si="5"/>
        <v>2.8619139184580629</v>
      </c>
    </row>
    <row r="29" spans="1:13" x14ac:dyDescent="0.25">
      <c r="A29" t="s">
        <v>44</v>
      </c>
      <c r="B29">
        <f>Bilanço!T29</f>
        <v>10856000</v>
      </c>
      <c r="C29" s="6">
        <f t="shared" si="6"/>
        <v>1.6278522277253702</v>
      </c>
      <c r="D29" s="4">
        <f t="shared" si="1"/>
        <v>0.19509417930693404</v>
      </c>
      <c r="E29">
        <f>Bilanço!X29</f>
        <v>7207000</v>
      </c>
      <c r="F29" s="6">
        <f t="shared" si="7"/>
        <v>0.54929225366067802</v>
      </c>
      <c r="G29" s="6">
        <f t="shared" si="3"/>
        <v>6.440268055269599E-2</v>
      </c>
      <c r="I29" t="s">
        <v>108</v>
      </c>
      <c r="J29">
        <f>Bilanço!T100</f>
        <v>-45216000</v>
      </c>
      <c r="K29" s="4">
        <f t="shared" si="4"/>
        <v>0.41911146811551298</v>
      </c>
      <c r="L29">
        <f>Bilanço!X100</f>
        <v>-120055000</v>
      </c>
      <c r="M29" s="11">
        <f t="shared" si="5"/>
        <v>0.48290116384188292</v>
      </c>
    </row>
    <row r="30" spans="1:13" x14ac:dyDescent="0.25">
      <c r="A30" t="s">
        <v>45</v>
      </c>
      <c r="B30">
        <f>Bilanço!T30</f>
        <v>5564492000</v>
      </c>
      <c r="D30" s="4">
        <f t="shared" si="1"/>
        <v>100</v>
      </c>
      <c r="E30">
        <f>Bilanço!X30</f>
        <v>11190528000</v>
      </c>
      <c r="G30" s="6">
        <f t="shared" si="3"/>
        <v>100</v>
      </c>
      <c r="I30" t="s">
        <v>109</v>
      </c>
      <c r="J30">
        <f>Bilanço!T101</f>
        <v>-73764000</v>
      </c>
      <c r="K30" s="4">
        <f t="shared" si="4"/>
        <v>0.68372563548462273</v>
      </c>
      <c r="L30">
        <f>Bilanço!X101</f>
        <v>-174211000</v>
      </c>
      <c r="M30" s="11">
        <f t="shared" si="5"/>
        <v>0.70073461875022502</v>
      </c>
    </row>
    <row r="31" spans="1:13" x14ac:dyDescent="0.25">
      <c r="A31" t="s">
        <v>46</v>
      </c>
      <c r="B31">
        <f>Bilanço!T31</f>
        <v>0</v>
      </c>
      <c r="E31">
        <f>Bilanço!X31</f>
        <v>0</v>
      </c>
      <c r="I31" t="s">
        <v>110</v>
      </c>
      <c r="J31">
        <f>Bilanço!T102</f>
        <v>28548000</v>
      </c>
      <c r="K31" s="4">
        <f t="shared" si="4"/>
        <v>0.2646141673691097</v>
      </c>
      <c r="L31">
        <f>Bilanço!X102</f>
        <v>54156000</v>
      </c>
      <c r="M31" s="11">
        <f t="shared" si="5"/>
        <v>0.21783345490834211</v>
      </c>
    </row>
    <row r="32" spans="1:13" x14ac:dyDescent="0.25">
      <c r="A32" s="8" t="s">
        <v>47</v>
      </c>
      <c r="B32" s="8">
        <f>Bilanço!T32</f>
        <v>4704917000</v>
      </c>
      <c r="C32" s="9">
        <f>B32/$B$32*100</f>
        <v>100</v>
      </c>
      <c r="D32" s="10">
        <f>B32/$B$71*100</f>
        <v>84.552498233441625</v>
      </c>
      <c r="E32" s="8">
        <f>Bilanço!X32</f>
        <v>9396463000</v>
      </c>
      <c r="F32" s="9">
        <f>E32/$E$32*100</f>
        <v>100</v>
      </c>
      <c r="G32" s="9">
        <f>E32/$E$71*100</f>
        <v>83.96800401196441</v>
      </c>
      <c r="I32" t="s">
        <v>111</v>
      </c>
      <c r="J32">
        <f>Bilanço!T103</f>
        <v>0</v>
      </c>
      <c r="K32" s="4">
        <f t="shared" si="4"/>
        <v>0</v>
      </c>
      <c r="L32">
        <f>Bilanço!X103</f>
        <v>0</v>
      </c>
      <c r="M32" s="11">
        <f t="shared" si="5"/>
        <v>0</v>
      </c>
    </row>
    <row r="33" spans="1:13" x14ac:dyDescent="0.25">
      <c r="A33" t="s">
        <v>48</v>
      </c>
      <c r="B33">
        <f>Bilanço!T33</f>
        <v>231826000</v>
      </c>
      <c r="C33" s="6">
        <f t="shared" ref="C33:C45" si="8">B33/$B$32*100</f>
        <v>4.9273132767273049</v>
      </c>
      <c r="D33" s="4">
        <f t="shared" ref="D33:D70" si="9">B33/$B$71*100</f>
        <v>4.166166471260988</v>
      </c>
      <c r="E33">
        <f>Bilanço!X33</f>
        <v>550732000</v>
      </c>
      <c r="F33" s="6">
        <f t="shared" ref="F33:F45" si="10">E33/$E$32*100</f>
        <v>5.8610564421953244</v>
      </c>
      <c r="G33" s="6">
        <f t="shared" ref="G33:G71" si="11">E33/$E$71*100</f>
        <v>4.9214121085260683</v>
      </c>
      <c r="I33" t="s">
        <v>112</v>
      </c>
      <c r="J33">
        <f>Bilanço!T104</f>
        <v>332359000</v>
      </c>
      <c r="K33" s="4">
        <f t="shared" si="4"/>
        <v>3.0806676493144853</v>
      </c>
      <c r="L33">
        <f>Bilanço!X104</f>
        <v>591451000</v>
      </c>
      <c r="M33" s="11">
        <f t="shared" si="5"/>
        <v>2.3790127546161801</v>
      </c>
    </row>
    <row r="34" spans="1:13" x14ac:dyDescent="0.25">
      <c r="A34" t="s">
        <v>49</v>
      </c>
      <c r="B34">
        <f>Bilanço!T34</f>
        <v>0</v>
      </c>
      <c r="C34" s="6">
        <f t="shared" si="8"/>
        <v>0</v>
      </c>
      <c r="D34" s="4">
        <f t="shared" si="9"/>
        <v>0</v>
      </c>
      <c r="E34">
        <f>Bilanço!X34</f>
        <v>0</v>
      </c>
      <c r="F34" s="6">
        <f t="shared" si="10"/>
        <v>0</v>
      </c>
      <c r="G34" s="6">
        <f t="shared" si="11"/>
        <v>0</v>
      </c>
      <c r="I34" t="s">
        <v>113</v>
      </c>
      <c r="J34">
        <f>Bilanço!T105</f>
        <v>0</v>
      </c>
      <c r="K34" s="4">
        <f t="shared" si="4"/>
        <v>0</v>
      </c>
      <c r="L34">
        <f>Bilanço!X105</f>
        <v>0</v>
      </c>
      <c r="M34" s="11">
        <f t="shared" si="5"/>
        <v>0</v>
      </c>
    </row>
    <row r="35" spans="1:13" x14ac:dyDescent="0.25">
      <c r="A35" t="s">
        <v>50</v>
      </c>
      <c r="B35">
        <f>Bilanço!T35</f>
        <v>4247768000</v>
      </c>
      <c r="C35" s="6">
        <f t="shared" si="8"/>
        <v>90.283590550056459</v>
      </c>
      <c r="D35" s="4">
        <f t="shared" si="9"/>
        <v>76.337031304924153</v>
      </c>
      <c r="E35">
        <f>Bilanço!X35</f>
        <v>8292783000</v>
      </c>
      <c r="F35" s="6">
        <f t="shared" si="10"/>
        <v>88.254303773664617</v>
      </c>
      <c r="G35" s="6">
        <f t="shared" si="11"/>
        <v>74.105377333401961</v>
      </c>
      <c r="I35" t="s">
        <v>114</v>
      </c>
      <c r="J35">
        <f>Bilanço!T106</f>
        <v>0</v>
      </c>
      <c r="K35" s="4">
        <f t="shared" si="4"/>
        <v>0</v>
      </c>
      <c r="L35">
        <f>Bilanço!X106</f>
        <v>0</v>
      </c>
      <c r="M35" s="11">
        <f t="shared" si="5"/>
        <v>0</v>
      </c>
    </row>
    <row r="36" spans="1:13" x14ac:dyDescent="0.25">
      <c r="A36" t="s">
        <v>51</v>
      </c>
      <c r="B36">
        <f>Bilanço!T36</f>
        <v>7512000</v>
      </c>
      <c r="C36" s="6">
        <f t="shared" si="8"/>
        <v>0.15966275281795619</v>
      </c>
      <c r="D36" s="4">
        <f t="shared" si="9"/>
        <v>0.13499884625586667</v>
      </c>
      <c r="E36">
        <f>Bilanço!X36</f>
        <v>11342000</v>
      </c>
      <c r="F36" s="6">
        <f t="shared" si="10"/>
        <v>0.12070499293191492</v>
      </c>
      <c r="G36" s="6">
        <f t="shared" si="11"/>
        <v>0.10135357330771166</v>
      </c>
      <c r="I36" s="8" t="s">
        <v>115</v>
      </c>
      <c r="J36" s="8">
        <f>Bilanço!T107</f>
        <v>332359000</v>
      </c>
      <c r="K36" s="10">
        <f t="shared" si="4"/>
        <v>3.0806676493144853</v>
      </c>
      <c r="L36" s="8">
        <f>Bilanço!X107</f>
        <v>591451000</v>
      </c>
      <c r="M36" s="10">
        <f t="shared" si="5"/>
        <v>2.3790127546161801</v>
      </c>
    </row>
    <row r="37" spans="1:13" x14ac:dyDescent="0.25">
      <c r="A37" t="s">
        <v>52</v>
      </c>
      <c r="B37">
        <f>Bilanço!T37</f>
        <v>0</v>
      </c>
      <c r="C37" s="6">
        <f t="shared" si="8"/>
        <v>0</v>
      </c>
      <c r="D37" s="4">
        <f t="shared" si="9"/>
        <v>0</v>
      </c>
      <c r="E37">
        <f>Bilanço!X37</f>
        <v>0</v>
      </c>
      <c r="F37" s="6">
        <f t="shared" si="10"/>
        <v>0</v>
      </c>
      <c r="G37" s="6">
        <f t="shared" si="11"/>
        <v>0</v>
      </c>
    </row>
    <row r="38" spans="1:13" x14ac:dyDescent="0.25">
      <c r="A38" t="s">
        <v>53</v>
      </c>
      <c r="B38">
        <f>Bilanço!T38</f>
        <v>0</v>
      </c>
      <c r="C38" s="6">
        <f t="shared" si="8"/>
        <v>0</v>
      </c>
      <c r="D38" s="4">
        <f t="shared" si="9"/>
        <v>0</v>
      </c>
      <c r="E38">
        <f>Bilanço!X38</f>
        <v>0</v>
      </c>
      <c r="F38" s="6">
        <f t="shared" si="10"/>
        <v>0</v>
      </c>
      <c r="G38" s="6">
        <f t="shared" si="11"/>
        <v>0</v>
      </c>
    </row>
    <row r="39" spans="1:13" x14ac:dyDescent="0.25">
      <c r="A39" t="s">
        <v>54</v>
      </c>
      <c r="B39">
        <f>Bilanço!T39</f>
        <v>0</v>
      </c>
      <c r="C39" s="6">
        <f t="shared" si="8"/>
        <v>0</v>
      </c>
      <c r="D39" s="4">
        <f t="shared" si="9"/>
        <v>0</v>
      </c>
      <c r="E39">
        <f>Bilanço!X39</f>
        <v>0</v>
      </c>
      <c r="F39" s="6">
        <f t="shared" si="10"/>
        <v>0</v>
      </c>
      <c r="G39" s="6">
        <f t="shared" si="11"/>
        <v>0</v>
      </c>
    </row>
    <row r="40" spans="1:13" x14ac:dyDescent="0.25">
      <c r="A40" t="s">
        <v>55</v>
      </c>
      <c r="B40">
        <f>Bilanço!T40</f>
        <v>66016000</v>
      </c>
      <c r="C40" s="6">
        <f t="shared" si="8"/>
        <v>1.4031278341360751</v>
      </c>
      <c r="D40" s="4">
        <f t="shared" si="9"/>
        <v>1.1863796371708324</v>
      </c>
      <c r="E40">
        <f>Bilanço!X40</f>
        <v>131110000</v>
      </c>
      <c r="F40" s="6">
        <f t="shared" si="10"/>
        <v>1.3953122573887642</v>
      </c>
      <c r="G40" s="6">
        <f t="shared" si="11"/>
        <v>1.1716158522636289</v>
      </c>
    </row>
    <row r="41" spans="1:13" x14ac:dyDescent="0.25">
      <c r="A41" t="s">
        <v>56</v>
      </c>
      <c r="B41">
        <f>Bilanço!T41</f>
        <v>36846000</v>
      </c>
      <c r="C41" s="6">
        <f t="shared" si="8"/>
        <v>0.78313815100245121</v>
      </c>
      <c r="D41" s="4">
        <f t="shared" si="9"/>
        <v>0.662162871291755</v>
      </c>
      <c r="E41">
        <f>Bilanço!X41</f>
        <v>102314000</v>
      </c>
      <c r="F41" s="6">
        <f t="shared" si="10"/>
        <v>1.0888565197351385</v>
      </c>
      <c r="G41" s="6">
        <f t="shared" si="11"/>
        <v>0.91429108617573729</v>
      </c>
    </row>
    <row r="42" spans="1:13" x14ac:dyDescent="0.25">
      <c r="A42" t="s">
        <v>57</v>
      </c>
      <c r="B42">
        <f>Bilanço!T42</f>
        <v>60604000</v>
      </c>
      <c r="C42" s="6">
        <f t="shared" si="8"/>
        <v>1.2880992374573239</v>
      </c>
      <c r="D42" s="4">
        <f t="shared" si="9"/>
        <v>1.0891200849960787</v>
      </c>
      <c r="E42">
        <f>Bilanço!X42</f>
        <v>151421000</v>
      </c>
      <c r="F42" s="6">
        <f t="shared" si="10"/>
        <v>1.6114680598433688</v>
      </c>
      <c r="G42" s="6">
        <f t="shared" si="11"/>
        <v>1.3531175651408049</v>
      </c>
    </row>
    <row r="43" spans="1:13" x14ac:dyDescent="0.25">
      <c r="A43" t="s">
        <v>58</v>
      </c>
      <c r="B43">
        <f>Bilanço!T43</f>
        <v>54345000</v>
      </c>
      <c r="C43" s="6">
        <f t="shared" si="8"/>
        <v>1.1550681978024269</v>
      </c>
      <c r="D43" s="4">
        <f t="shared" si="9"/>
        <v>0.97663901754194271</v>
      </c>
      <c r="E43">
        <f>Bilanço!X43</f>
        <v>156761000</v>
      </c>
      <c r="F43" s="6">
        <f t="shared" si="10"/>
        <v>1.6682979542408671</v>
      </c>
      <c r="G43" s="6">
        <f t="shared" si="11"/>
        <v>1.4008364931484913</v>
      </c>
    </row>
    <row r="44" spans="1:13" x14ac:dyDescent="0.25">
      <c r="A44" t="s">
        <v>34</v>
      </c>
      <c r="B44">
        <f>Bilanço!T44</f>
        <v>4704917000</v>
      </c>
      <c r="C44" s="6">
        <f t="shared" si="8"/>
        <v>100</v>
      </c>
      <c r="D44" s="4">
        <f t="shared" si="9"/>
        <v>84.552498233441625</v>
      </c>
      <c r="E44">
        <f>Bilanço!X44</f>
        <v>9396463000</v>
      </c>
      <c r="F44" s="6">
        <f t="shared" si="10"/>
        <v>100</v>
      </c>
      <c r="G44" s="6">
        <f t="shared" si="11"/>
        <v>83.96800401196441</v>
      </c>
    </row>
    <row r="45" spans="1:13" x14ac:dyDescent="0.25">
      <c r="A45" t="s">
        <v>59</v>
      </c>
      <c r="B45">
        <f>Bilanço!T45</f>
        <v>0</v>
      </c>
      <c r="C45" s="6">
        <f t="shared" si="8"/>
        <v>0</v>
      </c>
      <c r="D45" s="4">
        <f t="shared" si="9"/>
        <v>0</v>
      </c>
      <c r="E45">
        <f>Bilanço!X45</f>
        <v>0</v>
      </c>
      <c r="F45" s="6">
        <f t="shared" si="10"/>
        <v>0</v>
      </c>
      <c r="G45" s="6">
        <f t="shared" si="11"/>
        <v>0</v>
      </c>
    </row>
    <row r="46" spans="1:13" x14ac:dyDescent="0.25">
      <c r="A46" s="8" t="s">
        <v>60</v>
      </c>
      <c r="B46" s="8">
        <f>Bilanço!T46</f>
        <v>294063000</v>
      </c>
      <c r="C46" s="9">
        <f>B46/$B$46*100</f>
        <v>100</v>
      </c>
      <c r="D46" s="10">
        <f t="shared" si="9"/>
        <v>5.2846333501782379</v>
      </c>
      <c r="E46" s="8">
        <f>Bilanço!X46</f>
        <v>452915000</v>
      </c>
      <c r="F46" s="9">
        <f>E46/$E$46*100</f>
        <v>100</v>
      </c>
      <c r="G46" s="9">
        <f t="shared" si="11"/>
        <v>4.0473067937455678</v>
      </c>
    </row>
    <row r="47" spans="1:13" x14ac:dyDescent="0.25">
      <c r="A47" t="s">
        <v>48</v>
      </c>
      <c r="B47">
        <f>Bilanço!T47</f>
        <v>259044000</v>
      </c>
      <c r="C47" s="6">
        <f t="shared" ref="C47:C58" si="12">B47/$B$46*100</f>
        <v>88.091327368625088</v>
      </c>
      <c r="D47" s="4">
        <f t="shared" si="9"/>
        <v>4.6553036647370503</v>
      </c>
      <c r="E47">
        <f>Bilanço!X47</f>
        <v>370268000</v>
      </c>
      <c r="F47" s="6">
        <f t="shared" ref="F47:F58" si="13">E47/$E$46*100</f>
        <v>81.752205159908598</v>
      </c>
      <c r="G47" s="6">
        <f t="shared" si="11"/>
        <v>3.308762553473795</v>
      </c>
    </row>
    <row r="48" spans="1:13" x14ac:dyDescent="0.25">
      <c r="A48" t="s">
        <v>49</v>
      </c>
      <c r="B48">
        <f>Bilanço!T48</f>
        <v>0</v>
      </c>
      <c r="C48" s="6">
        <f t="shared" si="12"/>
        <v>0</v>
      </c>
      <c r="D48" s="4">
        <f t="shared" si="9"/>
        <v>0</v>
      </c>
      <c r="E48">
        <f>Bilanço!X48</f>
        <v>0</v>
      </c>
      <c r="F48" s="6">
        <f t="shared" si="13"/>
        <v>0</v>
      </c>
      <c r="G48" s="6">
        <f t="shared" si="11"/>
        <v>0</v>
      </c>
    </row>
    <row r="49" spans="1:7" x14ac:dyDescent="0.25">
      <c r="A49" t="s">
        <v>50</v>
      </c>
      <c r="B49">
        <f>Bilanço!T49</f>
        <v>0</v>
      </c>
      <c r="C49" s="6">
        <f t="shared" si="12"/>
        <v>0</v>
      </c>
      <c r="D49" s="4">
        <f t="shared" si="9"/>
        <v>0</v>
      </c>
      <c r="E49">
        <f>Bilanço!X49</f>
        <v>0</v>
      </c>
      <c r="F49" s="6">
        <f t="shared" si="13"/>
        <v>0</v>
      </c>
      <c r="G49" s="6">
        <f t="shared" si="11"/>
        <v>0</v>
      </c>
    </row>
    <row r="50" spans="1:7" x14ac:dyDescent="0.25">
      <c r="A50" t="s">
        <v>51</v>
      </c>
      <c r="B50">
        <f>Bilanço!T50</f>
        <v>0</v>
      </c>
      <c r="C50" s="6">
        <f t="shared" si="12"/>
        <v>0</v>
      </c>
      <c r="D50" s="4">
        <f t="shared" si="9"/>
        <v>0</v>
      </c>
      <c r="E50">
        <f>Bilanço!X50</f>
        <v>0</v>
      </c>
      <c r="F50" s="6">
        <f t="shared" si="13"/>
        <v>0</v>
      </c>
      <c r="G50" s="6">
        <f t="shared" si="11"/>
        <v>0</v>
      </c>
    </row>
    <row r="51" spans="1:7" x14ac:dyDescent="0.25">
      <c r="A51" t="s">
        <v>61</v>
      </c>
      <c r="B51">
        <f>Bilanço!T51</f>
        <v>0</v>
      </c>
      <c r="C51" s="6">
        <f t="shared" si="12"/>
        <v>0</v>
      </c>
      <c r="D51" s="4">
        <f t="shared" si="9"/>
        <v>0</v>
      </c>
      <c r="E51">
        <f>Bilanço!X51</f>
        <v>0</v>
      </c>
      <c r="F51" s="6">
        <f t="shared" si="13"/>
        <v>0</v>
      </c>
      <c r="G51" s="6">
        <f t="shared" si="11"/>
        <v>0</v>
      </c>
    </row>
    <row r="52" spans="1:7" x14ac:dyDescent="0.25">
      <c r="A52" t="s">
        <v>53</v>
      </c>
      <c r="B52">
        <f>Bilanço!T52</f>
        <v>0</v>
      </c>
      <c r="C52" s="6">
        <f t="shared" si="12"/>
        <v>0</v>
      </c>
      <c r="D52" s="4">
        <f t="shared" si="9"/>
        <v>0</v>
      </c>
      <c r="E52">
        <f>Bilanço!X52</f>
        <v>0</v>
      </c>
      <c r="F52" s="6">
        <f t="shared" si="13"/>
        <v>0</v>
      </c>
      <c r="G52" s="6">
        <f t="shared" si="11"/>
        <v>0</v>
      </c>
    </row>
    <row r="53" spans="1:7" x14ac:dyDescent="0.25">
      <c r="A53" t="s">
        <v>54</v>
      </c>
      <c r="B53">
        <f>Bilanço!T53</f>
        <v>0</v>
      </c>
      <c r="C53" s="6">
        <f t="shared" si="12"/>
        <v>0</v>
      </c>
      <c r="D53" s="4">
        <f t="shared" si="9"/>
        <v>0</v>
      </c>
      <c r="E53">
        <f>Bilanço!X53</f>
        <v>0</v>
      </c>
      <c r="F53" s="6">
        <f t="shared" si="13"/>
        <v>0</v>
      </c>
      <c r="G53" s="6">
        <f t="shared" si="11"/>
        <v>0</v>
      </c>
    </row>
    <row r="54" spans="1:7" x14ac:dyDescent="0.25">
      <c r="A54" t="s">
        <v>62</v>
      </c>
      <c r="B54">
        <f>Bilanço!T54</f>
        <v>0</v>
      </c>
      <c r="C54" s="6">
        <f t="shared" si="12"/>
        <v>0</v>
      </c>
      <c r="D54" s="4">
        <f t="shared" si="9"/>
        <v>0</v>
      </c>
      <c r="E54">
        <f>Bilanço!X54</f>
        <v>0</v>
      </c>
      <c r="F54" s="6">
        <f t="shared" si="13"/>
        <v>0</v>
      </c>
      <c r="G54" s="6">
        <f t="shared" si="11"/>
        <v>0</v>
      </c>
    </row>
    <row r="55" spans="1:7" x14ac:dyDescent="0.25">
      <c r="A55" t="s">
        <v>63</v>
      </c>
      <c r="B55">
        <f>Bilanço!T55</f>
        <v>35019000</v>
      </c>
      <c r="C55" s="6">
        <f t="shared" si="12"/>
        <v>11.908672631374911</v>
      </c>
      <c r="D55" s="4">
        <f t="shared" si="9"/>
        <v>0.62932968544118673</v>
      </c>
      <c r="E55">
        <f>Bilanço!X55</f>
        <v>0</v>
      </c>
      <c r="F55" s="6">
        <f t="shared" si="13"/>
        <v>0</v>
      </c>
      <c r="G55" s="6">
        <f t="shared" si="11"/>
        <v>0</v>
      </c>
    </row>
    <row r="56" spans="1:7" x14ac:dyDescent="0.25">
      <c r="A56" t="s">
        <v>64</v>
      </c>
      <c r="B56">
        <f>Bilanço!T56</f>
        <v>0</v>
      </c>
      <c r="C56" s="6">
        <f t="shared" si="12"/>
        <v>0</v>
      </c>
      <c r="D56" s="4">
        <f t="shared" si="9"/>
        <v>0</v>
      </c>
      <c r="E56">
        <f>Bilanço!X56</f>
        <v>0</v>
      </c>
      <c r="F56" s="6">
        <f t="shared" si="13"/>
        <v>0</v>
      </c>
      <c r="G56" s="6">
        <f t="shared" si="11"/>
        <v>0</v>
      </c>
    </row>
    <row r="57" spans="1:7" x14ac:dyDescent="0.25">
      <c r="A57" t="s">
        <v>65</v>
      </c>
      <c r="B57">
        <f>Bilanço!T57</f>
        <v>0</v>
      </c>
      <c r="C57" s="6">
        <f t="shared" si="12"/>
        <v>0</v>
      </c>
      <c r="D57" s="4">
        <f t="shared" si="9"/>
        <v>0</v>
      </c>
      <c r="E57">
        <f>Bilanço!X57</f>
        <v>0</v>
      </c>
      <c r="F57" s="6">
        <f t="shared" si="13"/>
        <v>0</v>
      </c>
      <c r="G57" s="6">
        <f t="shared" si="11"/>
        <v>0</v>
      </c>
    </row>
    <row r="58" spans="1:7" x14ac:dyDescent="0.25">
      <c r="A58" t="s">
        <v>66</v>
      </c>
      <c r="B58">
        <f>Bilanço!T58</f>
        <v>0</v>
      </c>
      <c r="C58" s="6">
        <f t="shared" si="12"/>
        <v>0</v>
      </c>
      <c r="D58" s="4">
        <f t="shared" si="9"/>
        <v>0</v>
      </c>
      <c r="E58">
        <f>Bilanço!X58</f>
        <v>82647000</v>
      </c>
      <c r="F58" s="6">
        <f t="shared" si="13"/>
        <v>18.247794840091409</v>
      </c>
      <c r="G58" s="6">
        <f t="shared" si="11"/>
        <v>0.73854424027177268</v>
      </c>
    </row>
    <row r="59" spans="1:7" x14ac:dyDescent="0.25">
      <c r="A59" s="8" t="s">
        <v>67</v>
      </c>
      <c r="B59" s="8">
        <f>Bilanço!T59</f>
        <v>565512000</v>
      </c>
      <c r="C59" s="9">
        <f>B59/$B$59*100</f>
        <v>100</v>
      </c>
      <c r="D59" s="10">
        <f t="shared" si="9"/>
        <v>10.162868416380148</v>
      </c>
      <c r="E59" s="8">
        <f>Bilanço!X59</f>
        <v>1341150000</v>
      </c>
      <c r="F59" s="9">
        <f>E59/$E$59*100</f>
        <v>100</v>
      </c>
      <c r="G59" s="9">
        <f t="shared" si="11"/>
        <v>11.984689194290029</v>
      </c>
    </row>
    <row r="60" spans="1:7" x14ac:dyDescent="0.25">
      <c r="A60" t="s">
        <v>68</v>
      </c>
      <c r="B60">
        <f>Bilanço!T60</f>
        <v>565512000</v>
      </c>
      <c r="C60" s="6">
        <f t="shared" ref="C60:C70" si="14">B60/$B$59*100</f>
        <v>100</v>
      </c>
      <c r="D60" s="4">
        <f t="shared" si="9"/>
        <v>10.162868416380148</v>
      </c>
      <c r="E60">
        <f>Bilanço!X60</f>
        <v>1341150000</v>
      </c>
      <c r="F60" s="6">
        <f t="shared" ref="F60:F70" si="15">E60/$E$59*100</f>
        <v>100</v>
      </c>
      <c r="G60" s="6">
        <f t="shared" si="11"/>
        <v>11.984689194290029</v>
      </c>
    </row>
    <row r="61" spans="1:7" x14ac:dyDescent="0.25">
      <c r="A61" t="s">
        <v>69</v>
      </c>
      <c r="B61">
        <f>Bilanço!T61</f>
        <v>201000000</v>
      </c>
      <c r="C61" s="6">
        <f t="shared" si="14"/>
        <v>35.543012349870565</v>
      </c>
      <c r="D61" s="4">
        <f t="shared" si="9"/>
        <v>3.6121895763350906</v>
      </c>
      <c r="E61">
        <f>Bilanço!X61</f>
        <v>201000000</v>
      </c>
      <c r="F61" s="6">
        <f t="shared" si="15"/>
        <v>14.987137904037578</v>
      </c>
      <c r="G61" s="6">
        <f t="shared" si="11"/>
        <v>1.7961618969185369</v>
      </c>
    </row>
    <row r="62" spans="1:7" x14ac:dyDescent="0.25">
      <c r="A62" t="s">
        <v>70</v>
      </c>
      <c r="B62">
        <f>Bilanço!T62</f>
        <v>0</v>
      </c>
      <c r="C62" s="6">
        <f t="shared" si="14"/>
        <v>0</v>
      </c>
      <c r="D62" s="4">
        <f t="shared" si="9"/>
        <v>0</v>
      </c>
      <c r="E62">
        <f>Bilanço!X62</f>
        <v>0</v>
      </c>
      <c r="F62" s="6">
        <f t="shared" si="15"/>
        <v>0</v>
      </c>
      <c r="G62" s="6">
        <f t="shared" si="11"/>
        <v>0</v>
      </c>
    </row>
    <row r="63" spans="1:7" x14ac:dyDescent="0.25">
      <c r="A63" t="s">
        <v>71</v>
      </c>
      <c r="B63">
        <f>Bilanço!T63</f>
        <v>184655000</v>
      </c>
      <c r="C63" s="6">
        <f t="shared" si="14"/>
        <v>32.652711171469392</v>
      </c>
      <c r="D63" s="4">
        <f t="shared" si="9"/>
        <v>3.318452070737095</v>
      </c>
      <c r="E63">
        <f>Bilanço!X63</f>
        <v>184655000</v>
      </c>
      <c r="F63" s="6">
        <f t="shared" si="15"/>
        <v>13.76840770980129</v>
      </c>
      <c r="G63" s="6">
        <f t="shared" si="11"/>
        <v>1.6501008710223504</v>
      </c>
    </row>
    <row r="64" spans="1:7" x14ac:dyDescent="0.25">
      <c r="A64" t="s">
        <v>72</v>
      </c>
      <c r="B64">
        <f>Bilanço!T64</f>
        <v>0</v>
      </c>
      <c r="C64" s="6">
        <f t="shared" si="14"/>
        <v>0</v>
      </c>
      <c r="D64" s="4">
        <f t="shared" si="9"/>
        <v>0</v>
      </c>
      <c r="E64">
        <f>Bilanço!X64</f>
        <v>0</v>
      </c>
      <c r="F64" s="6">
        <f t="shared" si="15"/>
        <v>0</v>
      </c>
      <c r="G64" s="6">
        <f t="shared" si="11"/>
        <v>0</v>
      </c>
    </row>
    <row r="65" spans="1:7" x14ac:dyDescent="0.25">
      <c r="A65" t="s">
        <v>73</v>
      </c>
      <c r="B65">
        <f>Bilanço!T65</f>
        <v>0</v>
      </c>
      <c r="C65" s="6">
        <f t="shared" si="14"/>
        <v>0</v>
      </c>
      <c r="D65" s="4">
        <f t="shared" si="9"/>
        <v>0</v>
      </c>
      <c r="E65">
        <f>Bilanço!X65</f>
        <v>0</v>
      </c>
      <c r="F65" s="6">
        <f t="shared" si="15"/>
        <v>0</v>
      </c>
      <c r="G65" s="6">
        <f t="shared" si="11"/>
        <v>0</v>
      </c>
    </row>
    <row r="66" spans="1:7" x14ac:dyDescent="0.25">
      <c r="A66" t="s">
        <v>74</v>
      </c>
      <c r="B66">
        <f>Bilanço!T66</f>
        <v>8704000</v>
      </c>
      <c r="C66" s="6">
        <f t="shared" si="14"/>
        <v>1.5391362163844446</v>
      </c>
      <c r="D66" s="4">
        <f t="shared" si="9"/>
        <v>0.15642038842000314</v>
      </c>
      <c r="E66">
        <f>Bilanço!X66</f>
        <v>19753000</v>
      </c>
      <c r="F66" s="6">
        <f t="shared" si="15"/>
        <v>1.4728404727286284</v>
      </c>
      <c r="G66" s="6">
        <f t="shared" si="11"/>
        <v>0.17651535298423809</v>
      </c>
    </row>
    <row r="67" spans="1:7" x14ac:dyDescent="0.25">
      <c r="A67" t="s">
        <v>75</v>
      </c>
      <c r="B67">
        <f>Bilanço!T67</f>
        <v>-184294000</v>
      </c>
      <c r="C67" s="6">
        <f t="shared" si="14"/>
        <v>-32.588875213965395</v>
      </c>
      <c r="D67" s="4">
        <f t="shared" si="9"/>
        <v>-3.3119645063736276</v>
      </c>
      <c r="E67">
        <f>Bilanço!X67</f>
        <v>329584000</v>
      </c>
      <c r="F67" s="6">
        <f t="shared" si="15"/>
        <v>24.574730641613542</v>
      </c>
      <c r="G67" s="6">
        <f t="shared" si="11"/>
        <v>2.9452050877313387</v>
      </c>
    </row>
    <row r="68" spans="1:7" x14ac:dyDescent="0.25">
      <c r="A68" t="s">
        <v>76</v>
      </c>
      <c r="B68">
        <f>Bilanço!T68</f>
        <v>332359000</v>
      </c>
      <c r="C68" s="6">
        <f t="shared" si="14"/>
        <v>58.771343490500641</v>
      </c>
      <c r="D68" s="4">
        <f t="shared" si="9"/>
        <v>5.9728543054783794</v>
      </c>
      <c r="E68">
        <f>Bilanço!X68</f>
        <v>591451000</v>
      </c>
      <c r="F68" s="6">
        <f t="shared" si="15"/>
        <v>44.100287067069303</v>
      </c>
      <c r="G68" s="6">
        <f t="shared" si="11"/>
        <v>5.2852823387779377</v>
      </c>
    </row>
    <row r="69" spans="1:7" x14ac:dyDescent="0.25">
      <c r="A69" t="s">
        <v>77</v>
      </c>
      <c r="B69">
        <f>Bilanço!T69</f>
        <v>23088000</v>
      </c>
      <c r="C69" s="6">
        <f t="shared" si="14"/>
        <v>4.0826719857403555</v>
      </c>
      <c r="D69" s="4">
        <f t="shared" si="9"/>
        <v>0.41491658178320684</v>
      </c>
      <c r="E69">
        <f>Bilanço!X69</f>
        <v>14707000</v>
      </c>
      <c r="F69" s="6">
        <f t="shared" si="15"/>
        <v>1.0965962047496551</v>
      </c>
      <c r="G69" s="6">
        <f t="shared" si="11"/>
        <v>0.13142364685562646</v>
      </c>
    </row>
    <row r="70" spans="1:7" x14ac:dyDescent="0.25">
      <c r="A70" t="s">
        <v>78</v>
      </c>
      <c r="B70">
        <f>Bilanço!T70</f>
        <v>0</v>
      </c>
      <c r="C70" s="6">
        <f t="shared" si="14"/>
        <v>0</v>
      </c>
      <c r="D70" s="4">
        <f t="shared" si="9"/>
        <v>0</v>
      </c>
      <c r="E70">
        <f>Bilanço!X70</f>
        <v>0</v>
      </c>
      <c r="F70" s="6">
        <f t="shared" si="15"/>
        <v>0</v>
      </c>
      <c r="G70" s="6">
        <f t="shared" si="11"/>
        <v>0</v>
      </c>
    </row>
    <row r="71" spans="1:7" x14ac:dyDescent="0.25">
      <c r="A71" t="s">
        <v>79</v>
      </c>
      <c r="B71">
        <f>Bilanço!T71</f>
        <v>5564492000</v>
      </c>
      <c r="E71">
        <f>Bilanço!X71</f>
        <v>11190528000</v>
      </c>
      <c r="G71" s="6">
        <f t="shared" si="11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829A-7539-468E-9273-2B74060576B7}">
  <dimension ref="A1:W155"/>
  <sheetViews>
    <sheetView topLeftCell="A145" zoomScale="70" zoomScaleNormal="70" workbookViewId="0">
      <selection activeCell="A76" sqref="A76:XFD76"/>
    </sheetView>
  </sheetViews>
  <sheetFormatPr defaultRowHeight="15" x14ac:dyDescent="0.25"/>
  <cols>
    <col min="1" max="1" width="39.85546875" customWidth="1"/>
    <col min="2" max="2" width="16.7109375" bestFit="1" customWidth="1"/>
    <col min="3" max="3" width="13.140625" bestFit="1" customWidth="1"/>
    <col min="4" max="4" width="17.7109375" bestFit="1" customWidth="1"/>
    <col min="5" max="5" width="13.140625" bestFit="1" customWidth="1"/>
    <col min="6" max="7" width="13.85546875" bestFit="1" customWidth="1"/>
    <col min="8" max="8" width="30.5703125" customWidth="1"/>
    <col min="10" max="10" width="28" bestFit="1" customWidth="1"/>
    <col min="13" max="13" width="32.42578125" customWidth="1"/>
    <col min="14" max="19" width="12" bestFit="1" customWidth="1"/>
    <col min="20" max="20" width="28" bestFit="1" customWidth="1"/>
    <col min="22" max="22" width="28" bestFit="1" customWidth="1"/>
  </cols>
  <sheetData>
    <row r="1" spans="1:23" x14ac:dyDescent="0.25">
      <c r="A1" s="20"/>
      <c r="B1" s="21" t="s">
        <v>172</v>
      </c>
      <c r="C1" s="21"/>
      <c r="D1" s="21" t="s">
        <v>173</v>
      </c>
    </row>
    <row r="2" spans="1:23" x14ac:dyDescent="0.25">
      <c r="A2" s="19" t="s">
        <v>21</v>
      </c>
      <c r="B2" s="14">
        <v>390.84</v>
      </c>
      <c r="C2" s="8" t="s">
        <v>178</v>
      </c>
      <c r="D2" s="4">
        <f>$B$7/B2</f>
        <v>4.3266809947804727</v>
      </c>
    </row>
    <row r="3" spans="1:23" x14ac:dyDescent="0.25">
      <c r="A3" s="1" t="s">
        <v>17</v>
      </c>
      <c r="B3" s="14">
        <v>427.04</v>
      </c>
      <c r="C3" s="8" t="s">
        <v>177</v>
      </c>
      <c r="D3" s="4">
        <f t="shared" ref="D3:D5" si="0">$B$7/B3</f>
        <v>3.9599100786811539</v>
      </c>
    </row>
    <row r="4" spans="1:23" x14ac:dyDescent="0.25">
      <c r="A4" s="1" t="s">
        <v>13</v>
      </c>
      <c r="B4" s="14">
        <v>477.21</v>
      </c>
      <c r="C4" s="8" t="s">
        <v>176</v>
      </c>
      <c r="D4" s="4">
        <f t="shared" si="0"/>
        <v>3.5435971584836863</v>
      </c>
    </row>
    <row r="5" spans="1:23" x14ac:dyDescent="0.25">
      <c r="A5" s="1" t="s">
        <v>9</v>
      </c>
      <c r="B5" s="14">
        <v>570.66</v>
      </c>
      <c r="C5" s="8" t="s">
        <v>175</v>
      </c>
      <c r="D5" s="4">
        <f t="shared" si="0"/>
        <v>2.9633056460939966</v>
      </c>
    </row>
    <row r="6" spans="1:23" x14ac:dyDescent="0.25">
      <c r="A6" s="1" t="s">
        <v>5</v>
      </c>
      <c r="B6" s="14">
        <v>1046.8900000000001</v>
      </c>
      <c r="C6" s="8" t="s">
        <v>174</v>
      </c>
      <c r="D6" s="4">
        <f>$B$7/B6</f>
        <v>1.6152986464671548</v>
      </c>
    </row>
    <row r="7" spans="1:23" x14ac:dyDescent="0.25">
      <c r="A7" s="1" t="s">
        <v>1</v>
      </c>
      <c r="B7" s="14">
        <v>1691.04</v>
      </c>
    </row>
    <row r="9" spans="1:23" x14ac:dyDescent="0.25">
      <c r="A9" s="5" t="s">
        <v>0</v>
      </c>
      <c r="B9" s="1" t="s">
        <v>21</v>
      </c>
      <c r="C9" s="1" t="s">
        <v>17</v>
      </c>
      <c r="D9" s="1" t="s">
        <v>13</v>
      </c>
      <c r="E9" s="1" t="s">
        <v>9</v>
      </c>
      <c r="F9" s="1" t="s">
        <v>5</v>
      </c>
      <c r="G9" s="1" t="s">
        <v>1</v>
      </c>
      <c r="H9" s="5" t="s">
        <v>179</v>
      </c>
      <c r="I9" s="1" t="s">
        <v>180</v>
      </c>
      <c r="J9" s="5" t="s">
        <v>181</v>
      </c>
      <c r="K9" s="1" t="s">
        <v>180</v>
      </c>
      <c r="M9" s="13" t="s">
        <v>170</v>
      </c>
      <c r="N9" s="1" t="s">
        <v>21</v>
      </c>
      <c r="O9" s="1" t="s">
        <v>17</v>
      </c>
      <c r="P9" s="1" t="s">
        <v>13</v>
      </c>
      <c r="Q9" s="1" t="s">
        <v>9</v>
      </c>
      <c r="R9" s="1" t="s">
        <v>5</v>
      </c>
      <c r="S9" s="1" t="s">
        <v>1</v>
      </c>
      <c r="T9" s="5" t="s">
        <v>179</v>
      </c>
      <c r="U9" s="1" t="s">
        <v>180</v>
      </c>
      <c r="V9" s="5" t="s">
        <v>181</v>
      </c>
      <c r="W9" s="1" t="s">
        <v>180</v>
      </c>
    </row>
    <row r="10" spans="1:23" x14ac:dyDescent="0.25">
      <c r="A10" s="8" t="s">
        <v>24</v>
      </c>
      <c r="B10">
        <f>Bilanço!D2*'Yatay - Trend Analiz'!$D$2</f>
        <v>2840154552.0417562</v>
      </c>
      <c r="C10">
        <f>Bilanço!H2*'Yatay - Trend Analiz'!$D$3</f>
        <v>2847306023.6043463</v>
      </c>
      <c r="D10">
        <f>Bilanço!L2*'Yatay - Trend Analiz'!$D$4</f>
        <v>4865667191.550889</v>
      </c>
      <c r="E10">
        <f>Bilanço!P2*'Yatay - Trend Analiz'!$D$5</f>
        <v>5278980843.2341499</v>
      </c>
      <c r="F10">
        <f>Bilanço!T2*'Yatay - Trend Analiz'!$D$6</f>
        <v>7911088266.2361841</v>
      </c>
      <c r="G10">
        <f>Bilanço!X2</f>
        <v>9878476000</v>
      </c>
      <c r="H10">
        <f>F10-E10</f>
        <v>2632107423.0020342</v>
      </c>
      <c r="I10" s="16">
        <f>IFERROR(H10/E10,"")</f>
        <v>0.4986014348537553</v>
      </c>
      <c r="J10">
        <f>G10-F10</f>
        <v>1967387733.7638159</v>
      </c>
      <c r="K10" s="16">
        <f>IFERROR(J10/F10,"")</f>
        <v>0.24868736987304901</v>
      </c>
      <c r="M10" s="8" t="s">
        <v>81</v>
      </c>
      <c r="N10" s="8">
        <f>Bilanço!D73*'Yatay - Trend Analiz'!$D$2</f>
        <v>11323413078.292908</v>
      </c>
      <c r="O10" s="8">
        <f>Bilanço!H73*'Yatay - Trend Analiz'!$D$3</f>
        <v>11404156915.324091</v>
      </c>
      <c r="P10" s="8">
        <f>Bilanço!L73*'Yatay - Trend Analiz'!$D$4</f>
        <v>13020224865.027975</v>
      </c>
      <c r="Q10" s="8">
        <f>Bilanço!P73*'Yatay - Trend Analiz'!$D$5</f>
        <v>14671717410.156662</v>
      </c>
      <c r="R10" s="8">
        <f>Bilanço!T73*'Yatay - Trend Analiz'!$D$6</f>
        <v>17426710828.759464</v>
      </c>
      <c r="S10" s="8">
        <f>Bilanço!X73</f>
        <v>24861195000</v>
      </c>
      <c r="T10" s="8">
        <f>R10-Q10</f>
        <v>2754993418.6028023</v>
      </c>
      <c r="U10" s="18">
        <f>IFERROR(T10/Q10,"")</f>
        <v>0.18777579621971366</v>
      </c>
      <c r="V10" s="8">
        <f>S10-R10</f>
        <v>7434484171.2405357</v>
      </c>
      <c r="W10" s="18">
        <f>IFERROR(V10/R10,"")</f>
        <v>0.42661430744414125</v>
      </c>
    </row>
    <row r="11" spans="1:23" s="8" customFormat="1" x14ac:dyDescent="0.25">
      <c r="A11" s="8" t="s">
        <v>25</v>
      </c>
      <c r="B11" s="8">
        <f>Bilanço!D3*'Yatay - Trend Analiz'!$D$2</f>
        <v>165370074.30150446</v>
      </c>
      <c r="C11" s="8">
        <f>Bilanço!H3*'Yatay - Trend Analiz'!$D$3</f>
        <v>87684288.872236788</v>
      </c>
      <c r="D11" s="8">
        <f>Bilanço!L3*'Yatay - Trend Analiz'!$D$4</f>
        <v>936441615.8923744</v>
      </c>
      <c r="E11" s="8">
        <f>Bilanço!P3*'Yatay - Trend Analiz'!$D$5</f>
        <v>350467195.45789087</v>
      </c>
      <c r="F11" s="8">
        <f>Bilanço!T3*'Yatay - Trend Analiz'!$D$6</f>
        <v>1347666274.9285977</v>
      </c>
      <c r="G11" s="8">
        <f>Bilanço!X3</f>
        <v>2183156000</v>
      </c>
      <c r="H11" s="8">
        <f t="shared" ref="H11:H74" si="1">F11-E11</f>
        <v>997199079.47070682</v>
      </c>
      <c r="I11" s="18">
        <f t="shared" ref="I11:I74" si="2">IFERROR(H11/E11,"")</f>
        <v>2.8453421387067359</v>
      </c>
      <c r="J11" s="8">
        <f t="shared" ref="J11:J74" si="3">G11-F11</f>
        <v>835489725.07140231</v>
      </c>
      <c r="K11" s="18">
        <f t="shared" ref="K11:K74" si="4">IFERROR(J11/F11,"")</f>
        <v>0.619952981397912</v>
      </c>
      <c r="M11" s="8" t="s">
        <v>82</v>
      </c>
      <c r="N11" s="8">
        <f>Bilanço!D74*'Yatay - Trend Analiz'!$D$2</f>
        <v>-9262757700.9517956</v>
      </c>
      <c r="O11" s="8">
        <f>Bilanço!H74*'Yatay - Trend Analiz'!$D$3</f>
        <v>-9407629652.3042336</v>
      </c>
      <c r="P11" s="8">
        <f>Bilanço!L74*'Yatay - Trend Analiz'!$D$4</f>
        <v>-10923099261.45722</v>
      </c>
      <c r="Q11" s="8">
        <f>Bilanço!P74*'Yatay - Trend Analiz'!$D$5</f>
        <v>-12258564273.788246</v>
      </c>
      <c r="R11" s="8">
        <f>Bilanço!T74*'Yatay - Trend Analiz'!$D$6</f>
        <v>-14385655909.598906</v>
      </c>
      <c r="S11" s="8">
        <f>Bilanço!X74</f>
        <v>-20637322000</v>
      </c>
      <c r="T11" s="8">
        <f t="shared" ref="T11:T44" si="5">R11-Q11</f>
        <v>-2127091635.8106594</v>
      </c>
      <c r="U11" s="18">
        <f t="shared" ref="U11:U44" si="6">IFERROR(T11/Q11,"")</f>
        <v>0.17351882229462157</v>
      </c>
      <c r="V11" s="8">
        <f t="shared" ref="V11:V44" si="7">S11-R11</f>
        <v>-6251666090.4010944</v>
      </c>
      <c r="W11" s="18">
        <f t="shared" ref="W11:W44" si="8">IFERROR(V11/R11,"")</f>
        <v>0.4345763675766523</v>
      </c>
    </row>
    <row r="12" spans="1:23" s="12" customFormat="1" x14ac:dyDescent="0.25">
      <c r="A12" s="12" t="s">
        <v>26</v>
      </c>
      <c r="B12" s="12">
        <f>Bilanço!D4*'Yatay - Trend Analiz'!$D$2</f>
        <v>0</v>
      </c>
      <c r="C12" s="12">
        <f>Bilanço!H4*'Yatay - Trend Analiz'!$D$3</f>
        <v>0</v>
      </c>
      <c r="D12" s="12">
        <f>Bilanço!L4*'Yatay - Trend Analiz'!$D$4</f>
        <v>0</v>
      </c>
      <c r="E12" s="12">
        <f>Bilanço!P4*'Yatay - Trend Analiz'!$D$5</f>
        <v>0</v>
      </c>
      <c r="F12" s="12">
        <f>Bilanço!T4*'Yatay - Trend Analiz'!$D$6</f>
        <v>0</v>
      </c>
      <c r="G12" s="12">
        <f>Bilanço!X4</f>
        <v>0</v>
      </c>
      <c r="H12" s="12">
        <f t="shared" si="1"/>
        <v>0</v>
      </c>
      <c r="I12" s="17" t="str">
        <f t="shared" si="2"/>
        <v/>
      </c>
      <c r="J12" s="12">
        <f t="shared" si="3"/>
        <v>0</v>
      </c>
      <c r="K12" s="17" t="str">
        <f t="shared" si="4"/>
        <v/>
      </c>
      <c r="M12" t="s">
        <v>83</v>
      </c>
      <c r="N12">
        <f>Bilanço!D75*'Yatay - Trend Analiz'!$D$2</f>
        <v>0</v>
      </c>
      <c r="O12">
        <f>Bilanço!H75*'Yatay - Trend Analiz'!$D$3</f>
        <v>0</v>
      </c>
      <c r="P12">
        <f>Bilanço!L75*'Yatay - Trend Analiz'!$D$4</f>
        <v>0</v>
      </c>
      <c r="Q12">
        <f>Bilanço!P75*'Yatay - Trend Analiz'!$D$5</f>
        <v>0</v>
      </c>
      <c r="R12">
        <f>Bilanço!T75*'Yatay - Trend Analiz'!$D$6</f>
        <v>0</v>
      </c>
      <c r="S12">
        <f>Bilanço!X75</f>
        <v>0</v>
      </c>
      <c r="T12">
        <f t="shared" si="5"/>
        <v>0</v>
      </c>
      <c r="U12" s="16" t="str">
        <f t="shared" si="6"/>
        <v/>
      </c>
      <c r="V12">
        <f t="shared" si="7"/>
        <v>0</v>
      </c>
      <c r="W12" s="16" t="str">
        <f t="shared" si="8"/>
        <v/>
      </c>
    </row>
    <row r="13" spans="1:23" s="8" customFormat="1" x14ac:dyDescent="0.25">
      <c r="A13" s="8" t="s">
        <v>27</v>
      </c>
      <c r="B13" s="8">
        <f>Bilanço!D5*'Yatay - Trend Analiz'!$D$2</f>
        <v>365189182.683451</v>
      </c>
      <c r="C13" s="8">
        <f>Bilanço!H5*'Yatay - Trend Analiz'!$D$3</f>
        <v>293924325.59010863</v>
      </c>
      <c r="D13" s="8">
        <f>Bilanço!L5*'Yatay - Trend Analiz'!$D$4</f>
        <v>307538166.59332371</v>
      </c>
      <c r="E13" s="8">
        <f>Bilanço!P5*'Yatay - Trend Analiz'!$D$5</f>
        <v>366187531.91041952</v>
      </c>
      <c r="F13" s="8">
        <f>Bilanço!T5*'Yatay - Trend Analiz'!$D$6</f>
        <v>498377783.1863901</v>
      </c>
      <c r="G13" s="8">
        <f>Bilanço!X5</f>
        <v>651707000</v>
      </c>
      <c r="H13" s="8">
        <f t="shared" si="1"/>
        <v>132190251.27597058</v>
      </c>
      <c r="I13" s="18">
        <f t="shared" si="2"/>
        <v>0.36099058475947315</v>
      </c>
      <c r="J13" s="8">
        <f t="shared" si="3"/>
        <v>153329216.8136099</v>
      </c>
      <c r="K13" s="18">
        <f t="shared" si="4"/>
        <v>0.30765660506232029</v>
      </c>
      <c r="M13" t="s">
        <v>84</v>
      </c>
      <c r="N13">
        <f>Bilanço!D76*'Yatay - Trend Analiz'!$D$2</f>
        <v>2060655377.3411114</v>
      </c>
      <c r="O13">
        <f>Bilanço!H76*'Yatay - Trend Analiz'!$D$3</f>
        <v>1996527263.0198576</v>
      </c>
      <c r="P13">
        <f>Bilanço!L76*'Yatay - Trend Analiz'!$D$4</f>
        <v>2097125603.570755</v>
      </c>
      <c r="Q13">
        <f>Bilanço!P76*'Yatay - Trend Analiz'!$D$5</f>
        <v>2413153136.3684158</v>
      </c>
      <c r="R13">
        <f>Bilanço!T76*'Yatay - Trend Analiz'!$D$6</f>
        <v>3041054919.1605606</v>
      </c>
      <c r="S13">
        <f>Bilanço!X76</f>
        <v>4223873000</v>
      </c>
      <c r="T13">
        <f t="shared" si="5"/>
        <v>627901782.79214478</v>
      </c>
      <c r="U13" s="16">
        <f t="shared" si="6"/>
        <v>0.26019972513517398</v>
      </c>
      <c r="V13">
        <f t="shared" si="7"/>
        <v>1182818080.8394394</v>
      </c>
      <c r="W13" s="16">
        <f t="shared" si="8"/>
        <v>0.38894992437885312</v>
      </c>
    </row>
    <row r="14" spans="1:23" x14ac:dyDescent="0.25">
      <c r="A14" t="s">
        <v>28</v>
      </c>
      <c r="B14">
        <f>Bilanço!D6*'Yatay - Trend Analiz'!$D$2</f>
        <v>0</v>
      </c>
      <c r="C14">
        <f>Bilanço!H6*'Yatay - Trend Analiz'!$D$3</f>
        <v>0</v>
      </c>
      <c r="D14">
        <f>Bilanço!L6*'Yatay - Trend Analiz'!$D$4</f>
        <v>0</v>
      </c>
      <c r="E14">
        <f>Bilanço!P6*'Yatay - Trend Analiz'!$D$5</f>
        <v>0</v>
      </c>
      <c r="F14">
        <f>Bilanço!T6*'Yatay - Trend Analiz'!$D$6</f>
        <v>0</v>
      </c>
      <c r="G14">
        <f>Bilanço!X6</f>
        <v>0</v>
      </c>
      <c r="H14">
        <f t="shared" si="1"/>
        <v>0</v>
      </c>
      <c r="I14" s="16" t="str">
        <f t="shared" si="2"/>
        <v/>
      </c>
      <c r="J14">
        <f t="shared" si="3"/>
        <v>0</v>
      </c>
      <c r="K14" s="16" t="str">
        <f t="shared" si="4"/>
        <v/>
      </c>
      <c r="M14" t="s">
        <v>85</v>
      </c>
      <c r="N14">
        <f>Bilanço!D77*'Yatay - Trend Analiz'!$D$2</f>
        <v>0</v>
      </c>
      <c r="O14">
        <f>Bilanço!H77*'Yatay - Trend Analiz'!$D$3</f>
        <v>0</v>
      </c>
      <c r="P14">
        <f>Bilanço!L77*'Yatay - Trend Analiz'!$D$4</f>
        <v>0</v>
      </c>
      <c r="Q14">
        <f>Bilanço!P77*'Yatay - Trend Analiz'!$D$5</f>
        <v>0</v>
      </c>
      <c r="R14">
        <f>Bilanço!T77*'Yatay - Trend Analiz'!$D$6</f>
        <v>0</v>
      </c>
      <c r="S14">
        <f>Bilanço!X77</f>
        <v>0</v>
      </c>
      <c r="T14">
        <f t="shared" si="5"/>
        <v>0</v>
      </c>
      <c r="U14" s="16" t="str">
        <f t="shared" si="6"/>
        <v/>
      </c>
      <c r="V14">
        <f t="shared" si="7"/>
        <v>0</v>
      </c>
      <c r="W14" s="16" t="str">
        <f t="shared" si="8"/>
        <v/>
      </c>
    </row>
    <row r="15" spans="1:23" x14ac:dyDescent="0.25">
      <c r="A15" t="s">
        <v>29</v>
      </c>
      <c r="B15">
        <f>Bilanço!D7*'Yatay - Trend Analiz'!$D$2</f>
        <v>0</v>
      </c>
      <c r="C15">
        <f>Bilanço!H7*'Yatay - Trend Analiz'!$D$3</f>
        <v>0</v>
      </c>
      <c r="D15">
        <f>Bilanço!L7*'Yatay - Trend Analiz'!$D$4</f>
        <v>0</v>
      </c>
      <c r="E15">
        <f>Bilanço!P7*'Yatay - Trend Analiz'!$D$5</f>
        <v>0</v>
      </c>
      <c r="F15">
        <f>Bilanço!T7*'Yatay - Trend Analiz'!$D$6</f>
        <v>0</v>
      </c>
      <c r="G15">
        <f>Bilanço!X7</f>
        <v>0</v>
      </c>
      <c r="H15">
        <f t="shared" si="1"/>
        <v>0</v>
      </c>
      <c r="I15" s="16" t="str">
        <f t="shared" si="2"/>
        <v/>
      </c>
      <c r="J15">
        <f t="shared" si="3"/>
        <v>0</v>
      </c>
      <c r="K15" s="16" t="str">
        <f t="shared" si="4"/>
        <v/>
      </c>
      <c r="M15" t="s">
        <v>86</v>
      </c>
      <c r="N15">
        <f>Bilanço!D78*'Yatay - Trend Analiz'!$D$2</f>
        <v>0</v>
      </c>
      <c r="O15">
        <f>Bilanço!H78*'Yatay - Trend Analiz'!$D$3</f>
        <v>0</v>
      </c>
      <c r="P15">
        <f>Bilanço!L78*'Yatay - Trend Analiz'!$D$4</f>
        <v>0</v>
      </c>
      <c r="Q15">
        <f>Bilanço!P78*'Yatay - Trend Analiz'!$D$5</f>
        <v>0</v>
      </c>
      <c r="R15">
        <f>Bilanço!T78*'Yatay - Trend Analiz'!$D$6</f>
        <v>0</v>
      </c>
      <c r="S15">
        <f>Bilanço!X78</f>
        <v>0</v>
      </c>
      <c r="T15">
        <f t="shared" si="5"/>
        <v>0</v>
      </c>
      <c r="U15" s="16" t="str">
        <f t="shared" si="6"/>
        <v/>
      </c>
      <c r="V15">
        <f t="shared" si="7"/>
        <v>0</v>
      </c>
      <c r="W15" s="16" t="str">
        <f t="shared" si="8"/>
        <v/>
      </c>
    </row>
    <row r="16" spans="1:23" x14ac:dyDescent="0.25">
      <c r="A16" t="s">
        <v>30</v>
      </c>
      <c r="B16">
        <f>Bilanço!D8*'Yatay - Trend Analiz'!$D$2</f>
        <v>0</v>
      </c>
      <c r="C16">
        <f>Bilanço!H8*'Yatay - Trend Analiz'!$D$3</f>
        <v>0</v>
      </c>
      <c r="D16">
        <f>Bilanço!L8*'Yatay - Trend Analiz'!$D$4</f>
        <v>0</v>
      </c>
      <c r="E16">
        <f>Bilanço!P8*'Yatay - Trend Analiz'!$D$5</f>
        <v>0</v>
      </c>
      <c r="F16">
        <f>Bilanço!T8*'Yatay - Trend Analiz'!$D$6</f>
        <v>0</v>
      </c>
      <c r="G16">
        <f>Bilanço!X8</f>
        <v>0</v>
      </c>
      <c r="H16">
        <f t="shared" si="1"/>
        <v>0</v>
      </c>
      <c r="I16" s="16" t="str">
        <f t="shared" si="2"/>
        <v/>
      </c>
      <c r="J16">
        <f t="shared" si="3"/>
        <v>0</v>
      </c>
      <c r="K16" s="16" t="str">
        <f t="shared" si="4"/>
        <v/>
      </c>
      <c r="M16" t="s">
        <v>87</v>
      </c>
      <c r="N16">
        <f>Bilanço!D79*'Yatay - Trend Analiz'!$D$2</f>
        <v>0</v>
      </c>
      <c r="O16">
        <f>Bilanço!H79*'Yatay - Trend Analiz'!$D$3</f>
        <v>0</v>
      </c>
      <c r="P16">
        <f>Bilanço!L79*'Yatay - Trend Analiz'!$D$4</f>
        <v>0</v>
      </c>
      <c r="Q16">
        <f>Bilanço!P79*'Yatay - Trend Analiz'!$D$5</f>
        <v>0</v>
      </c>
      <c r="R16">
        <f>Bilanço!T79*'Yatay - Trend Analiz'!$D$6</f>
        <v>0</v>
      </c>
      <c r="S16">
        <f>Bilanço!X79</f>
        <v>0</v>
      </c>
      <c r="T16">
        <f t="shared" si="5"/>
        <v>0</v>
      </c>
      <c r="U16" s="16" t="str">
        <f t="shared" si="6"/>
        <v/>
      </c>
      <c r="V16">
        <f t="shared" si="7"/>
        <v>0</v>
      </c>
      <c r="W16" s="16" t="str">
        <f t="shared" si="8"/>
        <v/>
      </c>
    </row>
    <row r="17" spans="1:23" s="8" customFormat="1" x14ac:dyDescent="0.25">
      <c r="A17" s="8" t="s">
        <v>31</v>
      </c>
      <c r="B17" s="8">
        <f>Bilanço!D9*'Yatay - Trend Analiz'!$D$2</f>
        <v>2145471304.881793</v>
      </c>
      <c r="C17" s="8">
        <f>Bilanço!H9*'Yatay - Trend Analiz'!$D$3</f>
        <v>2437692925.0655675</v>
      </c>
      <c r="D17" s="8">
        <f>Bilanço!L9*'Yatay - Trend Analiz'!$D$4</f>
        <v>3449737900.5469289</v>
      </c>
      <c r="E17" s="8">
        <f>Bilanço!P9*'Yatay - Trend Analiz'!$D$5</f>
        <v>4461357402.5864792</v>
      </c>
      <c r="F17" s="8">
        <f>Bilanço!T9*'Yatay - Trend Analiz'!$D$6</f>
        <v>5711398798.9569092</v>
      </c>
      <c r="G17" s="8">
        <f>Bilanço!X9</f>
        <v>6685287000</v>
      </c>
      <c r="H17" s="8">
        <f t="shared" si="1"/>
        <v>1250041396.37043</v>
      </c>
      <c r="I17" s="18">
        <f t="shared" si="2"/>
        <v>0.28019306313493658</v>
      </c>
      <c r="J17" s="8">
        <f t="shared" si="3"/>
        <v>973888201.04309082</v>
      </c>
      <c r="K17" s="18">
        <f t="shared" si="4"/>
        <v>0.17051658189600682</v>
      </c>
      <c r="M17" t="s">
        <v>88</v>
      </c>
      <c r="N17">
        <f>Bilanço!D80*'Yatay - Trend Analiz'!$D$2</f>
        <v>0</v>
      </c>
      <c r="O17">
        <f>Bilanço!H80*'Yatay - Trend Analiz'!$D$3</f>
        <v>0</v>
      </c>
      <c r="P17">
        <f>Bilanço!L80*'Yatay - Trend Analiz'!$D$4</f>
        <v>0</v>
      </c>
      <c r="Q17">
        <f>Bilanço!P80*'Yatay - Trend Analiz'!$D$5</f>
        <v>0</v>
      </c>
      <c r="R17">
        <f>Bilanço!T80*'Yatay - Trend Analiz'!$D$6</f>
        <v>0</v>
      </c>
      <c r="S17">
        <f>Bilanço!X80</f>
        <v>0</v>
      </c>
      <c r="T17">
        <f t="shared" si="5"/>
        <v>0</v>
      </c>
      <c r="U17" s="16" t="str">
        <f t="shared" si="6"/>
        <v/>
      </c>
      <c r="V17">
        <f t="shared" si="7"/>
        <v>0</v>
      </c>
      <c r="W17" s="16" t="str">
        <f t="shared" si="8"/>
        <v/>
      </c>
    </row>
    <row r="18" spans="1:23" x14ac:dyDescent="0.25">
      <c r="A18" t="s">
        <v>32</v>
      </c>
      <c r="B18">
        <f>Bilanço!D10*'Yatay - Trend Analiz'!$D$2</f>
        <v>0</v>
      </c>
      <c r="C18">
        <f>Bilanço!H10*'Yatay - Trend Analiz'!$D$3</f>
        <v>0</v>
      </c>
      <c r="D18">
        <f>Bilanço!L10*'Yatay - Trend Analiz'!$D$4</f>
        <v>0</v>
      </c>
      <c r="E18">
        <f>Bilanço!P10*'Yatay - Trend Analiz'!$D$5</f>
        <v>0</v>
      </c>
      <c r="F18">
        <f>Bilanço!T10*'Yatay - Trend Analiz'!$D$6</f>
        <v>0</v>
      </c>
      <c r="G18">
        <f>Bilanço!X10</f>
        <v>0</v>
      </c>
      <c r="H18">
        <f t="shared" si="1"/>
        <v>0</v>
      </c>
      <c r="I18" s="16" t="str">
        <f t="shared" si="2"/>
        <v/>
      </c>
      <c r="J18">
        <f t="shared" si="3"/>
        <v>0</v>
      </c>
      <c r="K18" s="16" t="str">
        <f t="shared" si="4"/>
        <v/>
      </c>
      <c r="M18" t="s">
        <v>89</v>
      </c>
      <c r="N18">
        <f>Bilanço!D81*'Yatay - Trend Analiz'!$D$2</f>
        <v>0</v>
      </c>
      <c r="O18">
        <f>Bilanço!H81*'Yatay - Trend Analiz'!$D$3</f>
        <v>0</v>
      </c>
      <c r="P18">
        <f>Bilanço!L81*'Yatay - Trend Analiz'!$D$4</f>
        <v>0</v>
      </c>
      <c r="Q18">
        <f>Bilanço!P81*'Yatay - Trend Analiz'!$D$5</f>
        <v>0</v>
      </c>
      <c r="R18">
        <f>Bilanço!T81*'Yatay - Trend Analiz'!$D$6</f>
        <v>0</v>
      </c>
      <c r="S18">
        <f>Bilanço!X81</f>
        <v>0</v>
      </c>
      <c r="T18">
        <f t="shared" si="5"/>
        <v>0</v>
      </c>
      <c r="U18" s="16" t="str">
        <f t="shared" si="6"/>
        <v/>
      </c>
      <c r="V18">
        <f t="shared" si="7"/>
        <v>0</v>
      </c>
      <c r="W18" s="16" t="str">
        <f t="shared" si="8"/>
        <v/>
      </c>
    </row>
    <row r="19" spans="1:23" x14ac:dyDescent="0.25">
      <c r="A19" t="s">
        <v>33</v>
      </c>
      <c r="B19">
        <f>Bilanço!D11*'Yatay - Trend Analiz'!$D$2</f>
        <v>164123990.17500767</v>
      </c>
      <c r="C19">
        <f>Bilanço!H11*'Yatay - Trend Analiz'!$D$3</f>
        <v>28004484.076433118</v>
      </c>
      <c r="D19">
        <f>Bilanço!L11*'Yatay - Trend Analiz'!$D$4</f>
        <v>171949508.51826239</v>
      </c>
      <c r="E19">
        <f>Bilanço!P11*'Yatay - Trend Analiz'!$D$5</f>
        <v>100968713.27936074</v>
      </c>
      <c r="F19">
        <f>Bilanço!T11*'Yatay - Trend Analiz'!$D$6</f>
        <v>353645409.16428655</v>
      </c>
      <c r="G19">
        <f>Bilanço!X11</f>
        <v>358326000</v>
      </c>
      <c r="H19">
        <f t="shared" si="1"/>
        <v>252676695.88492581</v>
      </c>
      <c r="I19" s="16">
        <f t="shared" si="2"/>
        <v>2.5025246700511938</v>
      </c>
      <c r="J19">
        <f t="shared" si="3"/>
        <v>4680590.8357134461</v>
      </c>
      <c r="K19" s="16">
        <f t="shared" si="4"/>
        <v>1.3235265365876898E-2</v>
      </c>
      <c r="M19" s="8" t="s">
        <v>90</v>
      </c>
      <c r="N19" s="8">
        <f>Bilanço!D82*'Yatay - Trend Analiz'!$D$2</f>
        <v>2060655377.3411114</v>
      </c>
      <c r="O19" s="8">
        <f>Bilanço!H82*'Yatay - Trend Analiz'!$D$3</f>
        <v>1996527263.0198576</v>
      </c>
      <c r="P19" s="8">
        <f>Bilanço!L82*'Yatay - Trend Analiz'!$D$4</f>
        <v>2097125603.570755</v>
      </c>
      <c r="Q19" s="8">
        <f>Bilanço!P82*'Yatay - Trend Analiz'!$D$5</f>
        <v>2413153136.3684158</v>
      </c>
      <c r="R19" s="8">
        <f>Bilanço!T82*'Yatay - Trend Analiz'!$D$6</f>
        <v>3041054919.1605606</v>
      </c>
      <c r="S19" s="8">
        <f>Bilanço!X82</f>
        <v>4223873000</v>
      </c>
      <c r="T19" s="8">
        <f t="shared" si="5"/>
        <v>627901782.79214478</v>
      </c>
      <c r="U19" s="18">
        <f t="shared" si="6"/>
        <v>0.26019972513517398</v>
      </c>
      <c r="V19" s="8">
        <f t="shared" si="7"/>
        <v>1182818080.8394394</v>
      </c>
      <c r="W19" s="18">
        <f t="shared" si="8"/>
        <v>0.38894992437885312</v>
      </c>
    </row>
    <row r="20" spans="1:23" x14ac:dyDescent="0.25">
      <c r="A20" t="s">
        <v>34</v>
      </c>
      <c r="B20">
        <f>Bilanço!D12*'Yatay - Trend Analiz'!$D$2</f>
        <v>2840154552.0417562</v>
      </c>
      <c r="C20">
        <f>Bilanço!H12*'Yatay - Trend Analiz'!$D$3</f>
        <v>2847306023.6043463</v>
      </c>
      <c r="D20">
        <f>Bilanço!L12*'Yatay - Trend Analiz'!$D$4</f>
        <v>4865667191.550889</v>
      </c>
      <c r="E20">
        <f>Bilanço!P12*'Yatay - Trend Analiz'!$D$5</f>
        <v>5278980843.2341499</v>
      </c>
      <c r="F20">
        <f>Bilanço!T12*'Yatay - Trend Analiz'!$D$6</f>
        <v>7911088266.2361841</v>
      </c>
      <c r="G20">
        <f>Bilanço!X12</f>
        <v>9878476000</v>
      </c>
      <c r="H20">
        <f t="shared" si="1"/>
        <v>2632107423.0020342</v>
      </c>
      <c r="I20" s="16">
        <f t="shared" si="2"/>
        <v>0.4986014348537553</v>
      </c>
      <c r="J20">
        <f t="shared" si="3"/>
        <v>1967387733.7638159</v>
      </c>
      <c r="K20" s="16">
        <f t="shared" si="4"/>
        <v>0.24868736987304901</v>
      </c>
      <c r="M20" t="s">
        <v>91</v>
      </c>
      <c r="N20">
        <f>Bilanço!D83*'Yatay - Trend Analiz'!$D$2</f>
        <v>-1487127851.396991</v>
      </c>
      <c r="O20">
        <f>Bilanço!H83*'Yatay - Trend Analiz'!$D$3</f>
        <v>-1417453772.5739977</v>
      </c>
      <c r="P20">
        <f>Bilanço!L83*'Yatay - Trend Analiz'!$D$4</f>
        <v>-1272899078.8960834</v>
      </c>
      <c r="Q20">
        <f>Bilanço!P83*'Yatay - Trend Analiz'!$D$5</f>
        <v>-1298754635.2644308</v>
      </c>
      <c r="R20">
        <f>Bilanço!T83*'Yatay - Trend Analiz'!$D$6</f>
        <v>-1552754282.8759465</v>
      </c>
      <c r="S20">
        <f>Bilanço!X83</f>
        <v>-2123778000</v>
      </c>
      <c r="T20">
        <f t="shared" si="5"/>
        <v>-253999647.61151576</v>
      </c>
      <c r="U20" s="16">
        <f t="shared" si="6"/>
        <v>0.1955716966968134</v>
      </c>
      <c r="V20">
        <f t="shared" si="7"/>
        <v>-571023717.12405348</v>
      </c>
      <c r="W20" s="16">
        <f t="shared" si="8"/>
        <v>0.367748924231867</v>
      </c>
    </row>
    <row r="21" spans="1:23" x14ac:dyDescent="0.25">
      <c r="A21" t="s">
        <v>35</v>
      </c>
      <c r="B21">
        <f>Bilanço!D13*'Yatay - Trend Analiz'!$D$2</f>
        <v>0</v>
      </c>
      <c r="C21">
        <f>Bilanço!H13*'Yatay - Trend Analiz'!$D$3</f>
        <v>0</v>
      </c>
      <c r="D21">
        <f>Bilanço!L13*'Yatay - Trend Analiz'!$D$4</f>
        <v>0</v>
      </c>
      <c r="E21">
        <f>Bilanço!P13*'Yatay - Trend Analiz'!$D$5</f>
        <v>0</v>
      </c>
      <c r="F21">
        <f>Bilanço!T13*'Yatay - Trend Analiz'!$D$6</f>
        <v>0</v>
      </c>
      <c r="G21">
        <f>Bilanço!X13</f>
        <v>0</v>
      </c>
      <c r="H21">
        <f t="shared" si="1"/>
        <v>0</v>
      </c>
      <c r="I21" s="16" t="str">
        <f t="shared" si="2"/>
        <v/>
      </c>
      <c r="J21">
        <f t="shared" si="3"/>
        <v>0</v>
      </c>
      <c r="K21" s="16" t="str">
        <f t="shared" si="4"/>
        <v/>
      </c>
      <c r="M21" t="s">
        <v>92</v>
      </c>
      <c r="N21">
        <f>Bilanço!D84*'Yatay - Trend Analiz'!$D$2</f>
        <v>-173231653.66902056</v>
      </c>
      <c r="O21">
        <f>Bilanço!H84*'Yatay - Trend Analiz'!$D$3</f>
        <v>-176901062.94492319</v>
      </c>
      <c r="P21">
        <f>Bilanço!L84*'Yatay - Trend Analiz'!$D$4</f>
        <v>-176860934.17992079</v>
      </c>
      <c r="Q21">
        <f>Bilanço!P84*'Yatay - Trend Analiz'!$D$5</f>
        <v>-171483534.43381348</v>
      </c>
      <c r="R21">
        <f>Bilanço!T84*'Yatay - Trend Analiz'!$D$6</f>
        <v>-207456035.76306963</v>
      </c>
      <c r="S21">
        <f>Bilanço!X84</f>
        <v>-264169000</v>
      </c>
      <c r="T21">
        <f t="shared" si="5"/>
        <v>-35972501.329256147</v>
      </c>
      <c r="U21" s="16">
        <f t="shared" si="6"/>
        <v>0.20977233439948864</v>
      </c>
      <c r="V21">
        <f t="shared" si="7"/>
        <v>-56712964.23693037</v>
      </c>
      <c r="W21" s="16">
        <f t="shared" si="8"/>
        <v>0.2733734115198308</v>
      </c>
    </row>
    <row r="22" spans="1:23" s="8" customFormat="1" x14ac:dyDescent="0.25">
      <c r="A22" s="8" t="s">
        <v>36</v>
      </c>
      <c r="B22" s="8">
        <f>Bilanço!D14*'Yatay - Trend Analiz'!$D$2</f>
        <v>756727852.62511516</v>
      </c>
      <c r="C22" s="8">
        <f>Bilanço!H14*'Yatay - Trend Analiz'!$D$3</f>
        <v>2116864970.4008992</v>
      </c>
      <c r="D22" s="8">
        <f>Bilanço!L14*'Yatay - Trend Analiz'!$D$4</f>
        <v>1504412912.0512981</v>
      </c>
      <c r="E22" s="8">
        <f>Bilanço!P14*'Yatay - Trend Analiz'!$D$5</f>
        <v>1073510809.7991799</v>
      </c>
      <c r="F22" s="8">
        <f>Bilanço!T14*'Yatay - Trend Analiz'!$D$6</f>
        <v>1077228129.6411273</v>
      </c>
      <c r="G22" s="8">
        <f>Bilanço!X14</f>
        <v>1312052000</v>
      </c>
      <c r="H22" s="8">
        <f t="shared" si="1"/>
        <v>3717319.8419474363</v>
      </c>
      <c r="I22" s="18">
        <f t="shared" si="2"/>
        <v>3.4627688962375982E-3</v>
      </c>
      <c r="J22" s="8">
        <f t="shared" si="3"/>
        <v>234823870.35887265</v>
      </c>
      <c r="K22" s="18">
        <f t="shared" si="4"/>
        <v>0.21798898849503953</v>
      </c>
      <c r="M22" t="s">
        <v>93</v>
      </c>
      <c r="N22">
        <f>Bilanço!D85*'Yatay - Trend Analiz'!$D$2</f>
        <v>0</v>
      </c>
      <c r="O22">
        <f>Bilanço!H85*'Yatay - Trend Analiz'!$D$3</f>
        <v>0</v>
      </c>
      <c r="P22">
        <f>Bilanço!L85*'Yatay - Trend Analiz'!$D$4</f>
        <v>0</v>
      </c>
      <c r="Q22">
        <f>Bilanço!P85*'Yatay - Trend Analiz'!$D$5</f>
        <v>0</v>
      </c>
      <c r="R22">
        <f>Bilanço!T85*'Yatay - Trend Analiz'!$D$6</f>
        <v>0</v>
      </c>
      <c r="S22">
        <f>Bilanço!X85</f>
        <v>0</v>
      </c>
      <c r="T22">
        <f t="shared" si="5"/>
        <v>0</v>
      </c>
      <c r="U22" s="16" t="str">
        <f t="shared" si="6"/>
        <v/>
      </c>
      <c r="V22">
        <f t="shared" si="7"/>
        <v>0</v>
      </c>
      <c r="W22" s="16" t="str">
        <f t="shared" si="8"/>
        <v/>
      </c>
    </row>
    <row r="23" spans="1:23" x14ac:dyDescent="0.25">
      <c r="A23" t="s">
        <v>27</v>
      </c>
      <c r="B23">
        <f>Bilanço!D15*'Yatay - Trend Analiz'!$D$2</f>
        <v>0</v>
      </c>
      <c r="C23">
        <f>Bilanço!H15*'Yatay - Trend Analiz'!$D$3</f>
        <v>0</v>
      </c>
      <c r="D23">
        <f>Bilanço!L15*'Yatay - Trend Analiz'!$D$4</f>
        <v>0</v>
      </c>
      <c r="E23">
        <f>Bilanço!P15*'Yatay - Trend Analiz'!$D$5</f>
        <v>0</v>
      </c>
      <c r="F23">
        <f>Bilanço!T15*'Yatay - Trend Analiz'!$D$6</f>
        <v>0</v>
      </c>
      <c r="G23">
        <f>Bilanço!X15</f>
        <v>0</v>
      </c>
      <c r="H23">
        <f t="shared" si="1"/>
        <v>0</v>
      </c>
      <c r="I23" s="16" t="str">
        <f t="shared" si="2"/>
        <v/>
      </c>
      <c r="J23">
        <f t="shared" si="3"/>
        <v>0</v>
      </c>
      <c r="K23" s="16" t="str">
        <f t="shared" si="4"/>
        <v/>
      </c>
      <c r="M23" t="s">
        <v>94</v>
      </c>
      <c r="N23">
        <f>Bilanço!D86*'Yatay - Trend Analiz'!$D$2</f>
        <v>237712180.53423396</v>
      </c>
      <c r="O23">
        <f>Bilanço!H86*'Yatay - Trend Analiz'!$D$3</f>
        <v>106208748.22030723</v>
      </c>
      <c r="P23">
        <f>Bilanço!L86*'Yatay - Trend Analiz'!$D$4</f>
        <v>179344995.78801784</v>
      </c>
      <c r="Q23">
        <f>Bilanço!P86*'Yatay - Trend Analiz'!$D$5</f>
        <v>130832907.58069605</v>
      </c>
      <c r="R23">
        <f>Bilanço!T86*'Yatay - Trend Analiz'!$D$6</f>
        <v>161213266.11200792</v>
      </c>
      <c r="S23">
        <f>Bilanço!X86</f>
        <v>493453000</v>
      </c>
      <c r="T23">
        <f t="shared" si="5"/>
        <v>30380358.53131187</v>
      </c>
      <c r="U23" s="16">
        <f t="shared" si="6"/>
        <v>0.23220731766259692</v>
      </c>
      <c r="V23">
        <f t="shared" si="7"/>
        <v>332239733.88799208</v>
      </c>
      <c r="W23" s="16">
        <f t="shared" si="8"/>
        <v>2.0608709314105593</v>
      </c>
    </row>
    <row r="24" spans="1:23" x14ac:dyDescent="0.25">
      <c r="A24" t="s">
        <v>28</v>
      </c>
      <c r="B24">
        <f>Bilanço!D16*'Yatay - Trend Analiz'!$D$2</f>
        <v>0</v>
      </c>
      <c r="C24">
        <f>Bilanço!H16*'Yatay - Trend Analiz'!$D$3</f>
        <v>0</v>
      </c>
      <c r="D24">
        <f>Bilanço!L16*'Yatay - Trend Analiz'!$D$4</f>
        <v>0</v>
      </c>
      <c r="E24">
        <f>Bilanço!P16*'Yatay - Trend Analiz'!$D$5</f>
        <v>0</v>
      </c>
      <c r="F24">
        <f>Bilanço!T16*'Yatay - Trend Analiz'!$D$6</f>
        <v>0</v>
      </c>
      <c r="G24">
        <f>Bilanço!X16</f>
        <v>0</v>
      </c>
      <c r="H24">
        <f t="shared" si="1"/>
        <v>0</v>
      </c>
      <c r="I24" s="16" t="str">
        <f t="shared" si="2"/>
        <v/>
      </c>
      <c r="J24">
        <f t="shared" si="3"/>
        <v>0</v>
      </c>
      <c r="K24" s="16" t="str">
        <f t="shared" si="4"/>
        <v/>
      </c>
      <c r="M24" t="s">
        <v>95</v>
      </c>
      <c r="N24">
        <f>Bilanço!D87*'Yatay - Trend Analiz'!$D$2</f>
        <v>-395363455.94105005</v>
      </c>
      <c r="O24">
        <f>Bilanço!H87*'Yatay - Trend Analiz'!$D$3</f>
        <v>-535082849.38179094</v>
      </c>
      <c r="P24">
        <f>Bilanço!L87*'Yatay - Trend Analiz'!$D$4</f>
        <v>-246467813.16401583</v>
      </c>
      <c r="Q24">
        <f>Bilanço!P87*'Yatay - Trend Analiz'!$D$5</f>
        <v>-426724902.95447379</v>
      </c>
      <c r="R24">
        <f>Bilanço!T87*'Yatay - Trend Analiz'!$D$6</f>
        <v>-450942923.13423562</v>
      </c>
      <c r="S24">
        <f>Bilanço!X87</f>
        <v>-999628000</v>
      </c>
      <c r="T24">
        <f t="shared" si="5"/>
        <v>-24218020.179761827</v>
      </c>
      <c r="U24" s="16">
        <f t="shared" si="6"/>
        <v>5.6753238473044039E-2</v>
      </c>
      <c r="V24">
        <f t="shared" si="7"/>
        <v>-548685076.86576438</v>
      </c>
      <c r="W24" s="16">
        <f t="shared" si="8"/>
        <v>1.2167506101485777</v>
      </c>
    </row>
    <row r="25" spans="1:23" x14ac:dyDescent="0.25">
      <c r="A25" t="s">
        <v>29</v>
      </c>
      <c r="B25">
        <f>Bilanço!D17*'Yatay - Trend Analiz'!$D$2</f>
        <v>2708502.3027325762</v>
      </c>
      <c r="C25">
        <f>Bilanço!H17*'Yatay - Trend Analiz'!$D$3</f>
        <v>2177950.5432746345</v>
      </c>
      <c r="D25">
        <f>Bilanço!L17*'Yatay - Trend Analiz'!$D$4</f>
        <v>2111983.9064562772</v>
      </c>
      <c r="E25">
        <f>Bilanço!P17*'Yatay - Trend Analiz'!$D$5</f>
        <v>1478689.5174009043</v>
      </c>
      <c r="F25">
        <f>Bilanço!T17*'Yatay - Trend Analiz'!$D$6</f>
        <v>1303546.0076989939</v>
      </c>
      <c r="G25">
        <f>Bilanço!X17</f>
        <v>1171000</v>
      </c>
      <c r="H25">
        <f t="shared" si="1"/>
        <v>-175143.50970191043</v>
      </c>
      <c r="I25" s="16">
        <f t="shared" si="2"/>
        <v>-0.11844508778946411</v>
      </c>
      <c r="J25">
        <f t="shared" si="3"/>
        <v>-132546.0076989939</v>
      </c>
      <c r="K25" s="16">
        <f t="shared" si="4"/>
        <v>-0.10168111207134357</v>
      </c>
      <c r="M25" t="s">
        <v>96</v>
      </c>
      <c r="N25">
        <f>Bilanço!D88*'Yatay - Trend Analiz'!$D$2</f>
        <v>0</v>
      </c>
      <c r="O25">
        <f>Bilanço!H88*'Yatay - Trend Analiz'!$D$3</f>
        <v>0</v>
      </c>
      <c r="P25">
        <f>Bilanço!L88*'Yatay - Trend Analiz'!$D$4</f>
        <v>0</v>
      </c>
      <c r="Q25">
        <f>Bilanço!P88*'Yatay - Trend Analiz'!$D$5</f>
        <v>0</v>
      </c>
      <c r="R25">
        <f>Bilanço!T88*'Yatay - Trend Analiz'!$D$6</f>
        <v>0</v>
      </c>
      <c r="S25">
        <f>Bilanço!X88</f>
        <v>0</v>
      </c>
      <c r="T25">
        <f t="shared" si="5"/>
        <v>0</v>
      </c>
      <c r="U25" s="16" t="str">
        <f t="shared" si="6"/>
        <v/>
      </c>
      <c r="V25">
        <f t="shared" si="7"/>
        <v>0</v>
      </c>
      <c r="W25" s="16" t="str">
        <f t="shared" si="8"/>
        <v/>
      </c>
    </row>
    <row r="26" spans="1:23" x14ac:dyDescent="0.25">
      <c r="A26" t="s">
        <v>30</v>
      </c>
      <c r="B26">
        <f>Bilanço!D18*'Yatay - Trend Analiz'!$D$2</f>
        <v>0</v>
      </c>
      <c r="C26">
        <f>Bilanço!H18*'Yatay - Trend Analiz'!$D$3</f>
        <v>0</v>
      </c>
      <c r="D26">
        <f>Bilanço!L18*'Yatay - Trend Analiz'!$D$4</f>
        <v>0</v>
      </c>
      <c r="E26">
        <f>Bilanço!P18*'Yatay - Trend Analiz'!$D$5</f>
        <v>0</v>
      </c>
      <c r="F26">
        <f>Bilanço!T18*'Yatay - Trend Analiz'!$D$6</f>
        <v>0</v>
      </c>
      <c r="G26">
        <f>Bilanço!X18</f>
        <v>0</v>
      </c>
      <c r="H26">
        <f t="shared" si="1"/>
        <v>0</v>
      </c>
      <c r="I26" s="16" t="str">
        <f t="shared" si="2"/>
        <v/>
      </c>
      <c r="J26">
        <f t="shared" si="3"/>
        <v>0</v>
      </c>
      <c r="K26" s="16" t="str">
        <f t="shared" si="4"/>
        <v/>
      </c>
      <c r="M26" s="8" t="s">
        <v>97</v>
      </c>
      <c r="N26" s="8">
        <f>Bilanço!D89*'Yatay - Trend Analiz'!$D$2</f>
        <v>242644596.86828369</v>
      </c>
      <c r="O26" s="8">
        <f>Bilanço!H89*'Yatay - Trend Analiz'!$D$3</f>
        <v>-26701673.660547022</v>
      </c>
      <c r="P26" s="8">
        <f>Bilanço!L89*'Yatay - Trend Analiz'!$D$4</f>
        <v>580242773.11875272</v>
      </c>
      <c r="Q26" s="8">
        <f>Bilanço!P89*'Yatay - Trend Analiz'!$D$5</f>
        <v>647022971.29639363</v>
      </c>
      <c r="R26" s="8">
        <f>Bilanço!T89*'Yatay - Trend Analiz'!$D$6</f>
        <v>991114943.49931681</v>
      </c>
      <c r="S26" s="8">
        <f>Bilanço!X89</f>
        <v>1329751000</v>
      </c>
      <c r="T26" s="8">
        <f t="shared" si="5"/>
        <v>344091972.20292318</v>
      </c>
      <c r="U26" s="18">
        <f t="shared" si="6"/>
        <v>0.53180796890949744</v>
      </c>
      <c r="V26" s="8">
        <f t="shared" si="7"/>
        <v>338636056.50068319</v>
      </c>
      <c r="W26" s="18">
        <f t="shared" si="8"/>
        <v>0.3416718300150588</v>
      </c>
    </row>
    <row r="27" spans="1:23" x14ac:dyDescent="0.25">
      <c r="A27" t="s">
        <v>26</v>
      </c>
      <c r="B27">
        <f>Bilanço!D19*'Yatay - Trend Analiz'!$D$2</f>
        <v>0</v>
      </c>
      <c r="C27">
        <f>Bilanço!H19*'Yatay - Trend Analiz'!$D$3</f>
        <v>0</v>
      </c>
      <c r="D27">
        <f>Bilanço!L19*'Yatay - Trend Analiz'!$D$4</f>
        <v>0</v>
      </c>
      <c r="E27">
        <f>Bilanço!P19*'Yatay - Trend Analiz'!$D$5</f>
        <v>0</v>
      </c>
      <c r="F27">
        <f>Bilanço!T19*'Yatay - Trend Analiz'!$D$6</f>
        <v>0</v>
      </c>
      <c r="G27">
        <f>Bilanço!X19</f>
        <v>0</v>
      </c>
      <c r="H27">
        <f t="shared" si="1"/>
        <v>0</v>
      </c>
      <c r="I27" s="16" t="str">
        <f t="shared" si="2"/>
        <v/>
      </c>
      <c r="J27">
        <f t="shared" si="3"/>
        <v>0</v>
      </c>
      <c r="K27" s="16" t="str">
        <f t="shared" si="4"/>
        <v/>
      </c>
      <c r="M27" s="8" t="s">
        <v>98</v>
      </c>
      <c r="N27" s="8">
        <f>Bilanço!D90*'Yatay - Trend Analiz'!$D$2</f>
        <v>400295872.27509975</v>
      </c>
      <c r="O27" s="8">
        <f>Bilanço!H90*'Yatay - Trend Analiz'!$D$3</f>
        <v>402172427.50093669</v>
      </c>
      <c r="P27" s="8">
        <f>Bilanço!L90*'Yatay - Trend Analiz'!$D$4</f>
        <v>647365590.49475074</v>
      </c>
      <c r="Q27" s="8">
        <f>Bilanço!P90*'Yatay - Trend Analiz'!$D$5</f>
        <v>942914966.67017138</v>
      </c>
      <c r="R27" s="8">
        <f>Bilanço!T90*'Yatay - Trend Analiz'!$D$6</f>
        <v>1280844600.5215445</v>
      </c>
      <c r="S27" s="8">
        <f>Bilanço!X90</f>
        <v>1835926000</v>
      </c>
      <c r="T27" s="8">
        <f t="shared" si="5"/>
        <v>337929633.85137308</v>
      </c>
      <c r="U27" s="18">
        <f t="shared" si="6"/>
        <v>0.35838823838457512</v>
      </c>
      <c r="V27" s="8">
        <f t="shared" si="7"/>
        <v>555081399.47845554</v>
      </c>
      <c r="W27" s="18">
        <f t="shared" si="8"/>
        <v>0.43337138576563705</v>
      </c>
    </row>
    <row r="28" spans="1:23" x14ac:dyDescent="0.25">
      <c r="A28" t="s">
        <v>37</v>
      </c>
      <c r="B28">
        <f>Bilanço!D20*'Yatay - Trend Analiz'!$D$2</f>
        <v>0</v>
      </c>
      <c r="C28">
        <f>Bilanço!H20*'Yatay - Trend Analiz'!$D$3</f>
        <v>0</v>
      </c>
      <c r="D28">
        <f>Bilanço!L20*'Yatay - Trend Analiz'!$D$4</f>
        <v>0</v>
      </c>
      <c r="E28">
        <f>Bilanço!P20*'Yatay - Trend Analiz'!$D$5</f>
        <v>0</v>
      </c>
      <c r="F28">
        <f>Bilanço!T20*'Yatay - Trend Analiz'!$D$6</f>
        <v>0</v>
      </c>
      <c r="G28">
        <f>Bilanço!X20</f>
        <v>0</v>
      </c>
      <c r="H28">
        <f t="shared" si="1"/>
        <v>0</v>
      </c>
      <c r="I28" s="16" t="str">
        <f t="shared" si="2"/>
        <v/>
      </c>
      <c r="J28">
        <f t="shared" si="3"/>
        <v>0</v>
      </c>
      <c r="K28" s="16" t="str">
        <f t="shared" si="4"/>
        <v/>
      </c>
      <c r="M28" t="s">
        <v>99</v>
      </c>
      <c r="N28">
        <f>Bilanço!D91*'Yatay - Trend Analiz'!$D$2</f>
        <v>1964313.1716303346</v>
      </c>
      <c r="O28">
        <f>Bilanço!H91*'Yatay - Trend Analiz'!$D$3</f>
        <v>447469.83889097039</v>
      </c>
      <c r="P28">
        <f>Bilanço!L91*'Yatay - Trend Analiz'!$D$4</f>
        <v>20127631.860187337</v>
      </c>
      <c r="Q28">
        <f>Bilanço!P91*'Yatay - Trend Analiz'!$D$5</f>
        <v>14229793.712543372</v>
      </c>
      <c r="R28">
        <f>Bilanço!T91*'Yatay - Trend Analiz'!$D$6</f>
        <v>50996593.567614548</v>
      </c>
      <c r="S28">
        <f>Bilanço!X91</f>
        <v>120682000</v>
      </c>
      <c r="T28">
        <f t="shared" si="5"/>
        <v>36766799.855071172</v>
      </c>
      <c r="U28" s="16">
        <f t="shared" si="6"/>
        <v>2.583790081416411</v>
      </c>
      <c r="V28">
        <f t="shared" si="7"/>
        <v>69685406.432385445</v>
      </c>
      <c r="W28" s="16">
        <f t="shared" si="8"/>
        <v>1.3664717887478519</v>
      </c>
    </row>
    <row r="29" spans="1:23" x14ac:dyDescent="0.25">
      <c r="A29" t="s">
        <v>32</v>
      </c>
      <c r="B29">
        <f>Bilanço!D21*'Yatay - Trend Analiz'!$D$2</f>
        <v>0</v>
      </c>
      <c r="C29">
        <f>Bilanço!H21*'Yatay - Trend Analiz'!$D$3</f>
        <v>0</v>
      </c>
      <c r="D29">
        <f>Bilanço!L21*'Yatay - Trend Analiz'!$D$4</f>
        <v>0</v>
      </c>
      <c r="E29">
        <f>Bilanço!P21*'Yatay - Trend Analiz'!$D$5</f>
        <v>0</v>
      </c>
      <c r="F29">
        <f>Bilanço!T21*'Yatay - Trend Analiz'!$D$6</f>
        <v>0</v>
      </c>
      <c r="G29">
        <f>Bilanço!X21</f>
        <v>0</v>
      </c>
      <c r="H29">
        <f t="shared" si="1"/>
        <v>0</v>
      </c>
      <c r="I29" s="16" t="str">
        <f t="shared" si="2"/>
        <v/>
      </c>
      <c r="J29">
        <f t="shared" si="3"/>
        <v>0</v>
      </c>
      <c r="K29" s="16" t="str">
        <f t="shared" si="4"/>
        <v/>
      </c>
      <c r="M29" t="s">
        <v>100</v>
      </c>
      <c r="N29">
        <f>Bilanço!D92*'Yatay - Trend Analiz'!$D$2</f>
        <v>0</v>
      </c>
      <c r="O29">
        <f>Bilanço!H92*'Yatay - Trend Analiz'!$D$3</f>
        <v>-19799.550393405771</v>
      </c>
      <c r="P29">
        <f>Bilanço!L92*'Yatay - Trend Analiz'!$D$4</f>
        <v>-10233908.593700886</v>
      </c>
      <c r="Q29">
        <f>Bilanço!P92*'Yatay - Trend Analiz'!$D$5</f>
        <v>-577844.60098832939</v>
      </c>
      <c r="R29">
        <f>Bilanço!T92*'Yatay - Trend Analiz'!$D$6</f>
        <v>-1098403.0795976652</v>
      </c>
      <c r="S29">
        <f>Bilanço!X92</f>
        <v>0</v>
      </c>
      <c r="T29">
        <f t="shared" si="5"/>
        <v>-520558.47860933584</v>
      </c>
      <c r="U29" s="16">
        <f t="shared" si="6"/>
        <v>0.90086240784976968</v>
      </c>
      <c r="V29">
        <f t="shared" si="7"/>
        <v>1098403.0795976652</v>
      </c>
      <c r="W29" s="16">
        <f t="shared" si="8"/>
        <v>-1</v>
      </c>
    </row>
    <row r="30" spans="1:23" x14ac:dyDescent="0.25">
      <c r="A30" t="s">
        <v>38</v>
      </c>
      <c r="B30">
        <f>Bilanço!D22*'Yatay - Trend Analiz'!$D$2</f>
        <v>44114839.422781698</v>
      </c>
      <c r="C30">
        <f>Bilanço!H22*'Yatay - Trend Analiz'!$D$3</f>
        <v>35358037.092544019</v>
      </c>
      <c r="D30">
        <f>Bilanço!L22*'Yatay - Trend Analiz'!$D$4</f>
        <v>103550996.16521028</v>
      </c>
      <c r="E30">
        <f>Bilanço!P22*'Yatay - Trend Analiz'!$D$5</f>
        <v>87743480.180843234</v>
      </c>
      <c r="F30">
        <f>Bilanço!T22*'Yatay - Trend Analiz'!$D$6</f>
        <v>56793900.409785166</v>
      </c>
      <c r="G30">
        <f>Bilanço!X22</f>
        <v>91510000</v>
      </c>
      <c r="H30">
        <f t="shared" si="1"/>
        <v>-30949579.771058068</v>
      </c>
      <c r="I30" s="16">
        <f t="shared" si="2"/>
        <v>-0.35272797143753132</v>
      </c>
      <c r="J30">
        <f t="shared" si="3"/>
        <v>34716099.590214834</v>
      </c>
      <c r="K30" s="16">
        <f t="shared" si="4"/>
        <v>0.61126457840943615</v>
      </c>
      <c r="M30" t="s">
        <v>101</v>
      </c>
      <c r="N30">
        <f>Bilanço!D93*'Yatay - Trend Analiz'!$D$2</f>
        <v>467281.54743629106</v>
      </c>
      <c r="O30">
        <f>Bilanço!H93*'Yatay - Trend Analiz'!$D$3</f>
        <v>1124614.4623454476</v>
      </c>
      <c r="P30">
        <f>Bilanço!L93*'Yatay - Trend Analiz'!$D$4</f>
        <v>-740611.80612309044</v>
      </c>
      <c r="Q30">
        <f>Bilanço!P93*'Yatay - Trend Analiz'!$D$5</f>
        <v>38522.973399221955</v>
      </c>
      <c r="R30">
        <f>Bilanço!T93*'Yatay - Trend Analiz'!$D$6</f>
        <v>-40382.466161678873</v>
      </c>
      <c r="S30">
        <f>Bilanço!X93</f>
        <v>-210000</v>
      </c>
      <c r="T30">
        <f t="shared" si="5"/>
        <v>-78905.439560900821</v>
      </c>
      <c r="U30" s="16">
        <f t="shared" si="6"/>
        <v>-2.0482697102112701</v>
      </c>
      <c r="V30">
        <f t="shared" si="7"/>
        <v>-169617.53383832113</v>
      </c>
      <c r="W30" s="16">
        <f t="shared" si="8"/>
        <v>4.2002767527675289</v>
      </c>
    </row>
    <row r="31" spans="1:23" x14ac:dyDescent="0.25">
      <c r="A31" t="s">
        <v>31</v>
      </c>
      <c r="B31">
        <f>Bilanço!D23*'Yatay - Trend Analiz'!$D$2</f>
        <v>0</v>
      </c>
      <c r="C31">
        <f>Bilanço!H23*'Yatay - Trend Analiz'!$D$3</f>
        <v>0</v>
      </c>
      <c r="D31">
        <f>Bilanço!L23*'Yatay - Trend Analiz'!$D$4</f>
        <v>0</v>
      </c>
      <c r="E31">
        <f>Bilanço!P23*'Yatay - Trend Analiz'!$D$5</f>
        <v>0</v>
      </c>
      <c r="F31">
        <f>Bilanço!T23*'Yatay - Trend Analiz'!$D$6</f>
        <v>0</v>
      </c>
      <c r="G31">
        <f>Bilanço!X23</f>
        <v>0</v>
      </c>
      <c r="H31">
        <f t="shared" si="1"/>
        <v>0</v>
      </c>
      <c r="I31" s="16" t="str">
        <f t="shared" si="2"/>
        <v/>
      </c>
      <c r="J31">
        <f t="shared" si="3"/>
        <v>0</v>
      </c>
      <c r="K31" s="16" t="str">
        <f t="shared" si="4"/>
        <v/>
      </c>
      <c r="M31" t="s">
        <v>102</v>
      </c>
      <c r="N31">
        <f>Bilanço!D94*'Yatay - Trend Analiz'!$D$2</f>
        <v>0</v>
      </c>
      <c r="O31">
        <f>Bilanço!H94*'Yatay - Trend Analiz'!$D$3</f>
        <v>0</v>
      </c>
      <c r="P31">
        <f>Bilanço!L94*'Yatay - Trend Analiz'!$D$4</f>
        <v>0</v>
      </c>
      <c r="Q31">
        <f>Bilanço!P94*'Yatay - Trend Analiz'!$D$5</f>
        <v>0</v>
      </c>
      <c r="R31">
        <f>Bilanço!T94*'Yatay - Trend Analiz'!$D$6</f>
        <v>0</v>
      </c>
      <c r="S31">
        <f>Bilanço!X94</f>
        <v>0</v>
      </c>
      <c r="T31">
        <f t="shared" si="5"/>
        <v>0</v>
      </c>
      <c r="U31" s="16" t="str">
        <f t="shared" si="6"/>
        <v/>
      </c>
      <c r="V31">
        <f t="shared" si="7"/>
        <v>0</v>
      </c>
      <c r="W31" s="16" t="str">
        <f t="shared" si="8"/>
        <v/>
      </c>
    </row>
    <row r="32" spans="1:23" x14ac:dyDescent="0.25">
      <c r="A32" t="s">
        <v>39</v>
      </c>
      <c r="B32">
        <f>Bilanço!D24*'Yatay - Trend Analiz'!$D$2</f>
        <v>0</v>
      </c>
      <c r="C32">
        <f>Bilanço!H24*'Yatay - Trend Analiz'!$D$3</f>
        <v>0</v>
      </c>
      <c r="D32">
        <f>Bilanço!L24*'Yatay - Trend Analiz'!$D$4</f>
        <v>0</v>
      </c>
      <c r="E32">
        <f>Bilanço!P24*'Yatay - Trend Analiz'!$D$5</f>
        <v>549524288.92860901</v>
      </c>
      <c r="F32">
        <f>Bilanço!T24*'Yatay - Trend Analiz'!$D$6</f>
        <v>583549250.21731019</v>
      </c>
      <c r="G32">
        <f>Bilanço!X24</f>
        <v>561717000</v>
      </c>
      <c r="H32">
        <f t="shared" si="1"/>
        <v>34024961.288701177</v>
      </c>
      <c r="I32" s="16">
        <f t="shared" si="2"/>
        <v>6.1917119905725404E-2</v>
      </c>
      <c r="J32">
        <f t="shared" si="3"/>
        <v>-21832250.21731019</v>
      </c>
      <c r="K32" s="16">
        <f t="shared" si="4"/>
        <v>-3.7412866538993915E-2</v>
      </c>
      <c r="M32" t="s">
        <v>103</v>
      </c>
      <c r="N32">
        <f>Bilanço!D95*'Yatay - Trend Analiz'!$D$2</f>
        <v>245076191.58735031</v>
      </c>
      <c r="O32">
        <f>Bilanço!H95*'Yatay - Trend Analiz'!$D$3</f>
        <v>-25149388.909704007</v>
      </c>
      <c r="P32">
        <f>Bilanço!L95*'Yatay - Trend Analiz'!$D$4</f>
        <v>589395884.57911611</v>
      </c>
      <c r="Q32">
        <f>Bilanço!P95*'Yatay - Trend Analiz'!$D$5</f>
        <v>660713443.38134789</v>
      </c>
      <c r="R32">
        <f>Bilanço!T95*'Yatay - Trend Analiz'!$D$6</f>
        <v>1040972751.521172</v>
      </c>
      <c r="S32">
        <f>Bilanço!X95</f>
        <v>1450223000</v>
      </c>
      <c r="T32">
        <f t="shared" si="5"/>
        <v>380259308.13982415</v>
      </c>
      <c r="U32" s="16">
        <f t="shared" si="6"/>
        <v>0.57552833523980174</v>
      </c>
      <c r="V32">
        <f t="shared" si="7"/>
        <v>409250248.47882795</v>
      </c>
      <c r="W32" s="16">
        <f t="shared" si="8"/>
        <v>0.39314213352923133</v>
      </c>
    </row>
    <row r="33" spans="1:23" s="8" customFormat="1" x14ac:dyDescent="0.25">
      <c r="A33" s="8" t="s">
        <v>40</v>
      </c>
      <c r="B33" s="8">
        <f>Bilanço!D25*'Yatay - Trend Analiz'!$D$2</f>
        <v>369524517.04022104</v>
      </c>
      <c r="C33" s="8">
        <f>Bilanço!H25*'Yatay - Trend Analiz'!$D$3</f>
        <v>317271955.41401273</v>
      </c>
      <c r="D33" s="8">
        <f>Bilanço!L25*'Yatay - Trend Analiz'!$D$4</f>
        <v>191885786.13189161</v>
      </c>
      <c r="E33" s="8">
        <f>Bilanço!P25*'Yatay - Trend Analiz'!$D$5</f>
        <v>197148724.6346336</v>
      </c>
      <c r="F33" s="8">
        <f>Bilanço!T25*'Yatay - Trend Analiz'!$D$6</f>
        <v>202614985.71960756</v>
      </c>
      <c r="G33" s="8">
        <f>Bilanço!X25</f>
        <v>408212000</v>
      </c>
      <c r="H33" s="8">
        <f t="shared" si="1"/>
        <v>5466261.0849739611</v>
      </c>
      <c r="I33" s="18">
        <f t="shared" si="2"/>
        <v>2.7726586084207871E-2</v>
      </c>
      <c r="J33" s="8">
        <f t="shared" si="3"/>
        <v>205597014.28039244</v>
      </c>
      <c r="K33" s="18">
        <f t="shared" si="4"/>
        <v>1.0147177097991735</v>
      </c>
      <c r="M33" t="s">
        <v>104</v>
      </c>
      <c r="N33">
        <f>Bilanço!D96*'Yatay - Trend Analiz'!$D$2</f>
        <v>0</v>
      </c>
      <c r="O33">
        <f>Bilanço!H96*'Yatay - Trend Analiz'!$D$3</f>
        <v>2712538.4038965902</v>
      </c>
      <c r="P33">
        <f>Bilanço!L96*'Yatay - Trend Analiz'!$D$4</f>
        <v>18586167.096246935</v>
      </c>
      <c r="Q33">
        <f>Bilanço!P96*'Yatay - Trend Analiz'!$D$5</f>
        <v>6611134.8964357069</v>
      </c>
      <c r="R33">
        <f>Bilanço!T96*'Yatay - Trend Analiz'!$D$6</f>
        <v>100343967.21718612</v>
      </c>
      <c r="S33">
        <f>Bilanço!X96</f>
        <v>95742000</v>
      </c>
      <c r="T33">
        <f t="shared" si="5"/>
        <v>93732832.320750415</v>
      </c>
      <c r="U33" s="16">
        <f t="shared" si="6"/>
        <v>14.178024467672721</v>
      </c>
      <c r="V33">
        <f t="shared" si="7"/>
        <v>-4601967.2171861231</v>
      </c>
      <c r="W33" s="16">
        <f t="shared" si="8"/>
        <v>-4.5861922194341292E-2</v>
      </c>
    </row>
    <row r="34" spans="1:23" x14ac:dyDescent="0.25">
      <c r="A34" t="s">
        <v>41</v>
      </c>
      <c r="B34">
        <f>Bilanço!D26*'Yatay - Trend Analiz'!$D$2</f>
        <v>0</v>
      </c>
      <c r="C34">
        <f>Bilanço!H26*'Yatay - Trend Analiz'!$D$3</f>
        <v>0</v>
      </c>
      <c r="D34">
        <f>Bilanço!L26*'Yatay - Trend Analiz'!$D$4</f>
        <v>0</v>
      </c>
      <c r="E34">
        <f>Bilanço!P26*'Yatay - Trend Analiz'!$D$5</f>
        <v>0</v>
      </c>
      <c r="F34">
        <f>Bilanço!T26*'Yatay - Trend Analiz'!$D$6</f>
        <v>0</v>
      </c>
      <c r="G34">
        <f>Bilanço!X26</f>
        <v>0</v>
      </c>
      <c r="H34">
        <f t="shared" si="1"/>
        <v>0</v>
      </c>
      <c r="I34" s="16" t="str">
        <f t="shared" si="2"/>
        <v/>
      </c>
      <c r="J34">
        <f t="shared" si="3"/>
        <v>0</v>
      </c>
      <c r="K34" s="16" t="str">
        <f t="shared" si="4"/>
        <v/>
      </c>
      <c r="M34" t="s">
        <v>105</v>
      </c>
      <c r="N34">
        <f>Bilanço!D97*'Yatay - Trend Analiz'!$D$2</f>
        <v>-287832453.17777097</v>
      </c>
      <c r="O34">
        <f>Bilanço!H97*'Yatay - Trend Analiz'!$D$3</f>
        <v>-617100506.93143499</v>
      </c>
      <c r="P34">
        <f>Bilanço!L97*'Yatay - Trend Analiz'!$D$4</f>
        <v>-536479348.21147919</v>
      </c>
      <c r="Q34">
        <f>Bilanço!P97*'Yatay - Trend Analiz'!$D$5</f>
        <v>-571529796.65650308</v>
      </c>
      <c r="R34">
        <f>Bilanço!T97*'Yatay - Trend Analiz'!$D$6</f>
        <v>-531420332.29852217</v>
      </c>
      <c r="S34">
        <f>Bilanço!X97</f>
        <v>-834459000</v>
      </c>
      <c r="T34">
        <f t="shared" si="5"/>
        <v>40109464.357980907</v>
      </c>
      <c r="U34" s="16">
        <f t="shared" si="6"/>
        <v>-7.0179130804071135E-2</v>
      </c>
      <c r="V34">
        <f t="shared" si="7"/>
        <v>-303038667.70147783</v>
      </c>
      <c r="W34" s="16">
        <f t="shared" si="8"/>
        <v>0.57024289302361064</v>
      </c>
    </row>
    <row r="35" spans="1:23" s="8" customFormat="1" x14ac:dyDescent="0.25">
      <c r="A35" s="8" t="s">
        <v>42</v>
      </c>
      <c r="B35" s="8">
        <f>Bilanço!D27*'Yatay - Trend Analiz'!$D$2</f>
        <v>116037257.5990175</v>
      </c>
      <c r="C35" s="8">
        <f>Bilanço!H27*'Yatay - Trend Analiz'!$D$3</f>
        <v>151529919.07081303</v>
      </c>
      <c r="D35" s="8">
        <f>Bilanço!L27*'Yatay - Trend Analiz'!$D$4</f>
        <v>133317212.29647325</v>
      </c>
      <c r="E35" s="8">
        <f>Bilanço!P27*'Yatay - Trend Analiz'!$D$5</f>
        <v>115957113.23730418</v>
      </c>
      <c r="F35" s="8">
        <f>Bilanço!T27*'Yatay - Trend Analiz'!$D$6</f>
        <v>101944728.17583507</v>
      </c>
      <c r="G35" s="8">
        <f>Bilanço!X27</f>
        <v>106856000</v>
      </c>
      <c r="H35" s="8">
        <f t="shared" si="1"/>
        <v>-14012385.061469108</v>
      </c>
      <c r="I35" s="18">
        <f t="shared" si="2"/>
        <v>-0.12084109952610678</v>
      </c>
      <c r="J35" s="8">
        <f t="shared" si="3"/>
        <v>4911271.824164927</v>
      </c>
      <c r="K35" s="18">
        <f t="shared" si="4"/>
        <v>4.8175829315017904E-2</v>
      </c>
      <c r="M35" t="s">
        <v>106</v>
      </c>
      <c r="N35">
        <f>Bilanço!D98*'Yatay - Trend Analiz'!$D$2</f>
        <v>2431594.7190666255</v>
      </c>
      <c r="O35">
        <f>Bilanço!H98*'Yatay - Trend Analiz'!$D$3</f>
        <v>1552284.7508430122</v>
      </c>
      <c r="P35">
        <f>Bilanço!L98*'Yatay - Trend Analiz'!$D$4</f>
        <v>9153111.460363362</v>
      </c>
      <c r="Q35">
        <f>Bilanço!P98*'Yatay - Trend Analiz'!$D$5</f>
        <v>13690472.084954264</v>
      </c>
      <c r="R35">
        <f>Bilanço!T98*'Yatay - Trend Analiz'!$D$6</f>
        <v>49857808.021855198</v>
      </c>
      <c r="S35">
        <f>Bilanço!X98</f>
        <v>120472000</v>
      </c>
      <c r="T35">
        <f t="shared" si="5"/>
        <v>36167335.936900936</v>
      </c>
      <c r="U35" s="16">
        <f t="shared" si="6"/>
        <v>2.6417888084844492</v>
      </c>
      <c r="V35">
        <f t="shared" si="7"/>
        <v>70614191.978144795</v>
      </c>
      <c r="W35" s="16">
        <f t="shared" si="8"/>
        <v>1.4163116025315639</v>
      </c>
    </row>
    <row r="36" spans="1:23" x14ac:dyDescent="0.25">
      <c r="A36" t="s">
        <v>43</v>
      </c>
      <c r="B36">
        <f>Bilanço!D28*'Yatay - Trend Analiz'!$D$2</f>
        <v>223005791.83297512</v>
      </c>
      <c r="C36">
        <f>Bilanço!H28*'Yatay - Trend Analiz'!$D$3</f>
        <v>291378103.40951669</v>
      </c>
      <c r="D36">
        <f>Bilanço!L28*'Yatay - Trend Analiz'!$D$4</f>
        <v>235674016.21927452</v>
      </c>
      <c r="E36">
        <f>Bilanço!P28*'Yatay - Trend Analiz'!$D$5</f>
        <v>117489142.25633478</v>
      </c>
      <c r="F36">
        <f>Bilanço!T28*'Yatay - Trend Analiz'!$D$6</f>
        <v>113486037.00484289</v>
      </c>
      <c r="G36">
        <f>Bilanço!X28</f>
        <v>135379000</v>
      </c>
      <c r="H36">
        <f t="shared" si="1"/>
        <v>-4003105.2514918894</v>
      </c>
      <c r="I36" s="16">
        <f t="shared" si="2"/>
        <v>-3.4072129344156904E-2</v>
      </c>
      <c r="J36">
        <f t="shared" si="3"/>
        <v>21892962.995157108</v>
      </c>
      <c r="K36" s="16">
        <f t="shared" si="4"/>
        <v>0.19291327438126021</v>
      </c>
      <c r="M36" s="8" t="s">
        <v>107</v>
      </c>
      <c r="N36" s="8">
        <f>Bilanço!D99*'Yatay - Trend Analiz'!$D$2</f>
        <v>-42756261.590420634</v>
      </c>
      <c r="O36" s="8">
        <f>Bilanço!H99*'Yatay - Trend Analiz'!$D$3</f>
        <v>-639537357.43724239</v>
      </c>
      <c r="P36" s="8">
        <f>Bilanço!L99*'Yatay - Trend Analiz'!$D$4</f>
        <v>71502703.463883817</v>
      </c>
      <c r="Q36" s="8">
        <f>Bilanço!P99*'Yatay - Trend Analiz'!$D$5</f>
        <v>95794781.621280625</v>
      </c>
      <c r="R36" s="8">
        <f>Bilanço!T99*'Yatay - Trend Analiz'!$D$6</f>
        <v>609896386.43983603</v>
      </c>
      <c r="S36" s="8">
        <f>Bilanço!X99</f>
        <v>711506000</v>
      </c>
      <c r="T36" s="8">
        <f t="shared" si="5"/>
        <v>514101604.81855541</v>
      </c>
      <c r="U36" s="18">
        <f t="shared" si="6"/>
        <v>5.3666973932988089</v>
      </c>
      <c r="V36" s="8">
        <f t="shared" si="7"/>
        <v>101609613.56016397</v>
      </c>
      <c r="W36" s="18">
        <f t="shared" si="8"/>
        <v>0.16660143561973273</v>
      </c>
    </row>
    <row r="37" spans="1:23" x14ac:dyDescent="0.25">
      <c r="A37" t="s">
        <v>44</v>
      </c>
      <c r="B37">
        <f>Bilanço!D29*'Yatay - Trend Analiz'!$D$2</f>
        <v>1336944.4273871661</v>
      </c>
      <c r="C37">
        <f>Bilanço!H29*'Yatay - Trend Analiz'!$D$3</f>
        <v>1319149004.870738</v>
      </c>
      <c r="D37">
        <f>Bilanço!L29*'Yatay - Trend Analiz'!$D$4</f>
        <v>837872917.33199215</v>
      </c>
      <c r="E37">
        <f>Bilanço!P29*'Yatay - Trend Analiz'!$D$5</f>
        <v>4169371.044054253</v>
      </c>
      <c r="F37">
        <f>Bilanço!T29*'Yatay - Trend Analiz'!$D$6</f>
        <v>17535682.106047433</v>
      </c>
      <c r="G37">
        <f>Bilanço!X29</f>
        <v>7207000</v>
      </c>
      <c r="H37">
        <f t="shared" si="1"/>
        <v>13366311.06199318</v>
      </c>
      <c r="I37" s="16">
        <f t="shared" si="2"/>
        <v>3.2058339065443113</v>
      </c>
      <c r="J37">
        <f t="shared" si="3"/>
        <v>-10328682.106047433</v>
      </c>
      <c r="K37" s="16">
        <f t="shared" si="4"/>
        <v>-0.58900942909346188</v>
      </c>
      <c r="M37" t="s">
        <v>108</v>
      </c>
      <c r="N37">
        <f>Bilanço!D100*'Yatay - Trend Analiz'!$D$2</f>
        <v>-891296.28492477734</v>
      </c>
      <c r="O37">
        <f>Bilanço!H100*'Yatay - Trend Analiz'!$D$3</f>
        <v>127049754.96440615</v>
      </c>
      <c r="P37">
        <f>Bilanço!L100*'Yatay - Trend Analiz'!$D$4</f>
        <v>-15315426.918966493</v>
      </c>
      <c r="Q37">
        <f>Bilanço!P100*'Yatay - Trend Analiz'!$D$5</f>
        <v>-16864172.431920934</v>
      </c>
      <c r="R37">
        <f>Bilanço!T100*'Yatay - Trend Analiz'!$D$6</f>
        <v>-73037343.598658875</v>
      </c>
      <c r="S37">
        <f>Bilanço!X100</f>
        <v>-120055000</v>
      </c>
      <c r="T37">
        <f t="shared" si="5"/>
        <v>-56173171.166737944</v>
      </c>
      <c r="U37" s="16">
        <f t="shared" si="6"/>
        <v>3.3309177425399148</v>
      </c>
      <c r="V37">
        <f t="shared" si="7"/>
        <v>-47017656.401341125</v>
      </c>
      <c r="W37" s="16">
        <f t="shared" si="8"/>
        <v>0.64374817161620423</v>
      </c>
    </row>
    <row r="38" spans="1:23" x14ac:dyDescent="0.25">
      <c r="A38" t="s">
        <v>45</v>
      </c>
      <c r="B38">
        <f>Bilanço!D30*'Yatay - Trend Analiz'!$D$2</f>
        <v>3596882404.6668711</v>
      </c>
      <c r="C38">
        <f>Bilanço!H30*'Yatay - Trend Analiz'!$D$3</f>
        <v>4964170994.0052452</v>
      </c>
      <c r="D38">
        <f>Bilanço!L30*'Yatay - Trend Analiz'!$D$4</f>
        <v>6370080103.6021872</v>
      </c>
      <c r="E38">
        <f>Bilanço!P30*'Yatay - Trend Analiz'!$D$5</f>
        <v>6352491653.03333</v>
      </c>
      <c r="F38">
        <f>Bilanço!T30*'Yatay - Trend Analiz'!$D$6</f>
        <v>8988316395.8773117</v>
      </c>
      <c r="G38">
        <f>Bilanço!X30</f>
        <v>11190528000</v>
      </c>
      <c r="H38">
        <f t="shared" si="1"/>
        <v>2635824742.8439817</v>
      </c>
      <c r="I38" s="16">
        <f t="shared" si="2"/>
        <v>0.41492769873776525</v>
      </c>
      <c r="J38">
        <f t="shared" si="3"/>
        <v>2202211604.1226883</v>
      </c>
      <c r="K38" s="16">
        <f t="shared" si="4"/>
        <v>0.24500824260400766</v>
      </c>
      <c r="M38" t="s">
        <v>109</v>
      </c>
      <c r="N38">
        <f>Bilanço!D101*'Yatay - Trend Analiz'!$D$2</f>
        <v>0</v>
      </c>
      <c r="O38">
        <f>Bilanço!H101*'Yatay - Trend Analiz'!$D$3</f>
        <v>0</v>
      </c>
      <c r="P38">
        <f>Bilanço!L101*'Yatay - Trend Analiz'!$D$4</f>
        <v>0</v>
      </c>
      <c r="Q38">
        <f>Bilanço!P101*'Yatay - Trend Analiz'!$D$5</f>
        <v>0</v>
      </c>
      <c r="R38">
        <f>Bilanço!T101*'Yatay - Trend Analiz'!$D$6</f>
        <v>-119150889.35800321</v>
      </c>
      <c r="S38">
        <f>Bilanço!X101</f>
        <v>-174211000</v>
      </c>
      <c r="T38">
        <f t="shared" si="5"/>
        <v>-119150889.35800321</v>
      </c>
      <c r="U38" s="16" t="str">
        <f t="shared" si="6"/>
        <v/>
      </c>
      <c r="V38">
        <f t="shared" si="7"/>
        <v>-55060110.641996786</v>
      </c>
      <c r="W38" s="16">
        <f t="shared" si="8"/>
        <v>0.4621040676965662</v>
      </c>
    </row>
    <row r="39" spans="1:23" x14ac:dyDescent="0.25">
      <c r="A39" t="s">
        <v>46</v>
      </c>
      <c r="B39">
        <f>Bilanço!D31*'Yatay - Trend Analiz'!$D$2</f>
        <v>0</v>
      </c>
      <c r="C39">
        <f>Bilanço!H31*'Yatay - Trend Analiz'!$D$3</f>
        <v>0</v>
      </c>
      <c r="D39">
        <f>Bilanço!L31*'Yatay - Trend Analiz'!$D$4</f>
        <v>0</v>
      </c>
      <c r="E39">
        <f>Bilanço!P31*'Yatay - Trend Analiz'!$D$5</f>
        <v>0</v>
      </c>
      <c r="F39">
        <f>Bilanço!T31*'Yatay - Trend Analiz'!$D$6</f>
        <v>0</v>
      </c>
      <c r="G39">
        <f>Bilanço!X31</f>
        <v>0</v>
      </c>
      <c r="H39">
        <f t="shared" si="1"/>
        <v>0</v>
      </c>
      <c r="I39" s="16" t="str">
        <f t="shared" si="2"/>
        <v/>
      </c>
      <c r="J39">
        <f t="shared" si="3"/>
        <v>0</v>
      </c>
      <c r="K39" s="16" t="str">
        <f t="shared" si="4"/>
        <v/>
      </c>
      <c r="M39" t="s">
        <v>110</v>
      </c>
      <c r="N39">
        <f>Bilanço!D102*'Yatay - Trend Analiz'!$D$2</f>
        <v>-891296.28492477734</v>
      </c>
      <c r="O39">
        <f>Bilanço!H102*'Yatay - Trend Analiz'!$D$3</f>
        <v>127049754.96440615</v>
      </c>
      <c r="P39">
        <f>Bilanço!L102*'Yatay - Trend Analiz'!$D$4</f>
        <v>-15315426.918966493</v>
      </c>
      <c r="Q39">
        <f>Bilanço!P102*'Yatay - Trend Analiz'!$D$5</f>
        <v>-16864172.431920934</v>
      </c>
      <c r="R39">
        <f>Bilanço!T102*'Yatay - Trend Analiz'!$D$6</f>
        <v>46113545.759344339</v>
      </c>
      <c r="S39">
        <f>Bilanço!X102</f>
        <v>54156000</v>
      </c>
      <c r="T39">
        <f t="shared" si="5"/>
        <v>62977718.19126527</v>
      </c>
      <c r="U39" s="16">
        <f t="shared" si="6"/>
        <v>-3.7344090524157263</v>
      </c>
      <c r="V39">
        <f t="shared" si="7"/>
        <v>8042454.2406556606</v>
      </c>
      <c r="W39" s="16">
        <f t="shared" si="8"/>
        <v>0.17440546174062005</v>
      </c>
    </row>
    <row r="40" spans="1:23" s="8" customFormat="1" x14ac:dyDescent="0.25">
      <c r="A40" s="8" t="s">
        <v>47</v>
      </c>
      <c r="B40" s="8">
        <f>Bilanço!D32*'Yatay - Trend Analiz'!$D$2</f>
        <v>3792301278.4771261</v>
      </c>
      <c r="C40" s="8">
        <f>Bilanço!H32*'Yatay - Trend Analiz'!$D$3</f>
        <v>4472849110.9029598</v>
      </c>
      <c r="D40" s="8">
        <f>Bilanço!L32*'Yatay - Trend Analiz'!$D$4</f>
        <v>6490498622.2417803</v>
      </c>
      <c r="E40" s="8">
        <f>Bilanço!P32*'Yatay - Trend Analiz'!$D$5</f>
        <v>5525492313.3214178</v>
      </c>
      <c r="F40" s="8">
        <f>Bilanço!T32*'Yatay - Trend Analiz'!$D$6</f>
        <v>7599846061.8403063</v>
      </c>
      <c r="G40" s="8">
        <f>Bilanço!X32</f>
        <v>9396463000</v>
      </c>
      <c r="H40" s="8">
        <f t="shared" si="1"/>
        <v>2074353748.5188885</v>
      </c>
      <c r="I40" s="18">
        <f t="shared" si="2"/>
        <v>0.37541519033839316</v>
      </c>
      <c r="J40" s="8">
        <f t="shared" si="3"/>
        <v>1796616938.1596937</v>
      </c>
      <c r="K40" s="18">
        <f t="shared" si="4"/>
        <v>0.2364017538698201</v>
      </c>
      <c r="M40" t="s">
        <v>111</v>
      </c>
      <c r="N40">
        <f>Bilanço!D103*'Yatay - Trend Analiz'!$D$2</f>
        <v>0</v>
      </c>
      <c r="O40">
        <f>Bilanço!H103*'Yatay - Trend Analiz'!$D$3</f>
        <v>0</v>
      </c>
      <c r="P40">
        <f>Bilanço!L103*'Yatay - Trend Analiz'!$D$4</f>
        <v>0</v>
      </c>
      <c r="Q40">
        <f>Bilanço!P103*'Yatay - Trend Analiz'!$D$5</f>
        <v>0</v>
      </c>
      <c r="R40">
        <f>Bilanço!T103*'Yatay - Trend Analiz'!$D$6</f>
        <v>0</v>
      </c>
      <c r="S40">
        <f>Bilanço!X103</f>
        <v>0</v>
      </c>
      <c r="T40">
        <f t="shared" si="5"/>
        <v>0</v>
      </c>
      <c r="U40" s="16" t="str">
        <f t="shared" si="6"/>
        <v/>
      </c>
      <c r="V40">
        <f t="shared" si="7"/>
        <v>0</v>
      </c>
      <c r="W40" s="16" t="str">
        <f t="shared" si="8"/>
        <v/>
      </c>
    </row>
    <row r="41" spans="1:23" s="8" customFormat="1" x14ac:dyDescent="0.25">
      <c r="A41" s="8" t="s">
        <v>48</v>
      </c>
      <c r="B41" s="8">
        <f>Bilanço!D33*'Yatay - Trend Analiz'!$D$2</f>
        <v>580181961.31409276</v>
      </c>
      <c r="C41" s="8">
        <f>Bilanço!H33*'Yatay - Trend Analiz'!$D$3</f>
        <v>546808143.12476575</v>
      </c>
      <c r="D41" s="8">
        <f>Bilanço!L33*'Yatay - Trend Analiz'!$D$4</f>
        <v>1722163413.8429623</v>
      </c>
      <c r="E41" s="8">
        <f>Bilanço!P33*'Yatay - Trend Analiz'!$D$5</f>
        <v>307665208.70570922</v>
      </c>
      <c r="F41" s="8">
        <f>Bilanço!T33*'Yatay - Trend Analiz'!$D$6</f>
        <v>374468224.01589465</v>
      </c>
      <c r="G41" s="8">
        <f>Bilanço!X33</f>
        <v>550732000</v>
      </c>
      <c r="H41" s="8">
        <f t="shared" si="1"/>
        <v>66803015.310185432</v>
      </c>
      <c r="I41" s="18">
        <f t="shared" si="2"/>
        <v>0.21712892267284103</v>
      </c>
      <c r="J41" s="8">
        <f t="shared" si="3"/>
        <v>176263775.98410535</v>
      </c>
      <c r="K41" s="18">
        <f t="shared" si="4"/>
        <v>0.47070422716727939</v>
      </c>
      <c r="M41" t="s">
        <v>112</v>
      </c>
      <c r="N41">
        <f>Bilanço!D104*'Yatay - Trend Analiz'!$D$2</f>
        <v>-43647557.875345409</v>
      </c>
      <c r="O41">
        <f>Bilanço!H104*'Yatay - Trend Analiz'!$D$3</f>
        <v>-512487602.47283626</v>
      </c>
      <c r="P41">
        <f>Bilanço!L104*'Yatay - Trend Analiz'!$D$4</f>
        <v>56187276.54491733</v>
      </c>
      <c r="Q41">
        <f>Bilanço!P104*'Yatay - Trend Analiz'!$D$5</f>
        <v>78930609.189359695</v>
      </c>
      <c r="R41">
        <f>Bilanço!T104*'Yatay - Trend Analiz'!$D$6</f>
        <v>536859042.84117711</v>
      </c>
      <c r="S41">
        <f>Bilanço!X104</f>
        <v>591451000</v>
      </c>
      <c r="T41">
        <f t="shared" si="5"/>
        <v>457928433.65181744</v>
      </c>
      <c r="U41" s="16">
        <f t="shared" si="6"/>
        <v>5.8016584232007782</v>
      </c>
      <c r="V41">
        <f t="shared" si="7"/>
        <v>54591957.158822894</v>
      </c>
      <c r="W41" s="16">
        <f t="shared" si="8"/>
        <v>0.10168769230357032</v>
      </c>
    </row>
    <row r="42" spans="1:23" x14ac:dyDescent="0.25">
      <c r="A42" t="s">
        <v>49</v>
      </c>
      <c r="B42">
        <f>Bilanço!D34*'Yatay - Trend Analiz'!$D$2</f>
        <v>0</v>
      </c>
      <c r="C42">
        <f>Bilanço!H34*'Yatay - Trend Analiz'!$D$3</f>
        <v>0</v>
      </c>
      <c r="D42">
        <f>Bilanço!L34*'Yatay - Trend Analiz'!$D$4</f>
        <v>0</v>
      </c>
      <c r="E42">
        <f>Bilanço!P34*'Yatay - Trend Analiz'!$D$5</f>
        <v>0</v>
      </c>
      <c r="F42">
        <f>Bilanço!T34*'Yatay - Trend Analiz'!$D$6</f>
        <v>0</v>
      </c>
      <c r="G42">
        <f>Bilanço!X34</f>
        <v>0</v>
      </c>
      <c r="H42">
        <f t="shared" si="1"/>
        <v>0</v>
      </c>
      <c r="I42" s="16" t="str">
        <f t="shared" si="2"/>
        <v/>
      </c>
      <c r="J42">
        <f t="shared" si="3"/>
        <v>0</v>
      </c>
      <c r="K42" s="16" t="str">
        <f t="shared" si="4"/>
        <v/>
      </c>
      <c r="M42" t="s">
        <v>113</v>
      </c>
      <c r="N42">
        <f>Bilanço!D105*'Yatay - Trend Analiz'!$D$2</f>
        <v>0</v>
      </c>
      <c r="O42">
        <f>Bilanço!H105*'Yatay - Trend Analiz'!$D$3</f>
        <v>0</v>
      </c>
      <c r="P42">
        <f>Bilanço!L105*'Yatay - Trend Analiz'!$D$4</f>
        <v>0</v>
      </c>
      <c r="Q42">
        <f>Bilanço!P105*'Yatay - Trend Analiz'!$D$5</f>
        <v>0</v>
      </c>
      <c r="R42">
        <f>Bilanço!T105*'Yatay - Trend Analiz'!$D$6</f>
        <v>0</v>
      </c>
      <c r="S42">
        <f>Bilanço!X105</f>
        <v>0</v>
      </c>
      <c r="T42">
        <f t="shared" si="5"/>
        <v>0</v>
      </c>
      <c r="U42" s="16" t="str">
        <f t="shared" si="6"/>
        <v/>
      </c>
      <c r="V42">
        <f t="shared" si="7"/>
        <v>0</v>
      </c>
      <c r="W42" s="16" t="str">
        <f t="shared" si="8"/>
        <v/>
      </c>
    </row>
    <row r="43" spans="1:23" s="8" customFormat="1" x14ac:dyDescent="0.25">
      <c r="A43" s="8" t="s">
        <v>50</v>
      </c>
      <c r="B43" s="8">
        <f>Bilanço!D35*'Yatay - Trend Analiz'!$D$2</f>
        <v>2943216093.3374271</v>
      </c>
      <c r="C43" s="8">
        <f>Bilanço!H35*'Yatay - Trend Analiz'!$D$3</f>
        <v>3670662406.8939676</v>
      </c>
      <c r="D43" s="8">
        <f>Bilanço!L35*'Yatay - Trend Analiz'!$D$4</f>
        <v>4398525408.9394608</v>
      </c>
      <c r="E43" s="8">
        <f>Bilanço!P35*'Yatay - Trend Analiz'!$D$5</f>
        <v>4969697669.6456738</v>
      </c>
      <c r="F43" s="8">
        <f>Bilanço!T35*'Yatay - Trend Analiz'!$D$6</f>
        <v>6861413900.9064932</v>
      </c>
      <c r="G43" s="8">
        <f>Bilanço!X35</f>
        <v>8292783000</v>
      </c>
      <c r="H43" s="8">
        <f t="shared" si="1"/>
        <v>1891716231.2608194</v>
      </c>
      <c r="I43" s="18">
        <f t="shared" si="2"/>
        <v>0.3806501636538574</v>
      </c>
      <c r="J43" s="8">
        <f t="shared" si="3"/>
        <v>1431369099.0935068</v>
      </c>
      <c r="K43" s="18">
        <f t="shared" si="4"/>
        <v>0.2086113911455483</v>
      </c>
      <c r="M43" t="s">
        <v>114</v>
      </c>
      <c r="N43">
        <f>Bilanço!D106*'Yatay - Trend Analiz'!$D$2</f>
        <v>0</v>
      </c>
      <c r="O43">
        <f>Bilanço!H106*'Yatay - Trend Analiz'!$D$3</f>
        <v>0</v>
      </c>
      <c r="P43">
        <f>Bilanço!L106*'Yatay - Trend Analiz'!$D$4</f>
        <v>0</v>
      </c>
      <c r="Q43">
        <f>Bilanço!P106*'Yatay - Trend Analiz'!$D$5</f>
        <v>0</v>
      </c>
      <c r="R43">
        <f>Bilanço!T106*'Yatay - Trend Analiz'!$D$6</f>
        <v>0</v>
      </c>
      <c r="S43">
        <f>Bilanço!X106</f>
        <v>0</v>
      </c>
      <c r="T43">
        <f t="shared" si="5"/>
        <v>0</v>
      </c>
      <c r="U43" s="16" t="str">
        <f t="shared" si="6"/>
        <v/>
      </c>
      <c r="V43">
        <f t="shared" si="7"/>
        <v>0</v>
      </c>
      <c r="W43" s="16" t="str">
        <f t="shared" si="8"/>
        <v/>
      </c>
    </row>
    <row r="44" spans="1:23" x14ac:dyDescent="0.25">
      <c r="A44" t="s">
        <v>51</v>
      </c>
      <c r="B44">
        <f>Bilanço!D36*'Yatay - Trend Analiz'!$D$2</f>
        <v>11898372.7356463</v>
      </c>
      <c r="C44">
        <f>Bilanço!H36*'Yatay - Trend Analiz'!$D$3</f>
        <v>8810799.9250655677</v>
      </c>
      <c r="D44">
        <f>Bilanço!L36*'Yatay - Trend Analiz'!$D$4</f>
        <v>10946171.622556107</v>
      </c>
      <c r="E44">
        <f>Bilanço!P36*'Yatay - Trend Analiz'!$D$5</f>
        <v>10721239.82756808</v>
      </c>
      <c r="F44">
        <f>Bilanço!T36*'Yatay - Trend Analiz'!$D$6</f>
        <v>12134123.432261268</v>
      </c>
      <c r="G44">
        <f>Bilanço!X36</f>
        <v>11342000</v>
      </c>
      <c r="H44">
        <f t="shared" si="1"/>
        <v>1412883.6046931874</v>
      </c>
      <c r="I44" s="16">
        <f t="shared" si="2"/>
        <v>0.13178360221549812</v>
      </c>
      <c r="J44">
        <f t="shared" si="3"/>
        <v>-792123.43226126768</v>
      </c>
      <c r="K44" s="16">
        <f t="shared" si="4"/>
        <v>-6.5280647315258983E-2</v>
      </c>
      <c r="M44" s="8" t="s">
        <v>115</v>
      </c>
      <c r="N44" s="8">
        <f>Bilanço!D107*'Yatay - Trend Analiz'!$D$2</f>
        <v>-43647557.875345409</v>
      </c>
      <c r="O44" s="8">
        <f>Bilanço!H107*'Yatay - Trend Analiz'!$D$3</f>
        <v>-512487602.47283626</v>
      </c>
      <c r="P44" s="8">
        <f>Bilanço!L107*'Yatay - Trend Analiz'!$D$4</f>
        <v>56187276.54491733</v>
      </c>
      <c r="Q44" s="8">
        <f>Bilanço!P107*'Yatay - Trend Analiz'!$D$5</f>
        <v>78930609.189359695</v>
      </c>
      <c r="R44" s="8">
        <f>Bilanço!T107*'Yatay - Trend Analiz'!$D$6</f>
        <v>536859042.84117711</v>
      </c>
      <c r="S44" s="8">
        <f>Bilanço!X107</f>
        <v>591451000</v>
      </c>
      <c r="T44" s="8">
        <f t="shared" si="5"/>
        <v>457928433.65181744</v>
      </c>
      <c r="U44" s="18">
        <f t="shared" si="6"/>
        <v>5.8016584232007782</v>
      </c>
      <c r="V44" s="8">
        <f t="shared" si="7"/>
        <v>54591957.158822894</v>
      </c>
      <c r="W44" s="18">
        <f t="shared" si="8"/>
        <v>0.10168769230357032</v>
      </c>
    </row>
    <row r="45" spans="1:23" x14ac:dyDescent="0.25">
      <c r="A45" t="s">
        <v>52</v>
      </c>
      <c r="B45">
        <f>Bilanço!D37*'Yatay - Trend Analiz'!$D$2</f>
        <v>0</v>
      </c>
      <c r="C45">
        <f>Bilanço!H37*'Yatay - Trend Analiz'!$D$3</f>
        <v>0</v>
      </c>
      <c r="D45">
        <f>Bilanço!L37*'Yatay - Trend Analiz'!$D$4</f>
        <v>0</v>
      </c>
      <c r="E45">
        <f>Bilanço!P37*'Yatay - Trend Analiz'!$D$5</f>
        <v>0</v>
      </c>
      <c r="F45">
        <f>Bilanço!T37*'Yatay - Trend Analiz'!$D$6</f>
        <v>0</v>
      </c>
      <c r="G45">
        <f>Bilanço!X37</f>
        <v>0</v>
      </c>
      <c r="H45">
        <f t="shared" si="1"/>
        <v>0</v>
      </c>
      <c r="I45" s="16" t="str">
        <f t="shared" si="2"/>
        <v/>
      </c>
      <c r="J45">
        <f t="shared" si="3"/>
        <v>0</v>
      </c>
      <c r="K45" s="16" t="str">
        <f t="shared" si="4"/>
        <v/>
      </c>
    </row>
    <row r="46" spans="1:23" x14ac:dyDescent="0.25">
      <c r="A46" t="s">
        <v>53</v>
      </c>
      <c r="B46">
        <f>Bilanço!D38*'Yatay - Trend Analiz'!$D$2</f>
        <v>0</v>
      </c>
      <c r="C46">
        <f>Bilanço!H38*'Yatay - Trend Analiz'!$D$3</f>
        <v>0</v>
      </c>
      <c r="D46">
        <f>Bilanço!L38*'Yatay - Trend Analiz'!$D$4</f>
        <v>0</v>
      </c>
      <c r="E46">
        <f>Bilanço!P38*'Yatay - Trend Analiz'!$D$5</f>
        <v>0</v>
      </c>
      <c r="F46">
        <f>Bilanço!T38*'Yatay - Trend Analiz'!$D$6</f>
        <v>0</v>
      </c>
      <c r="G46">
        <f>Bilanço!X38</f>
        <v>0</v>
      </c>
      <c r="H46">
        <f t="shared" si="1"/>
        <v>0</v>
      </c>
      <c r="I46" s="16" t="str">
        <f t="shared" si="2"/>
        <v/>
      </c>
      <c r="J46">
        <f t="shared" si="3"/>
        <v>0</v>
      </c>
      <c r="K46" s="16" t="str">
        <f t="shared" si="4"/>
        <v/>
      </c>
    </row>
    <row r="47" spans="1:23" x14ac:dyDescent="0.25">
      <c r="A47" t="s">
        <v>54</v>
      </c>
      <c r="B47">
        <f>Bilanço!D39*'Yatay - Trend Analiz'!$D$2</f>
        <v>0</v>
      </c>
      <c r="C47">
        <f>Bilanço!H39*'Yatay - Trend Analiz'!$D$3</f>
        <v>0</v>
      </c>
      <c r="D47">
        <f>Bilanço!L39*'Yatay - Trend Analiz'!$D$4</f>
        <v>0</v>
      </c>
      <c r="E47">
        <f>Bilanço!P39*'Yatay - Trend Analiz'!$D$5</f>
        <v>0</v>
      </c>
      <c r="F47">
        <f>Bilanço!T39*'Yatay - Trend Analiz'!$D$6</f>
        <v>0</v>
      </c>
      <c r="G47">
        <f>Bilanço!X39</f>
        <v>0</v>
      </c>
      <c r="H47">
        <f t="shared" si="1"/>
        <v>0</v>
      </c>
      <c r="I47" s="16" t="str">
        <f t="shared" si="2"/>
        <v/>
      </c>
      <c r="J47">
        <f t="shared" si="3"/>
        <v>0</v>
      </c>
      <c r="K47" s="16" t="str">
        <f t="shared" si="4"/>
        <v/>
      </c>
    </row>
    <row r="48" spans="1:23" x14ac:dyDescent="0.25">
      <c r="A48" t="s">
        <v>55</v>
      </c>
      <c r="B48">
        <f>Bilanço!D40*'Yatay - Trend Analiz'!$D$2</f>
        <v>0</v>
      </c>
      <c r="C48">
        <f>Bilanço!H40*'Yatay - Trend Analiz'!$D$3</f>
        <v>46105233.046084672</v>
      </c>
      <c r="D48">
        <f>Bilanço!L40*'Yatay - Trend Analiz'!$D$4</f>
        <v>78908821.52511473</v>
      </c>
      <c r="E48">
        <f>Bilanço!P40*'Yatay - Trend Analiz'!$D$5</f>
        <v>84599412.890337512</v>
      </c>
      <c r="F48">
        <f>Bilanço!T40*'Yatay - Trend Analiz'!$D$6</f>
        <v>106635555.44517569</v>
      </c>
      <c r="G48">
        <f>Bilanço!X40</f>
        <v>131110000</v>
      </c>
      <c r="H48">
        <f t="shared" si="1"/>
        <v>22036142.554838181</v>
      </c>
      <c r="I48" s="16">
        <f t="shared" si="2"/>
        <v>0.26047630594555854</v>
      </c>
      <c r="J48">
        <f t="shared" si="3"/>
        <v>24474444.554824308</v>
      </c>
      <c r="K48" s="16">
        <f t="shared" si="4"/>
        <v>0.22951485977308292</v>
      </c>
    </row>
    <row r="49" spans="1:11" x14ac:dyDescent="0.25">
      <c r="A49" t="s">
        <v>56</v>
      </c>
      <c r="B49">
        <f>Bilanço!D41*'Yatay - Trend Analiz'!$D$2</f>
        <v>0</v>
      </c>
      <c r="C49">
        <f>Bilanço!H41*'Yatay - Trend Analiz'!$D$3</f>
        <v>0</v>
      </c>
      <c r="D49">
        <f>Bilanço!L41*'Yatay - Trend Analiz'!$D$4</f>
        <v>0</v>
      </c>
      <c r="E49">
        <f>Bilanço!P41*'Yatay - Trend Analiz'!$D$5</f>
        <v>0</v>
      </c>
      <c r="F49">
        <f>Bilanço!T41*'Yatay - Trend Analiz'!$D$6</f>
        <v>59517293.927728787</v>
      </c>
      <c r="G49">
        <f>Bilanço!X41</f>
        <v>102314000</v>
      </c>
      <c r="H49">
        <f t="shared" si="1"/>
        <v>59517293.927728787</v>
      </c>
      <c r="I49" s="16" t="str">
        <f t="shared" si="2"/>
        <v/>
      </c>
      <c r="J49">
        <f t="shared" si="3"/>
        <v>42796706.072271213</v>
      </c>
      <c r="K49" s="16">
        <f t="shared" si="4"/>
        <v>0.71906337213917682</v>
      </c>
    </row>
    <row r="50" spans="1:11" x14ac:dyDescent="0.25">
      <c r="A50" t="s">
        <v>57</v>
      </c>
      <c r="B50">
        <f>Bilanço!D42*'Yatay - Trend Analiz'!$D$2</f>
        <v>80882974.516426161</v>
      </c>
      <c r="C50">
        <f>Bilanço!H42*'Yatay - Trend Analiz'!$D$3</f>
        <v>77222206.44436118</v>
      </c>
      <c r="D50">
        <f>Bilanço!L42*'Yatay - Trend Analiz'!$D$4</f>
        <v>93884063.116866782</v>
      </c>
      <c r="E50">
        <f>Bilanço!P42*'Yatay - Trend Analiz'!$D$5</f>
        <v>71125262.117548108</v>
      </c>
      <c r="F50">
        <f>Bilanço!T42*'Yatay - Trend Analiz'!$D$6</f>
        <v>97893559.17049545</v>
      </c>
      <c r="G50">
        <f>Bilanço!X42</f>
        <v>151421000</v>
      </c>
      <c r="H50">
        <f t="shared" si="1"/>
        <v>26768297.052947342</v>
      </c>
      <c r="I50" s="16">
        <f t="shared" si="2"/>
        <v>0.37635428335866949</v>
      </c>
      <c r="J50">
        <f t="shared" si="3"/>
        <v>53527440.82950455</v>
      </c>
      <c r="K50" s="16">
        <f t="shared" si="4"/>
        <v>0.5467922637921353</v>
      </c>
    </row>
    <row r="51" spans="1:11" x14ac:dyDescent="0.25">
      <c r="A51" t="s">
        <v>58</v>
      </c>
      <c r="B51">
        <f>Bilanço!D43*'Yatay - Trend Analiz'!$D$2</f>
        <v>176121876.57353392</v>
      </c>
      <c r="C51">
        <f>Bilanço!H43*'Yatay - Trend Analiz'!$D$3</f>
        <v>123240321.46871486</v>
      </c>
      <c r="D51">
        <f>Bilanço!L43*'Yatay - Trend Analiz'!$D$4</f>
        <v>186070743.1948199</v>
      </c>
      <c r="E51">
        <f>Bilanço!P43*'Yatay - Trend Analiz'!$D$5</f>
        <v>81683520.134581015</v>
      </c>
      <c r="F51">
        <f>Bilanço!T43*'Yatay - Trend Analiz'!$D$6</f>
        <v>87783404.942257524</v>
      </c>
      <c r="G51">
        <f>Bilanço!X43</f>
        <v>156761000</v>
      </c>
      <c r="H51">
        <f t="shared" si="1"/>
        <v>6099884.807676509</v>
      </c>
      <c r="I51" s="16">
        <f t="shared" si="2"/>
        <v>7.4677056003786255E-2</v>
      </c>
      <c r="J51">
        <f t="shared" si="3"/>
        <v>68977595.057742476</v>
      </c>
      <c r="K51" s="16">
        <f t="shared" si="4"/>
        <v>0.78577032986035122</v>
      </c>
    </row>
    <row r="52" spans="1:11" x14ac:dyDescent="0.25">
      <c r="A52" t="s">
        <v>34</v>
      </c>
      <c r="B52">
        <f>Bilanço!D44*'Yatay - Trend Analiz'!$D$2</f>
        <v>3792301278.4771261</v>
      </c>
      <c r="C52">
        <f>Bilanço!H44*'Yatay - Trend Analiz'!$D$3</f>
        <v>4472849110.9029598</v>
      </c>
      <c r="D52">
        <f>Bilanço!L44*'Yatay - Trend Analiz'!$D$4</f>
        <v>6490498622.2417803</v>
      </c>
      <c r="E52">
        <f>Bilanço!P44*'Yatay - Trend Analiz'!$D$5</f>
        <v>5525492313.3214178</v>
      </c>
      <c r="F52">
        <f>Bilanço!T44*'Yatay - Trend Analiz'!$D$6</f>
        <v>7599846061.8403063</v>
      </c>
      <c r="G52">
        <f>Bilanço!X44</f>
        <v>9396463000</v>
      </c>
      <c r="H52">
        <f t="shared" si="1"/>
        <v>2074353748.5188885</v>
      </c>
      <c r="I52" s="16">
        <f t="shared" si="2"/>
        <v>0.37541519033839316</v>
      </c>
      <c r="J52">
        <f t="shared" si="3"/>
        <v>1796616938.1596937</v>
      </c>
      <c r="K52" s="16">
        <f t="shared" si="4"/>
        <v>0.2364017538698201</v>
      </c>
    </row>
    <row r="53" spans="1:11" x14ac:dyDescent="0.25">
      <c r="A53" t="s">
        <v>59</v>
      </c>
      <c r="B53">
        <f>Bilanço!D45*'Yatay - Trend Analiz'!$D$2</f>
        <v>0</v>
      </c>
      <c r="C53">
        <f>Bilanço!H45*'Yatay - Trend Analiz'!$D$3</f>
        <v>0</v>
      </c>
      <c r="D53">
        <f>Bilanço!L45*'Yatay - Trend Analiz'!$D$4</f>
        <v>0</v>
      </c>
      <c r="E53">
        <f>Bilanço!P45*'Yatay - Trend Analiz'!$D$5</f>
        <v>0</v>
      </c>
      <c r="F53">
        <f>Bilanço!T45*'Yatay - Trend Analiz'!$D$6</f>
        <v>0</v>
      </c>
      <c r="G53">
        <f>Bilanço!X45</f>
        <v>0</v>
      </c>
      <c r="H53">
        <f t="shared" si="1"/>
        <v>0</v>
      </c>
      <c r="I53" s="16" t="str">
        <f t="shared" si="2"/>
        <v/>
      </c>
      <c r="J53">
        <f t="shared" si="3"/>
        <v>0</v>
      </c>
      <c r="K53" s="16" t="str">
        <f t="shared" si="4"/>
        <v/>
      </c>
    </row>
    <row r="54" spans="1:11" s="8" customFormat="1" x14ac:dyDescent="0.25">
      <c r="A54" s="8" t="s">
        <v>60</v>
      </c>
      <c r="B54" s="8">
        <f>Bilanço!D46*'Yatay - Trend Analiz'!$D$2</f>
        <v>34842762.050967149</v>
      </c>
      <c r="C54" s="8">
        <f>Bilanço!H46*'Yatay - Trend Analiz'!$D$3</f>
        <v>1411989096.6654177</v>
      </c>
      <c r="D54" s="8">
        <f>Bilanço!L46*'Yatay - Trend Analiz'!$D$4</f>
        <v>714754177.65763497</v>
      </c>
      <c r="E54" s="8">
        <f>Bilanço!P46*'Yatay - Trend Analiz'!$D$5</f>
        <v>423844569.86647046</v>
      </c>
      <c r="F54" s="8">
        <f>Bilanço!T46*'Yatay - Trend Analiz'!$D$6</f>
        <v>474999565.87607098</v>
      </c>
      <c r="G54" s="8">
        <f>Bilanço!X46</f>
        <v>452915000</v>
      </c>
      <c r="H54" s="8">
        <f t="shared" si="1"/>
        <v>51154996.00960052</v>
      </c>
      <c r="I54" s="18">
        <f t="shared" si="2"/>
        <v>0.12069281912875887</v>
      </c>
      <c r="J54" s="8">
        <f t="shared" si="3"/>
        <v>-22084565.876070976</v>
      </c>
      <c r="K54" s="18">
        <f t="shared" si="4"/>
        <v>-4.649386538983262E-2</v>
      </c>
    </row>
    <row r="55" spans="1:11" s="8" customFormat="1" x14ac:dyDescent="0.25">
      <c r="A55" s="8" t="s">
        <v>48</v>
      </c>
      <c r="B55" s="8">
        <f>Bilanço!D47*'Yatay - Trend Analiz'!$D$2</f>
        <v>0</v>
      </c>
      <c r="C55" s="8">
        <f>Bilanço!H47*'Yatay - Trend Analiz'!$D$3</f>
        <v>1373530449.9812663</v>
      </c>
      <c r="D55" s="8">
        <f>Bilanço!L47*'Yatay - Trend Analiz'!$D$4</f>
        <v>669052405.10467088</v>
      </c>
      <c r="E55" s="8">
        <f>Bilanço!P47*'Yatay - Trend Analiz'!$D$5</f>
        <v>373779520.97571236</v>
      </c>
      <c r="F55" s="8">
        <f>Bilanço!T47*'Yatay - Trend Analiz'!$D$6</f>
        <v>418433422.57543766</v>
      </c>
      <c r="G55" s="8">
        <f>Bilanço!X47</f>
        <v>370268000</v>
      </c>
      <c r="H55" s="8">
        <f t="shared" si="1"/>
        <v>44653901.599725306</v>
      </c>
      <c r="I55" s="18">
        <f t="shared" si="2"/>
        <v>0.11946588588684839</v>
      </c>
      <c r="J55" s="8">
        <f t="shared" si="3"/>
        <v>-48165422.575437665</v>
      </c>
      <c r="K55" s="18">
        <f t="shared" si="4"/>
        <v>-0.11510892767356345</v>
      </c>
    </row>
    <row r="56" spans="1:11" x14ac:dyDescent="0.25">
      <c r="A56" t="s">
        <v>49</v>
      </c>
      <c r="B56">
        <f>Bilanço!D48*'Yatay - Trend Analiz'!$D$2</f>
        <v>0</v>
      </c>
      <c r="C56">
        <f>Bilanço!H48*'Yatay - Trend Analiz'!$D$3</f>
        <v>0</v>
      </c>
      <c r="D56">
        <f>Bilanço!L48*'Yatay - Trend Analiz'!$D$4</f>
        <v>0</v>
      </c>
      <c r="E56">
        <f>Bilanço!P48*'Yatay - Trend Analiz'!$D$5</f>
        <v>0</v>
      </c>
      <c r="F56">
        <f>Bilanço!T48*'Yatay - Trend Analiz'!$D$6</f>
        <v>0</v>
      </c>
      <c r="G56">
        <f>Bilanço!X48</f>
        <v>0</v>
      </c>
      <c r="H56">
        <f t="shared" si="1"/>
        <v>0</v>
      </c>
      <c r="I56" s="16" t="str">
        <f t="shared" si="2"/>
        <v/>
      </c>
      <c r="J56">
        <f t="shared" si="3"/>
        <v>0</v>
      </c>
      <c r="K56" s="16" t="str">
        <f t="shared" si="4"/>
        <v/>
      </c>
    </row>
    <row r="57" spans="1:11" x14ac:dyDescent="0.25">
      <c r="A57" t="s">
        <v>50</v>
      </c>
      <c r="B57">
        <f>Bilanço!D49*'Yatay - Trend Analiz'!$D$2</f>
        <v>0</v>
      </c>
      <c r="C57">
        <f>Bilanço!H49*'Yatay - Trend Analiz'!$D$3</f>
        <v>0</v>
      </c>
      <c r="D57">
        <f>Bilanço!L49*'Yatay - Trend Analiz'!$D$4</f>
        <v>0</v>
      </c>
      <c r="E57">
        <f>Bilanço!P49*'Yatay - Trend Analiz'!$D$5</f>
        <v>0</v>
      </c>
      <c r="F57">
        <f>Bilanço!T49*'Yatay - Trend Analiz'!$D$6</f>
        <v>0</v>
      </c>
      <c r="G57">
        <f>Bilanço!X49</f>
        <v>0</v>
      </c>
      <c r="H57">
        <f t="shared" si="1"/>
        <v>0</v>
      </c>
      <c r="I57" s="16" t="str">
        <f t="shared" si="2"/>
        <v/>
      </c>
      <c r="J57">
        <f t="shared" si="3"/>
        <v>0</v>
      </c>
      <c r="K57" s="16" t="str">
        <f t="shared" si="4"/>
        <v/>
      </c>
    </row>
    <row r="58" spans="1:11" x14ac:dyDescent="0.25">
      <c r="A58" t="s">
        <v>51</v>
      </c>
      <c r="B58">
        <f>Bilanço!D50*'Yatay - Trend Analiz'!$D$2</f>
        <v>0</v>
      </c>
      <c r="C58">
        <f>Bilanço!H50*'Yatay - Trend Analiz'!$D$3</f>
        <v>0</v>
      </c>
      <c r="D58">
        <f>Bilanço!L50*'Yatay - Trend Analiz'!$D$4</f>
        <v>0</v>
      </c>
      <c r="E58">
        <f>Bilanço!P50*'Yatay - Trend Analiz'!$D$5</f>
        <v>0</v>
      </c>
      <c r="F58">
        <f>Bilanço!T50*'Yatay - Trend Analiz'!$D$6</f>
        <v>0</v>
      </c>
      <c r="G58">
        <f>Bilanço!X50</f>
        <v>0</v>
      </c>
      <c r="H58">
        <f t="shared" si="1"/>
        <v>0</v>
      </c>
      <c r="I58" s="16" t="str">
        <f t="shared" si="2"/>
        <v/>
      </c>
      <c r="J58">
        <f t="shared" si="3"/>
        <v>0</v>
      </c>
      <c r="K58" s="16" t="str">
        <f t="shared" si="4"/>
        <v/>
      </c>
    </row>
    <row r="59" spans="1:11" x14ac:dyDescent="0.25">
      <c r="A59" t="s">
        <v>61</v>
      </c>
      <c r="B59">
        <f>Bilanço!D51*'Yatay - Trend Analiz'!$D$2</f>
        <v>0</v>
      </c>
      <c r="C59">
        <f>Bilanço!H51*'Yatay - Trend Analiz'!$D$3</f>
        <v>0</v>
      </c>
      <c r="D59">
        <f>Bilanço!L51*'Yatay - Trend Analiz'!$D$4</f>
        <v>0</v>
      </c>
      <c r="E59">
        <f>Bilanço!P51*'Yatay - Trend Analiz'!$D$5</f>
        <v>0</v>
      </c>
      <c r="F59">
        <f>Bilanço!T51*'Yatay - Trend Analiz'!$D$6</f>
        <v>0</v>
      </c>
      <c r="G59">
        <f>Bilanço!X51</f>
        <v>0</v>
      </c>
      <c r="H59">
        <f t="shared" si="1"/>
        <v>0</v>
      </c>
      <c r="I59" s="16" t="str">
        <f t="shared" si="2"/>
        <v/>
      </c>
      <c r="J59">
        <f t="shared" si="3"/>
        <v>0</v>
      </c>
      <c r="K59" s="16" t="str">
        <f t="shared" si="4"/>
        <v/>
      </c>
    </row>
    <row r="60" spans="1:11" x14ac:dyDescent="0.25">
      <c r="A60" t="s">
        <v>53</v>
      </c>
      <c r="B60">
        <f>Bilanço!D52*'Yatay - Trend Analiz'!$D$2</f>
        <v>0</v>
      </c>
      <c r="C60">
        <f>Bilanço!H52*'Yatay - Trend Analiz'!$D$3</f>
        <v>0</v>
      </c>
      <c r="D60">
        <f>Bilanço!L52*'Yatay - Trend Analiz'!$D$4</f>
        <v>0</v>
      </c>
      <c r="E60">
        <f>Bilanço!P52*'Yatay - Trend Analiz'!$D$5</f>
        <v>0</v>
      </c>
      <c r="F60">
        <f>Bilanço!T52*'Yatay - Trend Analiz'!$D$6</f>
        <v>0</v>
      </c>
      <c r="G60">
        <f>Bilanço!X52</f>
        <v>0</v>
      </c>
      <c r="H60">
        <f t="shared" si="1"/>
        <v>0</v>
      </c>
      <c r="I60" s="16" t="str">
        <f t="shared" si="2"/>
        <v/>
      </c>
      <c r="J60">
        <f t="shared" si="3"/>
        <v>0</v>
      </c>
      <c r="K60" s="16" t="str">
        <f t="shared" si="4"/>
        <v/>
      </c>
    </row>
    <row r="61" spans="1:11" x14ac:dyDescent="0.25">
      <c r="A61" t="s">
        <v>54</v>
      </c>
      <c r="B61">
        <f>Bilanço!D53*'Yatay - Trend Analiz'!$D$2</f>
        <v>0</v>
      </c>
      <c r="C61">
        <f>Bilanço!H53*'Yatay - Trend Analiz'!$D$3</f>
        <v>0</v>
      </c>
      <c r="D61">
        <f>Bilanço!L53*'Yatay - Trend Analiz'!$D$4</f>
        <v>0</v>
      </c>
      <c r="E61">
        <f>Bilanço!P53*'Yatay - Trend Analiz'!$D$5</f>
        <v>0</v>
      </c>
      <c r="F61">
        <f>Bilanço!T53*'Yatay - Trend Analiz'!$D$6</f>
        <v>0</v>
      </c>
      <c r="G61">
        <f>Bilanço!X53</f>
        <v>0</v>
      </c>
      <c r="H61">
        <f t="shared" si="1"/>
        <v>0</v>
      </c>
      <c r="I61" s="16" t="str">
        <f t="shared" si="2"/>
        <v/>
      </c>
      <c r="J61">
        <f t="shared" si="3"/>
        <v>0</v>
      </c>
      <c r="K61" s="16" t="str">
        <f t="shared" si="4"/>
        <v/>
      </c>
    </row>
    <row r="62" spans="1:11" x14ac:dyDescent="0.25">
      <c r="A62" t="s">
        <v>62</v>
      </c>
      <c r="B62">
        <f>Bilanço!D54*'Yatay - Trend Analiz'!$D$2</f>
        <v>0</v>
      </c>
      <c r="C62">
        <f>Bilanço!H54*'Yatay - Trend Analiz'!$D$3</f>
        <v>0</v>
      </c>
      <c r="D62">
        <f>Bilanço!L54*'Yatay - Trend Analiz'!$D$4</f>
        <v>0</v>
      </c>
      <c r="E62">
        <f>Bilanço!P54*'Yatay - Trend Analiz'!$D$5</f>
        <v>0</v>
      </c>
      <c r="F62">
        <f>Bilanço!T54*'Yatay - Trend Analiz'!$D$6</f>
        <v>0</v>
      </c>
      <c r="G62">
        <f>Bilanço!X54</f>
        <v>0</v>
      </c>
      <c r="H62">
        <f t="shared" si="1"/>
        <v>0</v>
      </c>
      <c r="I62" s="16" t="str">
        <f t="shared" si="2"/>
        <v/>
      </c>
      <c r="J62">
        <f t="shared" si="3"/>
        <v>0</v>
      </c>
      <c r="K62" s="16" t="str">
        <f t="shared" si="4"/>
        <v/>
      </c>
    </row>
    <row r="63" spans="1:11" x14ac:dyDescent="0.25">
      <c r="A63" t="s">
        <v>63</v>
      </c>
      <c r="B63">
        <f>Bilanço!D55*'Yatay - Trend Analiz'!$D$2</f>
        <v>34842762.050967149</v>
      </c>
      <c r="C63">
        <f>Bilanço!H55*'Yatay - Trend Analiz'!$D$3</f>
        <v>38458646.684151366</v>
      </c>
      <c r="D63">
        <f>Bilanço!L55*'Yatay - Trend Analiz'!$D$4</f>
        <v>45701772.552964099</v>
      </c>
      <c r="E63">
        <f>Bilanço!P55*'Yatay - Trend Analiz'!$D$5</f>
        <v>0</v>
      </c>
      <c r="F63">
        <f>Bilanço!T55*'Yatay - Trend Analiz'!$D$6</f>
        <v>56566143.300633296</v>
      </c>
      <c r="G63">
        <f>Bilanço!X55</f>
        <v>0</v>
      </c>
      <c r="H63">
        <f t="shared" si="1"/>
        <v>56566143.300633296</v>
      </c>
      <c r="I63" s="16" t="str">
        <f t="shared" si="2"/>
        <v/>
      </c>
      <c r="J63">
        <f t="shared" si="3"/>
        <v>-56566143.300633296</v>
      </c>
      <c r="K63" s="16">
        <f t="shared" si="4"/>
        <v>-1</v>
      </c>
    </row>
    <row r="64" spans="1:11" x14ac:dyDescent="0.25">
      <c r="A64" t="s">
        <v>64</v>
      </c>
      <c r="B64">
        <f>Bilanço!D56*'Yatay - Trend Analiz'!$D$2</f>
        <v>0</v>
      </c>
      <c r="C64">
        <f>Bilanço!H56*'Yatay - Trend Analiz'!$D$3</f>
        <v>0</v>
      </c>
      <c r="D64">
        <f>Bilanço!L56*'Yatay - Trend Analiz'!$D$4</f>
        <v>0</v>
      </c>
      <c r="E64">
        <f>Bilanço!P56*'Yatay - Trend Analiz'!$D$5</f>
        <v>0</v>
      </c>
      <c r="F64">
        <f>Bilanço!T56*'Yatay - Trend Analiz'!$D$6</f>
        <v>0</v>
      </c>
      <c r="G64">
        <f>Bilanço!X56</f>
        <v>0</v>
      </c>
      <c r="H64">
        <f t="shared" si="1"/>
        <v>0</v>
      </c>
      <c r="I64" s="16" t="str">
        <f t="shared" si="2"/>
        <v/>
      </c>
      <c r="J64">
        <f t="shared" si="3"/>
        <v>0</v>
      </c>
      <c r="K64" s="16" t="str">
        <f t="shared" si="4"/>
        <v/>
      </c>
    </row>
    <row r="65" spans="1:11" x14ac:dyDescent="0.25">
      <c r="A65" t="s">
        <v>65</v>
      </c>
      <c r="B65">
        <f>Bilanço!D57*'Yatay - Trend Analiz'!$D$2</f>
        <v>0</v>
      </c>
      <c r="C65">
        <f>Bilanço!H57*'Yatay - Trend Analiz'!$D$3</f>
        <v>0</v>
      </c>
      <c r="D65">
        <f>Bilanço!L57*'Yatay - Trend Analiz'!$D$4</f>
        <v>0</v>
      </c>
      <c r="E65">
        <f>Bilanço!P57*'Yatay - Trend Analiz'!$D$5</f>
        <v>0</v>
      </c>
      <c r="F65">
        <f>Bilanço!T57*'Yatay - Trend Analiz'!$D$6</f>
        <v>0</v>
      </c>
      <c r="G65">
        <f>Bilanço!X57</f>
        <v>0</v>
      </c>
      <c r="H65">
        <f t="shared" si="1"/>
        <v>0</v>
      </c>
      <c r="I65" s="16" t="str">
        <f t="shared" si="2"/>
        <v/>
      </c>
      <c r="J65">
        <f t="shared" si="3"/>
        <v>0</v>
      </c>
      <c r="K65" s="16" t="str">
        <f t="shared" si="4"/>
        <v/>
      </c>
    </row>
    <row r="66" spans="1:11" x14ac:dyDescent="0.25">
      <c r="A66" t="s">
        <v>66</v>
      </c>
      <c r="B66">
        <f>Bilanço!D58*'Yatay - Trend Analiz'!$D$2</f>
        <v>0</v>
      </c>
      <c r="C66">
        <f>Bilanço!H58*'Yatay - Trend Analiz'!$D$3</f>
        <v>0</v>
      </c>
      <c r="D66">
        <f>Bilanço!L58*'Yatay - Trend Analiz'!$D$4</f>
        <v>0</v>
      </c>
      <c r="E66">
        <f>Bilanço!P58*'Yatay - Trend Analiz'!$D$5</f>
        <v>50065048.890758075</v>
      </c>
      <c r="F66">
        <f>Bilanço!T58*'Yatay - Trend Analiz'!$D$6</f>
        <v>0</v>
      </c>
      <c r="G66">
        <f>Bilanço!X58</f>
        <v>82647000</v>
      </c>
      <c r="H66">
        <f t="shared" si="1"/>
        <v>-50065048.890758075</v>
      </c>
      <c r="I66" s="16">
        <f t="shared" si="2"/>
        <v>-1</v>
      </c>
      <c r="J66">
        <f t="shared" si="3"/>
        <v>82647000</v>
      </c>
      <c r="K66" s="16" t="str">
        <f t="shared" si="4"/>
        <v/>
      </c>
    </row>
    <row r="67" spans="1:11" s="8" customFormat="1" x14ac:dyDescent="0.25">
      <c r="A67" s="8" t="s">
        <v>67</v>
      </c>
      <c r="B67" s="8">
        <f>Bilanço!D59*'Yatay - Trend Analiz'!$D$2</f>
        <v>-230261635.86122197</v>
      </c>
      <c r="C67" s="8">
        <f>Bilanço!H59*'Yatay - Trend Analiz'!$D$3</f>
        <v>-920667213.56313229</v>
      </c>
      <c r="D67" s="8">
        <f>Bilanço!L59*'Yatay - Trend Analiz'!$D$4</f>
        <v>-835172696.29722762</v>
      </c>
      <c r="E67" s="8">
        <f>Bilanço!P59*'Yatay - Trend Analiz'!$D$5</f>
        <v>403154769.84544212</v>
      </c>
      <c r="F67" s="8">
        <f>Bilanço!T59*'Yatay - Trend Analiz'!$D$6</f>
        <v>913470768.16093361</v>
      </c>
      <c r="G67" s="8">
        <f>Bilanço!X59</f>
        <v>1341150000</v>
      </c>
      <c r="H67" s="8">
        <f t="shared" si="1"/>
        <v>510315998.3154915</v>
      </c>
      <c r="I67" s="18">
        <f t="shared" si="2"/>
        <v>1.2658066739756841</v>
      </c>
      <c r="J67" s="8">
        <f t="shared" si="3"/>
        <v>427679231.83906639</v>
      </c>
      <c r="K67" s="18">
        <f t="shared" si="4"/>
        <v>0.46819148104772046</v>
      </c>
    </row>
    <row r="68" spans="1:11" x14ac:dyDescent="0.25">
      <c r="A68" t="s">
        <v>68</v>
      </c>
      <c r="B68">
        <f>Bilanço!D60*'Yatay - Trend Analiz'!$D$2</f>
        <v>-230261635.86122197</v>
      </c>
      <c r="C68">
        <f>Bilanço!H60*'Yatay - Trend Analiz'!$D$3</f>
        <v>-920667213.56313229</v>
      </c>
      <c r="D68">
        <f>Bilanço!L60*'Yatay - Trend Analiz'!$D$4</f>
        <v>-835172696.29722762</v>
      </c>
      <c r="E68">
        <f>Bilanço!P60*'Yatay - Trend Analiz'!$D$5</f>
        <v>403154769.84544212</v>
      </c>
      <c r="F68">
        <f>Bilanço!T60*'Yatay - Trend Analiz'!$D$6</f>
        <v>913470768.16093361</v>
      </c>
      <c r="G68">
        <f>Bilanço!X60</f>
        <v>1341150000</v>
      </c>
      <c r="H68">
        <f t="shared" si="1"/>
        <v>510315998.3154915</v>
      </c>
      <c r="I68" s="16">
        <f t="shared" si="2"/>
        <v>1.2658066739756841</v>
      </c>
      <c r="J68">
        <f t="shared" si="3"/>
        <v>427679231.83906639</v>
      </c>
      <c r="K68" s="16">
        <f t="shared" si="4"/>
        <v>0.46819148104772046</v>
      </c>
    </row>
    <row r="69" spans="1:11" x14ac:dyDescent="0.25">
      <c r="A69" t="s">
        <v>69</v>
      </c>
      <c r="B69">
        <f>Bilanço!D61*'Yatay - Trend Analiz'!$D$2</f>
        <v>475934909.425852</v>
      </c>
      <c r="C69">
        <f>Bilanço!H61*'Yatay - Trend Analiz'!$D$3</f>
        <v>435590108.6549269</v>
      </c>
      <c r="D69">
        <f>Bilanço!L61*'Yatay - Trend Analiz'!$D$4</f>
        <v>389795687.43320549</v>
      </c>
      <c r="E69">
        <f>Bilanço!P61*'Yatay - Trend Analiz'!$D$5</f>
        <v>595624434.86489332</v>
      </c>
      <c r="F69">
        <f>Bilanço!T61*'Yatay - Trend Analiz'!$D$6</f>
        <v>324675027.93989813</v>
      </c>
      <c r="G69">
        <f>Bilanço!X61</f>
        <v>201000000</v>
      </c>
      <c r="H69">
        <f t="shared" si="1"/>
        <v>-270949406.92499518</v>
      </c>
      <c r="I69" s="16">
        <f t="shared" si="2"/>
        <v>-0.45489975069013949</v>
      </c>
      <c r="J69">
        <f t="shared" si="3"/>
        <v>-123675027.93989813</v>
      </c>
      <c r="K69" s="16">
        <f t="shared" si="4"/>
        <v>-0.38091943419434188</v>
      </c>
    </row>
    <row r="70" spans="1:11" x14ac:dyDescent="0.25">
      <c r="A70" t="s">
        <v>70</v>
      </c>
      <c r="B70">
        <f>Bilanço!D62*'Yatay - Trend Analiz'!$D$2</f>
        <v>0</v>
      </c>
      <c r="C70">
        <f>Bilanço!H62*'Yatay - Trend Analiz'!$D$3</f>
        <v>0</v>
      </c>
      <c r="D70">
        <f>Bilanço!L62*'Yatay - Trend Analiz'!$D$4</f>
        <v>0</v>
      </c>
      <c r="E70">
        <f>Bilanço!P62*'Yatay - Trend Analiz'!$D$5</f>
        <v>0</v>
      </c>
      <c r="F70">
        <f>Bilanço!T62*'Yatay - Trend Analiz'!$D$6</f>
        <v>0</v>
      </c>
      <c r="G70">
        <f>Bilanço!X62</f>
        <v>0</v>
      </c>
      <c r="H70">
        <f t="shared" si="1"/>
        <v>0</v>
      </c>
      <c r="I70" s="16" t="str">
        <f t="shared" si="2"/>
        <v/>
      </c>
      <c r="J70">
        <f t="shared" si="3"/>
        <v>0</v>
      </c>
      <c r="K70" s="16" t="str">
        <f t="shared" si="4"/>
        <v/>
      </c>
    </row>
    <row r="71" spans="1:11" x14ac:dyDescent="0.25">
      <c r="A71" t="s">
        <v>71</v>
      </c>
      <c r="B71">
        <f>Bilanço!D63*'Yatay - Trend Analiz'!$D$2</f>
        <v>0</v>
      </c>
      <c r="C71">
        <f>Bilanço!H63*'Yatay - Trend Analiz'!$D$3</f>
        <v>0</v>
      </c>
      <c r="D71">
        <f>Bilanço!L63*'Yatay - Trend Analiz'!$D$4</f>
        <v>0</v>
      </c>
      <c r="E71">
        <f>Bilanço!P63*'Yatay - Trend Analiz'!$D$5</f>
        <v>547189204.07948697</v>
      </c>
      <c r="F71">
        <f>Bilanço!T63*'Yatay - Trend Analiz'!$D$6</f>
        <v>298272971.56339246</v>
      </c>
      <c r="G71">
        <f>Bilanço!X63</f>
        <v>184655000</v>
      </c>
      <c r="H71">
        <f t="shared" si="1"/>
        <v>-248916232.51609451</v>
      </c>
      <c r="I71" s="16">
        <f t="shared" si="2"/>
        <v>-0.45489975069013955</v>
      </c>
      <c r="J71">
        <f t="shared" si="3"/>
        <v>-113617971.56339246</v>
      </c>
      <c r="K71" s="16">
        <f t="shared" si="4"/>
        <v>-0.38091943419434182</v>
      </c>
    </row>
    <row r="72" spans="1:11" x14ac:dyDescent="0.25">
      <c r="A72" t="s">
        <v>72</v>
      </c>
      <c r="B72">
        <f>Bilanço!D64*'Yatay - Trend Analiz'!$D$2</f>
        <v>0</v>
      </c>
      <c r="C72">
        <f>Bilanço!H64*'Yatay - Trend Analiz'!$D$3</f>
        <v>0</v>
      </c>
      <c r="D72">
        <f>Bilanço!L64*'Yatay - Trend Analiz'!$D$4</f>
        <v>0</v>
      </c>
      <c r="E72">
        <f>Bilanço!P64*'Yatay - Trend Analiz'!$D$5</f>
        <v>0</v>
      </c>
      <c r="F72">
        <f>Bilanço!T64*'Yatay - Trend Analiz'!$D$6</f>
        <v>0</v>
      </c>
      <c r="G72">
        <f>Bilanço!X64</f>
        <v>0</v>
      </c>
      <c r="H72">
        <f t="shared" si="1"/>
        <v>0</v>
      </c>
      <c r="I72" s="16" t="str">
        <f t="shared" si="2"/>
        <v/>
      </c>
      <c r="J72">
        <f t="shared" si="3"/>
        <v>0</v>
      </c>
      <c r="K72" s="16" t="str">
        <f t="shared" si="4"/>
        <v/>
      </c>
    </row>
    <row r="73" spans="1:11" x14ac:dyDescent="0.25">
      <c r="A73" t="s">
        <v>73</v>
      </c>
      <c r="B73">
        <f>Bilanço!D65*'Yatay - Trend Analiz'!$D$2</f>
        <v>0</v>
      </c>
      <c r="C73">
        <f>Bilanço!H65*'Yatay - Trend Analiz'!$D$3</f>
        <v>0</v>
      </c>
      <c r="D73">
        <f>Bilanço!L65*'Yatay - Trend Analiz'!$D$4</f>
        <v>0</v>
      </c>
      <c r="E73">
        <f>Bilanço!P65*'Yatay - Trend Analiz'!$D$5</f>
        <v>0</v>
      </c>
      <c r="F73">
        <f>Bilanço!T65*'Yatay - Trend Analiz'!$D$6</f>
        <v>0</v>
      </c>
      <c r="G73">
        <f>Bilanço!X65</f>
        <v>0</v>
      </c>
      <c r="H73">
        <f t="shared" si="1"/>
        <v>0</v>
      </c>
      <c r="I73" s="16" t="str">
        <f t="shared" si="2"/>
        <v/>
      </c>
      <c r="J73">
        <f t="shared" si="3"/>
        <v>0</v>
      </c>
      <c r="K73" s="16" t="str">
        <f t="shared" si="4"/>
        <v/>
      </c>
    </row>
    <row r="74" spans="1:11" x14ac:dyDescent="0.25">
      <c r="A74" t="s">
        <v>74</v>
      </c>
      <c r="B74">
        <f>Bilanço!D66*'Yatay - Trend Analiz'!$D$2</f>
        <v>37659431.378569238</v>
      </c>
      <c r="C74">
        <f>Bilanço!H66*'Yatay - Trend Analiz'!$D$3</f>
        <v>34467057.324840762</v>
      </c>
      <c r="D74">
        <f>Bilanço!L66*'Yatay - Trend Analiz'!$D$4</f>
        <v>30843469.667442005</v>
      </c>
      <c r="E74">
        <f>Bilanço!P66*'Yatay - Trend Analiz'!$D$5</f>
        <v>25792612.343602147</v>
      </c>
      <c r="F74">
        <f>Bilanço!T66*'Yatay - Trend Analiz'!$D$6</f>
        <v>14059559.418850116</v>
      </c>
      <c r="G74">
        <f>Bilanço!X66</f>
        <v>19753000</v>
      </c>
      <c r="H74">
        <f t="shared" si="1"/>
        <v>-11733052.924752031</v>
      </c>
      <c r="I74" s="16">
        <f t="shared" si="2"/>
        <v>-0.45489975069013949</v>
      </c>
      <c r="J74">
        <f t="shared" si="3"/>
        <v>5693440.5811498836</v>
      </c>
      <c r="K74" s="16">
        <f t="shared" si="4"/>
        <v>0.40495156437949964</v>
      </c>
    </row>
    <row r="75" spans="1:11" x14ac:dyDescent="0.25">
      <c r="A75" t="s">
        <v>75</v>
      </c>
      <c r="B75">
        <f>Bilanço!D67*'Yatay - Trend Analiz'!$D$2</f>
        <v>-812602610.99171019</v>
      </c>
      <c r="C75">
        <f>Bilanço!H67*'Yatay - Trend Analiz'!$D$3</f>
        <v>-999564461.97077549</v>
      </c>
      <c r="D75">
        <f>Bilanço!L67*'Yatay - Trend Analiz'!$D$4</f>
        <v>-1421177358.3956747</v>
      </c>
      <c r="E75">
        <f>Bilanço!P67*'Yatay - Trend Analiz'!$D$5</f>
        <v>-935687464.19934821</v>
      </c>
      <c r="F75">
        <f>Bilanço!T67*'Yatay - Trend Analiz'!$D$6</f>
        <v>-297689848.75201786</v>
      </c>
      <c r="G75">
        <f>Bilanço!X67</f>
        <v>329584000</v>
      </c>
      <c r="H75">
        <f t="shared" ref="H75:H81" si="9">F75-E75</f>
        <v>637997615.44733036</v>
      </c>
      <c r="I75" s="16">
        <f t="shared" ref="I75:I81" si="10">IFERROR(H75/E75,"")</f>
        <v>-0.68184905735939727</v>
      </c>
      <c r="J75">
        <f t="shared" ref="J75:J81" si="11">G75-F75</f>
        <v>627273848.75201786</v>
      </c>
      <c r="K75" s="16">
        <f t="shared" ref="K75:K81" si="12">IFERROR(J75/F75,"")</f>
        <v>-2.1071388607360633</v>
      </c>
    </row>
    <row r="76" spans="1:11" s="8" customFormat="1" x14ac:dyDescent="0.25">
      <c r="A76" s="8" t="s">
        <v>76</v>
      </c>
      <c r="B76" s="8">
        <f>Bilanço!D68*'Yatay - Trend Analiz'!$D$2</f>
        <v>-43647557.875345409</v>
      </c>
      <c r="C76" s="8">
        <f>Bilanço!H68*'Yatay - Trend Analiz'!$D$3</f>
        <v>-512487602.47283626</v>
      </c>
      <c r="D76" s="8">
        <f>Bilanço!L68*'Yatay - Trend Analiz'!$D$4</f>
        <v>56187276.54491733</v>
      </c>
      <c r="E76" s="8">
        <f>Bilanço!P68*'Yatay - Trend Analiz'!$D$5</f>
        <v>78930609.189359695</v>
      </c>
      <c r="F76" s="8">
        <f>Bilanço!T68*'Yatay - Trend Analiz'!$D$6</f>
        <v>536859042.84117711</v>
      </c>
      <c r="G76" s="8">
        <f>Bilanço!X68</f>
        <v>591451000</v>
      </c>
      <c r="H76" s="8">
        <f t="shared" si="9"/>
        <v>457928433.65181744</v>
      </c>
      <c r="I76" s="18">
        <f t="shared" si="10"/>
        <v>5.8016584232007782</v>
      </c>
      <c r="J76" s="8">
        <f t="shared" si="11"/>
        <v>54591957.158822894</v>
      </c>
      <c r="K76" s="18">
        <f t="shared" si="12"/>
        <v>0.10168769230357032</v>
      </c>
    </row>
    <row r="77" spans="1:11" x14ac:dyDescent="0.25">
      <c r="A77" t="s">
        <v>77</v>
      </c>
      <c r="B77">
        <f>Bilanço!D69*'Yatay - Trend Analiz'!$D$2</f>
        <v>112394192.20141234</v>
      </c>
      <c r="C77">
        <f>Bilanço!H69*'Yatay - Trend Analiz'!$D$3</f>
        <v>121327684.90071188</v>
      </c>
      <c r="D77">
        <f>Bilanço!L69*'Yatay - Trend Analiz'!$D$4</f>
        <v>109178228.45288238</v>
      </c>
      <c r="E77">
        <f>Bilanço!P69*'Yatay - Trend Analiz'!$D$5</f>
        <v>91305373.567448229</v>
      </c>
      <c r="F77">
        <f>Bilanço!T69*'Yatay - Trend Analiz'!$D$6</f>
        <v>37294015.149633668</v>
      </c>
      <c r="G77">
        <f>Bilanço!X69</f>
        <v>14707000</v>
      </c>
      <c r="H77">
        <f t="shared" si="9"/>
        <v>-54011358.41781456</v>
      </c>
      <c r="I77" s="16">
        <f t="shared" si="10"/>
        <v>-0.59154632753258285</v>
      </c>
      <c r="J77">
        <f t="shared" si="11"/>
        <v>-22587015.149633668</v>
      </c>
      <c r="K77" s="16">
        <f t="shared" si="12"/>
        <v>-0.6056471811632097</v>
      </c>
    </row>
    <row r="78" spans="1:11" x14ac:dyDescent="0.25">
      <c r="A78" t="s">
        <v>78</v>
      </c>
      <c r="B78">
        <f>Bilanço!D70*'Yatay - Trend Analiz'!$D$2</f>
        <v>0</v>
      </c>
      <c r="C78">
        <f>Bilanço!H70*'Yatay - Trend Analiz'!$D$3</f>
        <v>0</v>
      </c>
      <c r="D78">
        <f>Bilanço!L70*'Yatay - Trend Analiz'!$D$4</f>
        <v>0</v>
      </c>
      <c r="E78">
        <f>Bilanço!P70*'Yatay - Trend Analiz'!$D$5</f>
        <v>0</v>
      </c>
      <c r="F78">
        <f>Bilanço!T70*'Yatay - Trend Analiz'!$D$6</f>
        <v>0</v>
      </c>
      <c r="G78">
        <f>Bilanço!X70</f>
        <v>0</v>
      </c>
      <c r="H78">
        <f t="shared" si="9"/>
        <v>0</v>
      </c>
      <c r="I78" s="16" t="str">
        <f t="shared" si="10"/>
        <v/>
      </c>
      <c r="J78">
        <f t="shared" si="11"/>
        <v>0</v>
      </c>
      <c r="K78" s="16" t="str">
        <f t="shared" si="12"/>
        <v/>
      </c>
    </row>
    <row r="79" spans="1:11" x14ac:dyDescent="0.25">
      <c r="A79" t="s">
        <v>79</v>
      </c>
      <c r="B79" s="7">
        <f>Bilanço!D71*'Yatay - Trend Analiz'!$D$2</f>
        <v>3596882404.6668711</v>
      </c>
      <c r="C79">
        <f>Bilanço!H71*'Yatay - Trend Analiz'!$D$3</f>
        <v>4964170994.0052452</v>
      </c>
      <c r="D79">
        <f>Bilanço!L71*'Yatay - Trend Analiz'!$D$4</f>
        <v>6370080103.6021872</v>
      </c>
      <c r="E79">
        <f>Bilanço!P71*'Yatay - Trend Analiz'!$D$5</f>
        <v>6352491653.03333</v>
      </c>
      <c r="F79">
        <f>Bilanço!T71*'Yatay - Trend Analiz'!$D$6</f>
        <v>8988316395.8773117</v>
      </c>
      <c r="G79">
        <f>Bilanço!X71</f>
        <v>11190528000</v>
      </c>
      <c r="H79">
        <f t="shared" si="9"/>
        <v>2635824742.8439817</v>
      </c>
      <c r="I79" s="16">
        <f t="shared" si="10"/>
        <v>0.41492769873776525</v>
      </c>
      <c r="J79">
        <f t="shared" si="11"/>
        <v>2202211604.1226883</v>
      </c>
      <c r="K79" s="16">
        <f t="shared" si="12"/>
        <v>0.24500824260400766</v>
      </c>
    </row>
    <row r="80" spans="1:11" x14ac:dyDescent="0.25">
      <c r="A80" t="s">
        <v>183</v>
      </c>
      <c r="B80" s="7">
        <f>B54+B67</f>
        <v>-195418873.81025481</v>
      </c>
      <c r="C80" s="7">
        <f t="shared" ref="C80:G80" si="13">C54+C67</f>
        <v>491321883.10228539</v>
      </c>
      <c r="D80" s="7">
        <f t="shared" si="13"/>
        <v>-120418518.63959265</v>
      </c>
      <c r="E80" s="7">
        <f t="shared" si="13"/>
        <v>826999339.71191263</v>
      </c>
      <c r="F80" s="7">
        <f t="shared" si="13"/>
        <v>1388470334.0370045</v>
      </c>
      <c r="G80" s="7">
        <f t="shared" si="13"/>
        <v>1794065000</v>
      </c>
      <c r="H80">
        <f t="shared" si="9"/>
        <v>561470994.32509184</v>
      </c>
      <c r="I80" s="16">
        <f t="shared" si="10"/>
        <v>0.67892556543114257</v>
      </c>
      <c r="J80">
        <f t="shared" si="11"/>
        <v>405594665.96299553</v>
      </c>
      <c r="K80" s="16">
        <f t="shared" si="12"/>
        <v>0.29211619148082274</v>
      </c>
    </row>
    <row r="81" spans="1:14" x14ac:dyDescent="0.25">
      <c r="A81" t="s">
        <v>184</v>
      </c>
      <c r="B81" s="7">
        <f>B40+B54</f>
        <v>3827144040.5280933</v>
      </c>
      <c r="C81" s="7">
        <f t="shared" ref="C81:G81" si="14">C40+C54</f>
        <v>5884838207.5683775</v>
      </c>
      <c r="D81" s="7">
        <f t="shared" si="14"/>
        <v>7205252799.899415</v>
      </c>
      <c r="E81" s="7">
        <f t="shared" si="14"/>
        <v>5949336883.1878881</v>
      </c>
      <c r="F81" s="7">
        <f t="shared" si="14"/>
        <v>8074845627.7163773</v>
      </c>
      <c r="G81" s="7">
        <f t="shared" si="14"/>
        <v>9849378000</v>
      </c>
      <c r="H81">
        <f t="shared" si="9"/>
        <v>2125508744.5284891</v>
      </c>
      <c r="I81" s="16">
        <f t="shared" si="10"/>
        <v>0.35726817732156363</v>
      </c>
      <c r="J81">
        <f t="shared" si="11"/>
        <v>1774532372.2836227</v>
      </c>
      <c r="K81" s="16">
        <f t="shared" si="12"/>
        <v>0.21976053216332173</v>
      </c>
    </row>
    <row r="82" spans="1:14" x14ac:dyDescent="0.25">
      <c r="B82" s="43" t="s">
        <v>182</v>
      </c>
      <c r="C82" s="43"/>
      <c r="D82" s="43"/>
      <c r="E82" s="43"/>
      <c r="F82" s="43"/>
      <c r="G82" s="43"/>
      <c r="I82" s="16"/>
      <c r="K82" s="16"/>
    </row>
    <row r="83" spans="1:14" x14ac:dyDescent="0.25">
      <c r="A83" s="5" t="s">
        <v>0</v>
      </c>
      <c r="B83" s="1" t="s">
        <v>21</v>
      </c>
      <c r="C83" s="1" t="s">
        <v>17</v>
      </c>
      <c r="D83" s="1" t="s">
        <v>13</v>
      </c>
      <c r="E83" s="1" t="s">
        <v>9</v>
      </c>
      <c r="F83" s="1" t="s">
        <v>5</v>
      </c>
      <c r="G83" s="1" t="s">
        <v>1</v>
      </c>
      <c r="H83" s="13" t="s">
        <v>170</v>
      </c>
      <c r="I83" s="1" t="s">
        <v>21</v>
      </c>
      <c r="J83" s="1" t="s">
        <v>17</v>
      </c>
      <c r="K83" s="1" t="s">
        <v>13</v>
      </c>
      <c r="L83" s="1" t="s">
        <v>9</v>
      </c>
      <c r="M83" s="1" t="s">
        <v>5</v>
      </c>
      <c r="N83" s="1" t="s">
        <v>1</v>
      </c>
    </row>
    <row r="84" spans="1:14" x14ac:dyDescent="0.25">
      <c r="A84" s="8" t="s">
        <v>24</v>
      </c>
      <c r="B84">
        <f t="shared" ref="B84:G84" si="15">IFERROR(B10/$B10*100,"")</f>
        <v>100</v>
      </c>
      <c r="C84" s="7">
        <f t="shared" si="15"/>
        <v>100.2517986761477</v>
      </c>
      <c r="D84" s="7">
        <f t="shared" si="15"/>
        <v>171.31698653698314</v>
      </c>
      <c r="E84" s="7">
        <f t="shared" si="15"/>
        <v>185.86949218799197</v>
      </c>
      <c r="F84" s="7">
        <f t="shared" si="15"/>
        <v>278.54428768846361</v>
      </c>
      <c r="G84" s="7">
        <f t="shared" si="15"/>
        <v>347.81473398686956</v>
      </c>
      <c r="H84" s="8" t="s">
        <v>81</v>
      </c>
      <c r="I84" s="7">
        <f t="shared" ref="I84:N84" si="16">IFERROR(N10/$N10*100,"")</f>
        <v>100</v>
      </c>
      <c r="J84" s="7">
        <f t="shared" si="16"/>
        <v>100.71306978269625</v>
      </c>
      <c r="K84" s="7">
        <f t="shared" si="16"/>
        <v>114.98498531319919</v>
      </c>
      <c r="L84" s="7">
        <f t="shared" si="16"/>
        <v>129.56974464070808</v>
      </c>
      <c r="M84" s="7">
        <f t="shared" si="16"/>
        <v>153.899806606602</v>
      </c>
      <c r="N84" s="7">
        <f t="shared" si="16"/>
        <v>219.55566601786481</v>
      </c>
    </row>
    <row r="85" spans="1:14" x14ac:dyDescent="0.25">
      <c r="A85" s="8" t="s">
        <v>25</v>
      </c>
      <c r="B85">
        <f t="shared" ref="B85:E148" si="17">IFERROR(B11/$B11*100,"")</f>
        <v>100</v>
      </c>
      <c r="C85" s="7">
        <f t="shared" si="17"/>
        <v>53.023069163269454</v>
      </c>
      <c r="D85" s="7">
        <f t="shared" si="17"/>
        <v>566.27030002117806</v>
      </c>
      <c r="E85" s="7">
        <f t="shared" si="17"/>
        <v>211.92903065334261</v>
      </c>
      <c r="F85" s="7">
        <f t="shared" ref="F85:G148" si="18">IFERROR(F11/$B11*100,"")</f>
        <v>814.93963198656991</v>
      </c>
      <c r="G85" s="7">
        <f t="shared" si="18"/>
        <v>1320.1638864959612</v>
      </c>
      <c r="H85" s="8" t="s">
        <v>82</v>
      </c>
      <c r="I85" s="7">
        <f t="shared" ref="I85:I148" si="19">IFERROR(N11/$N11*100,"")</f>
        <v>100</v>
      </c>
      <c r="J85" s="7">
        <f t="shared" ref="J85:J148" si="20">IFERROR(O11/$N11*100,"")</f>
        <v>101.56402613594817</v>
      </c>
      <c r="K85" s="7">
        <f t="shared" ref="K85:K148" si="21">IFERROR(P11/$N11*100,"")</f>
        <v>117.92491625182873</v>
      </c>
      <c r="L85" s="7">
        <f t="shared" ref="L85:L148" si="22">IFERROR(Q11/$N11*100,"")</f>
        <v>132.34249096819855</v>
      </c>
      <c r="M85" s="7">
        <f t="shared" ref="M85:M148" si="23">IFERROR(R11/$N11*100,"")</f>
        <v>155.30640414053696</v>
      </c>
      <c r="N85" s="7">
        <f t="shared" ref="N85:N148" si="24">IFERROR(S11/$N11*100,"")</f>
        <v>222.79889711332305</v>
      </c>
    </row>
    <row r="86" spans="1:14" x14ac:dyDescent="0.25">
      <c r="A86" s="12" t="s">
        <v>26</v>
      </c>
      <c r="B86" t="str">
        <f t="shared" si="17"/>
        <v/>
      </c>
      <c r="C86" s="7" t="str">
        <f t="shared" si="17"/>
        <v/>
      </c>
      <c r="D86" s="7" t="str">
        <f t="shared" si="17"/>
        <v/>
      </c>
      <c r="E86" s="7" t="str">
        <f t="shared" si="17"/>
        <v/>
      </c>
      <c r="F86" s="7" t="str">
        <f t="shared" si="18"/>
        <v/>
      </c>
      <c r="G86" s="7" t="str">
        <f t="shared" si="18"/>
        <v/>
      </c>
      <c r="H86" t="s">
        <v>83</v>
      </c>
      <c r="I86" s="7" t="str">
        <f t="shared" si="19"/>
        <v/>
      </c>
      <c r="J86" s="7" t="str">
        <f t="shared" si="20"/>
        <v/>
      </c>
      <c r="K86" s="7" t="str">
        <f t="shared" si="21"/>
        <v/>
      </c>
      <c r="L86" s="7" t="str">
        <f t="shared" si="22"/>
        <v/>
      </c>
      <c r="M86" s="7" t="str">
        <f t="shared" si="23"/>
        <v/>
      </c>
      <c r="N86" s="7" t="str">
        <f t="shared" si="24"/>
        <v/>
      </c>
    </row>
    <row r="87" spans="1:14" x14ac:dyDescent="0.25">
      <c r="A87" s="8" t="s">
        <v>27</v>
      </c>
      <c r="B87">
        <f t="shared" si="17"/>
        <v>100</v>
      </c>
      <c r="C87" s="7">
        <f t="shared" si="17"/>
        <v>80.485496155806089</v>
      </c>
      <c r="D87" s="7">
        <f t="shared" si="17"/>
        <v>84.213383412262871</v>
      </c>
      <c r="E87" s="7">
        <f t="shared" si="17"/>
        <v>100.27337864162146</v>
      </c>
      <c r="F87" s="7">
        <f t="shared" si="18"/>
        <v>136.47112423326845</v>
      </c>
      <c r="G87" s="7">
        <f t="shared" si="18"/>
        <v>178.45736700391396</v>
      </c>
      <c r="H87" t="s">
        <v>84</v>
      </c>
      <c r="I87" s="7">
        <f t="shared" si="19"/>
        <v>100</v>
      </c>
      <c r="J87" s="7">
        <f t="shared" si="20"/>
        <v>96.887974814886363</v>
      </c>
      <c r="K87" s="7">
        <f t="shared" si="21"/>
        <v>101.76983626814405</v>
      </c>
      <c r="L87" s="7">
        <f t="shared" si="22"/>
        <v>117.10609949161595</v>
      </c>
      <c r="M87" s="7">
        <f t="shared" si="23"/>
        <v>147.57707439098675</v>
      </c>
      <c r="N87" s="7">
        <f t="shared" si="24"/>
        <v>204.9771663154134</v>
      </c>
    </row>
    <row r="88" spans="1:14" x14ac:dyDescent="0.25">
      <c r="A88" t="s">
        <v>28</v>
      </c>
      <c r="B88" t="str">
        <f t="shared" si="17"/>
        <v/>
      </c>
      <c r="C88" s="7" t="str">
        <f t="shared" si="17"/>
        <v/>
      </c>
      <c r="D88" s="7" t="str">
        <f t="shared" si="17"/>
        <v/>
      </c>
      <c r="E88" s="7" t="str">
        <f t="shared" si="17"/>
        <v/>
      </c>
      <c r="F88" s="7" t="str">
        <f t="shared" si="18"/>
        <v/>
      </c>
      <c r="G88" s="7" t="str">
        <f t="shared" si="18"/>
        <v/>
      </c>
      <c r="H88" t="s">
        <v>85</v>
      </c>
      <c r="I88" s="7" t="str">
        <f t="shared" si="19"/>
        <v/>
      </c>
      <c r="J88" s="7" t="str">
        <f t="shared" si="20"/>
        <v/>
      </c>
      <c r="K88" s="7" t="str">
        <f t="shared" si="21"/>
        <v/>
      </c>
      <c r="L88" s="7" t="str">
        <f t="shared" si="22"/>
        <v/>
      </c>
      <c r="M88" s="7" t="str">
        <f t="shared" si="23"/>
        <v/>
      </c>
      <c r="N88" s="7" t="str">
        <f t="shared" si="24"/>
        <v/>
      </c>
    </row>
    <row r="89" spans="1:14" x14ac:dyDescent="0.25">
      <c r="A89" t="s">
        <v>29</v>
      </c>
      <c r="B89" t="str">
        <f t="shared" si="17"/>
        <v/>
      </c>
      <c r="C89" s="7" t="str">
        <f t="shared" si="17"/>
        <v/>
      </c>
      <c r="D89" s="7" t="str">
        <f t="shared" si="17"/>
        <v/>
      </c>
      <c r="E89" s="7" t="str">
        <f t="shared" si="17"/>
        <v/>
      </c>
      <c r="F89" s="7" t="str">
        <f t="shared" si="18"/>
        <v/>
      </c>
      <c r="G89" s="7" t="str">
        <f t="shared" si="18"/>
        <v/>
      </c>
      <c r="H89" t="s">
        <v>86</v>
      </c>
      <c r="I89" s="7" t="str">
        <f t="shared" si="19"/>
        <v/>
      </c>
      <c r="J89" s="7" t="str">
        <f t="shared" si="20"/>
        <v/>
      </c>
      <c r="K89" s="7" t="str">
        <f t="shared" si="21"/>
        <v/>
      </c>
      <c r="L89" s="7" t="str">
        <f t="shared" si="22"/>
        <v/>
      </c>
      <c r="M89" s="7" t="str">
        <f t="shared" si="23"/>
        <v/>
      </c>
      <c r="N89" s="7" t="str">
        <f t="shared" si="24"/>
        <v/>
      </c>
    </row>
    <row r="90" spans="1:14" x14ac:dyDescent="0.25">
      <c r="A90" t="s">
        <v>30</v>
      </c>
      <c r="B90" t="str">
        <f t="shared" si="17"/>
        <v/>
      </c>
      <c r="C90" s="7" t="str">
        <f t="shared" si="17"/>
        <v/>
      </c>
      <c r="D90" s="7" t="str">
        <f t="shared" si="17"/>
        <v/>
      </c>
      <c r="E90" s="7" t="str">
        <f t="shared" si="17"/>
        <v/>
      </c>
      <c r="F90" s="7" t="str">
        <f t="shared" si="18"/>
        <v/>
      </c>
      <c r="G90" s="7" t="str">
        <f t="shared" si="18"/>
        <v/>
      </c>
      <c r="H90" t="s">
        <v>87</v>
      </c>
      <c r="I90" s="7" t="str">
        <f t="shared" si="19"/>
        <v/>
      </c>
      <c r="J90" s="7" t="str">
        <f t="shared" si="20"/>
        <v/>
      </c>
      <c r="K90" s="7" t="str">
        <f t="shared" si="21"/>
        <v/>
      </c>
      <c r="L90" s="7" t="str">
        <f t="shared" si="22"/>
        <v/>
      </c>
      <c r="M90" s="7" t="str">
        <f t="shared" si="23"/>
        <v/>
      </c>
      <c r="N90" s="7" t="str">
        <f t="shared" si="24"/>
        <v/>
      </c>
    </row>
    <row r="91" spans="1:14" x14ac:dyDescent="0.25">
      <c r="A91" s="8" t="s">
        <v>31</v>
      </c>
      <c r="B91">
        <f t="shared" si="17"/>
        <v>100</v>
      </c>
      <c r="C91" s="7">
        <f t="shared" si="17"/>
        <v>113.6203928488279</v>
      </c>
      <c r="D91" s="7">
        <f t="shared" si="17"/>
        <v>160.79161220648419</v>
      </c>
      <c r="E91" s="7">
        <f t="shared" si="17"/>
        <v>207.94300032981715</v>
      </c>
      <c r="F91" s="7">
        <f t="shared" si="18"/>
        <v>266.20718654969772</v>
      </c>
      <c r="G91" s="7">
        <f t="shared" si="18"/>
        <v>311.59992607630483</v>
      </c>
      <c r="H91" t="s">
        <v>88</v>
      </c>
      <c r="I91" s="7" t="str">
        <f t="shared" si="19"/>
        <v/>
      </c>
      <c r="J91" s="7" t="str">
        <f t="shared" si="20"/>
        <v/>
      </c>
      <c r="K91" s="7" t="str">
        <f t="shared" si="21"/>
        <v/>
      </c>
      <c r="L91" s="7" t="str">
        <f t="shared" si="22"/>
        <v/>
      </c>
      <c r="M91" s="7" t="str">
        <f t="shared" si="23"/>
        <v/>
      </c>
      <c r="N91" s="7" t="str">
        <f t="shared" si="24"/>
        <v/>
      </c>
    </row>
    <row r="92" spans="1:14" x14ac:dyDescent="0.25">
      <c r="A92" t="s">
        <v>32</v>
      </c>
      <c r="B92" t="str">
        <f t="shared" si="17"/>
        <v/>
      </c>
      <c r="C92" s="7" t="str">
        <f t="shared" si="17"/>
        <v/>
      </c>
      <c r="D92" s="7" t="str">
        <f t="shared" si="17"/>
        <v/>
      </c>
      <c r="E92" s="7" t="str">
        <f t="shared" si="17"/>
        <v/>
      </c>
      <c r="F92" s="7" t="str">
        <f t="shared" si="18"/>
        <v/>
      </c>
      <c r="G92" s="7" t="str">
        <f t="shared" si="18"/>
        <v/>
      </c>
      <c r="H92" t="s">
        <v>89</v>
      </c>
      <c r="I92" s="7" t="str">
        <f t="shared" si="19"/>
        <v/>
      </c>
      <c r="J92" s="7" t="str">
        <f t="shared" si="20"/>
        <v/>
      </c>
      <c r="K92" s="7" t="str">
        <f t="shared" si="21"/>
        <v/>
      </c>
      <c r="L92" s="7" t="str">
        <f t="shared" si="22"/>
        <v/>
      </c>
      <c r="M92" s="7" t="str">
        <f t="shared" si="23"/>
        <v/>
      </c>
      <c r="N92" s="7" t="str">
        <f t="shared" si="24"/>
        <v/>
      </c>
    </row>
    <row r="93" spans="1:14" x14ac:dyDescent="0.25">
      <c r="A93" t="s">
        <v>33</v>
      </c>
      <c r="B93">
        <f t="shared" si="17"/>
        <v>100</v>
      </c>
      <c r="C93" s="7">
        <f t="shared" si="17"/>
        <v>17.063004650673889</v>
      </c>
      <c r="D93" s="7">
        <f t="shared" si="17"/>
        <v>104.76805269900534</v>
      </c>
      <c r="E93" s="7">
        <f t="shared" si="17"/>
        <v>61.51977731695191</v>
      </c>
      <c r="F93" s="7">
        <f t="shared" si="18"/>
        <v>215.47453774867989</v>
      </c>
      <c r="G93" s="7">
        <f t="shared" si="18"/>
        <v>218.32640043537333</v>
      </c>
      <c r="H93" s="8" t="s">
        <v>90</v>
      </c>
      <c r="I93" s="7">
        <f t="shared" si="19"/>
        <v>100</v>
      </c>
      <c r="J93" s="7">
        <f t="shared" si="20"/>
        <v>96.887974814886363</v>
      </c>
      <c r="K93" s="7">
        <f t="shared" si="21"/>
        <v>101.76983626814405</v>
      </c>
      <c r="L93" s="7">
        <f t="shared" si="22"/>
        <v>117.10609949161595</v>
      </c>
      <c r="M93" s="7">
        <f t="shared" si="23"/>
        <v>147.57707439098675</v>
      </c>
      <c r="N93" s="7">
        <f t="shared" si="24"/>
        <v>204.9771663154134</v>
      </c>
    </row>
    <row r="94" spans="1:14" x14ac:dyDescent="0.25">
      <c r="A94" t="s">
        <v>34</v>
      </c>
      <c r="B94">
        <f t="shared" si="17"/>
        <v>100</v>
      </c>
      <c r="C94" s="7">
        <f t="shared" si="17"/>
        <v>100.2517986761477</v>
      </c>
      <c r="D94" s="7">
        <f t="shared" si="17"/>
        <v>171.31698653698314</v>
      </c>
      <c r="E94" s="7">
        <f t="shared" si="17"/>
        <v>185.86949218799197</v>
      </c>
      <c r="F94" s="7">
        <f t="shared" si="18"/>
        <v>278.54428768846361</v>
      </c>
      <c r="G94" s="7">
        <f t="shared" si="18"/>
        <v>347.81473398686956</v>
      </c>
      <c r="H94" t="s">
        <v>91</v>
      </c>
      <c r="I94" s="7">
        <f t="shared" si="19"/>
        <v>100</v>
      </c>
      <c r="J94" s="7">
        <f t="shared" si="20"/>
        <v>95.314856166701318</v>
      </c>
      <c r="K94" s="7">
        <f t="shared" si="21"/>
        <v>85.594461679964937</v>
      </c>
      <c r="L94" s="7">
        <f t="shared" si="22"/>
        <v>87.333085319086408</v>
      </c>
      <c r="M94" s="7">
        <f t="shared" si="23"/>
        <v>104.41296499270771</v>
      </c>
      <c r="N94" s="7">
        <f t="shared" si="24"/>
        <v>142.81072054463556</v>
      </c>
    </row>
    <row r="95" spans="1:14" x14ac:dyDescent="0.25">
      <c r="A95" t="s">
        <v>35</v>
      </c>
      <c r="B95" t="str">
        <f t="shared" si="17"/>
        <v/>
      </c>
      <c r="C95" s="7" t="str">
        <f t="shared" si="17"/>
        <v/>
      </c>
      <c r="D95" s="7" t="str">
        <f t="shared" si="17"/>
        <v/>
      </c>
      <c r="E95" s="7" t="str">
        <f t="shared" si="17"/>
        <v/>
      </c>
      <c r="F95" s="7" t="str">
        <f t="shared" si="18"/>
        <v/>
      </c>
      <c r="G95" s="7" t="str">
        <f t="shared" si="18"/>
        <v/>
      </c>
      <c r="H95" t="s">
        <v>92</v>
      </c>
      <c r="I95" s="7">
        <f t="shared" si="19"/>
        <v>100</v>
      </c>
      <c r="J95" s="7">
        <f t="shared" si="20"/>
        <v>102.11820946009871</v>
      </c>
      <c r="K95" s="7">
        <f t="shared" si="21"/>
        <v>102.09504466073757</v>
      </c>
      <c r="L95" s="7">
        <f t="shared" si="22"/>
        <v>98.990877707288377</v>
      </c>
      <c r="M95" s="7">
        <f t="shared" si="23"/>
        <v>119.75642520820055</v>
      </c>
      <c r="N95" s="7">
        <f t="shared" si="24"/>
        <v>152.49464771878581</v>
      </c>
    </row>
    <row r="96" spans="1:14" x14ac:dyDescent="0.25">
      <c r="A96" s="8" t="s">
        <v>36</v>
      </c>
      <c r="B96">
        <f t="shared" si="17"/>
        <v>100</v>
      </c>
      <c r="C96" s="7">
        <f t="shared" si="17"/>
        <v>279.73926994459384</v>
      </c>
      <c r="D96" s="7">
        <f t="shared" si="17"/>
        <v>198.80501382794853</v>
      </c>
      <c r="E96" s="7">
        <f t="shared" si="17"/>
        <v>141.86220397136614</v>
      </c>
      <c r="F96" s="7">
        <f t="shared" si="18"/>
        <v>142.35343999882991</v>
      </c>
      <c r="G96" s="7">
        <f t="shared" si="18"/>
        <v>173.38492239296414</v>
      </c>
      <c r="H96" t="s">
        <v>93</v>
      </c>
      <c r="I96" s="7" t="str">
        <f t="shared" si="19"/>
        <v/>
      </c>
      <c r="J96" s="7" t="str">
        <f t="shared" si="20"/>
        <v/>
      </c>
      <c r="K96" s="7" t="str">
        <f t="shared" si="21"/>
        <v/>
      </c>
      <c r="L96" s="7" t="str">
        <f t="shared" si="22"/>
        <v/>
      </c>
      <c r="M96" s="7" t="str">
        <f t="shared" si="23"/>
        <v/>
      </c>
      <c r="N96" s="7" t="str">
        <f t="shared" si="24"/>
        <v/>
      </c>
    </row>
    <row r="97" spans="1:14" x14ac:dyDescent="0.25">
      <c r="A97" t="s">
        <v>27</v>
      </c>
      <c r="B97" t="str">
        <f t="shared" si="17"/>
        <v/>
      </c>
      <c r="C97" s="7" t="str">
        <f t="shared" si="17"/>
        <v/>
      </c>
      <c r="D97" s="7" t="str">
        <f t="shared" si="17"/>
        <v/>
      </c>
      <c r="E97" s="7" t="str">
        <f t="shared" si="17"/>
        <v/>
      </c>
      <c r="F97" s="7" t="str">
        <f t="shared" si="18"/>
        <v/>
      </c>
      <c r="G97" s="7" t="str">
        <f t="shared" si="18"/>
        <v/>
      </c>
      <c r="H97" t="s">
        <v>94</v>
      </c>
      <c r="I97" s="7">
        <f t="shared" si="19"/>
        <v>100</v>
      </c>
      <c r="J97" s="7">
        <f t="shared" si="20"/>
        <v>44.6795565888184</v>
      </c>
      <c r="K97" s="7">
        <f t="shared" si="21"/>
        <v>75.446279355545926</v>
      </c>
      <c r="L97" s="7">
        <f t="shared" si="22"/>
        <v>55.038369210472261</v>
      </c>
      <c r="M97" s="7">
        <f t="shared" si="23"/>
        <v>67.818681293359688</v>
      </c>
      <c r="N97" s="7">
        <f t="shared" si="24"/>
        <v>207.58423017744173</v>
      </c>
    </row>
    <row r="98" spans="1:14" x14ac:dyDescent="0.25">
      <c r="A98" t="s">
        <v>28</v>
      </c>
      <c r="B98" t="str">
        <f t="shared" si="17"/>
        <v/>
      </c>
      <c r="C98" s="7" t="str">
        <f t="shared" si="17"/>
        <v/>
      </c>
      <c r="D98" s="7" t="str">
        <f t="shared" si="17"/>
        <v/>
      </c>
      <c r="E98" s="7" t="str">
        <f t="shared" si="17"/>
        <v/>
      </c>
      <c r="F98" s="7" t="str">
        <f t="shared" si="18"/>
        <v/>
      </c>
      <c r="G98" s="7" t="str">
        <f t="shared" si="18"/>
        <v/>
      </c>
      <c r="H98" t="s">
        <v>95</v>
      </c>
      <c r="I98" s="7">
        <f t="shared" si="19"/>
        <v>100</v>
      </c>
      <c r="J98" s="7">
        <f t="shared" si="20"/>
        <v>135.33948101201682</v>
      </c>
      <c r="K98" s="7">
        <f t="shared" si="21"/>
        <v>62.339553507131662</v>
      </c>
      <c r="L98" s="7">
        <f t="shared" si="22"/>
        <v>107.93230799209216</v>
      </c>
      <c r="M98" s="7">
        <f t="shared" si="23"/>
        <v>114.05781600651341</v>
      </c>
      <c r="N98" s="7">
        <f t="shared" si="24"/>
        <v>252.83773322465285</v>
      </c>
    </row>
    <row r="99" spans="1:14" x14ac:dyDescent="0.25">
      <c r="A99" t="s">
        <v>29</v>
      </c>
      <c r="B99">
        <f t="shared" si="17"/>
        <v>100</v>
      </c>
      <c r="C99" s="7">
        <f t="shared" si="17"/>
        <v>80.411618667531712</v>
      </c>
      <c r="D99" s="7">
        <f t="shared" si="17"/>
        <v>77.976079412061836</v>
      </c>
      <c r="E99" s="7">
        <f t="shared" si="17"/>
        <v>54.594360725079383</v>
      </c>
      <c r="F99" s="7">
        <f t="shared" si="18"/>
        <v>48.127926876187686</v>
      </c>
      <c r="G99" s="7">
        <f t="shared" si="18"/>
        <v>43.234225749728616</v>
      </c>
      <c r="H99" t="s">
        <v>96</v>
      </c>
      <c r="I99" s="7" t="str">
        <f t="shared" si="19"/>
        <v/>
      </c>
      <c r="J99" s="7" t="str">
        <f t="shared" si="20"/>
        <v/>
      </c>
      <c r="K99" s="7" t="str">
        <f t="shared" si="21"/>
        <v/>
      </c>
      <c r="L99" s="7" t="str">
        <f t="shared" si="22"/>
        <v/>
      </c>
      <c r="M99" s="7" t="str">
        <f t="shared" si="23"/>
        <v/>
      </c>
      <c r="N99" s="7" t="str">
        <f t="shared" si="24"/>
        <v/>
      </c>
    </row>
    <row r="100" spans="1:14" x14ac:dyDescent="0.25">
      <c r="A100" t="s">
        <v>30</v>
      </c>
      <c r="B100" t="str">
        <f t="shared" si="17"/>
        <v/>
      </c>
      <c r="C100" s="7" t="str">
        <f t="shared" si="17"/>
        <v/>
      </c>
      <c r="D100" s="7" t="str">
        <f t="shared" si="17"/>
        <v/>
      </c>
      <c r="E100" s="7" t="str">
        <f t="shared" si="17"/>
        <v/>
      </c>
      <c r="F100" s="7" t="str">
        <f t="shared" si="18"/>
        <v/>
      </c>
      <c r="G100" s="7" t="str">
        <f t="shared" si="18"/>
        <v/>
      </c>
      <c r="H100" s="8" t="s">
        <v>97</v>
      </c>
      <c r="I100" s="7">
        <f t="shared" si="19"/>
        <v>100</v>
      </c>
      <c r="J100" s="7">
        <f t="shared" si="20"/>
        <v>-11.004437768314149</v>
      </c>
      <c r="K100" s="7">
        <f t="shared" si="21"/>
        <v>239.13278128081689</v>
      </c>
      <c r="L100" s="7">
        <f t="shared" si="22"/>
        <v>266.65459674242044</v>
      </c>
      <c r="M100" s="7">
        <f t="shared" si="23"/>
        <v>408.4636362363882</v>
      </c>
      <c r="N100" s="7">
        <f t="shared" si="24"/>
        <v>548.02415432388023</v>
      </c>
    </row>
    <row r="101" spans="1:14" x14ac:dyDescent="0.25">
      <c r="A101" t="s">
        <v>26</v>
      </c>
      <c r="B101" t="str">
        <f t="shared" si="17"/>
        <v/>
      </c>
      <c r="C101" s="7" t="str">
        <f t="shared" si="17"/>
        <v/>
      </c>
      <c r="D101" s="7" t="str">
        <f t="shared" si="17"/>
        <v/>
      </c>
      <c r="E101" s="7" t="str">
        <f t="shared" si="17"/>
        <v/>
      </c>
      <c r="F101" s="7" t="str">
        <f t="shared" si="18"/>
        <v/>
      </c>
      <c r="G101" s="7" t="str">
        <f t="shared" si="18"/>
        <v/>
      </c>
      <c r="H101" s="8" t="s">
        <v>98</v>
      </c>
      <c r="I101" s="7">
        <f t="shared" si="19"/>
        <v>100</v>
      </c>
      <c r="J101" s="7">
        <f t="shared" si="20"/>
        <v>100.46879205003324</v>
      </c>
      <c r="K101" s="7">
        <f t="shared" si="21"/>
        <v>161.72177514982081</v>
      </c>
      <c r="L101" s="7">
        <f t="shared" si="22"/>
        <v>235.55450654813686</v>
      </c>
      <c r="M101" s="7">
        <f t="shared" si="23"/>
        <v>319.97447119347146</v>
      </c>
      <c r="N101" s="7">
        <f t="shared" si="24"/>
        <v>458.64225118421314</v>
      </c>
    </row>
    <row r="102" spans="1:14" x14ac:dyDescent="0.25">
      <c r="A102" t="s">
        <v>37</v>
      </c>
      <c r="B102" t="str">
        <f t="shared" si="17"/>
        <v/>
      </c>
      <c r="C102" s="7" t="str">
        <f t="shared" si="17"/>
        <v/>
      </c>
      <c r="D102" s="7" t="str">
        <f t="shared" si="17"/>
        <v/>
      </c>
      <c r="E102" s="7" t="str">
        <f t="shared" si="17"/>
        <v/>
      </c>
      <c r="F102" s="7" t="str">
        <f t="shared" si="18"/>
        <v/>
      </c>
      <c r="G102" s="7" t="str">
        <f t="shared" si="18"/>
        <v/>
      </c>
      <c r="H102" t="s">
        <v>99</v>
      </c>
      <c r="I102" s="7">
        <f t="shared" si="19"/>
        <v>100</v>
      </c>
      <c r="J102" s="7">
        <f t="shared" si="20"/>
        <v>22.779964282354261</v>
      </c>
      <c r="K102" s="7">
        <f t="shared" si="21"/>
        <v>1024.6651170944328</v>
      </c>
      <c r="L102" s="7">
        <f t="shared" si="22"/>
        <v>724.41573564020712</v>
      </c>
      <c r="M102" s="7">
        <f t="shared" si="23"/>
        <v>2596.1539282093472</v>
      </c>
      <c r="N102" s="7">
        <f t="shared" si="24"/>
        <v>6143.7250303543369</v>
      </c>
    </row>
    <row r="103" spans="1:14" x14ac:dyDescent="0.25">
      <c r="A103" t="s">
        <v>32</v>
      </c>
      <c r="B103" t="str">
        <f t="shared" si="17"/>
        <v/>
      </c>
      <c r="C103" s="7" t="str">
        <f t="shared" si="17"/>
        <v/>
      </c>
      <c r="D103" s="7" t="str">
        <f t="shared" si="17"/>
        <v/>
      </c>
      <c r="E103" s="7" t="str">
        <f t="shared" si="17"/>
        <v/>
      </c>
      <c r="F103" s="7" t="str">
        <f t="shared" si="18"/>
        <v/>
      </c>
      <c r="G103" s="7" t="str">
        <f t="shared" si="18"/>
        <v/>
      </c>
      <c r="H103" t="s">
        <v>100</v>
      </c>
      <c r="I103" s="7" t="str">
        <f t="shared" si="19"/>
        <v/>
      </c>
      <c r="J103" s="7" t="str">
        <f t="shared" si="20"/>
        <v/>
      </c>
      <c r="K103" s="7" t="str">
        <f t="shared" si="21"/>
        <v/>
      </c>
      <c r="L103" s="7" t="str">
        <f t="shared" si="22"/>
        <v/>
      </c>
      <c r="M103" s="7" t="str">
        <f t="shared" si="23"/>
        <v/>
      </c>
      <c r="N103" s="7" t="str">
        <f t="shared" si="24"/>
        <v/>
      </c>
    </row>
    <row r="104" spans="1:14" x14ac:dyDescent="0.25">
      <c r="A104" t="s">
        <v>38</v>
      </c>
      <c r="B104">
        <f t="shared" si="17"/>
        <v>100</v>
      </c>
      <c r="C104" s="7">
        <f t="shared" si="17"/>
        <v>80.149984801450941</v>
      </c>
      <c r="D104" s="7">
        <f t="shared" si="17"/>
        <v>234.73052950009082</v>
      </c>
      <c r="E104" s="7">
        <f t="shared" si="17"/>
        <v>198.89787955463106</v>
      </c>
      <c r="F104" s="7">
        <f t="shared" si="18"/>
        <v>128.7410339760996</v>
      </c>
      <c r="G104" s="7">
        <f t="shared" si="18"/>
        <v>207.43586783349502</v>
      </c>
      <c r="H104" t="s">
        <v>101</v>
      </c>
      <c r="I104" s="7">
        <f t="shared" si="19"/>
        <v>100</v>
      </c>
      <c r="J104" s="7">
        <f t="shared" si="20"/>
        <v>240.67170392573166</v>
      </c>
      <c r="K104" s="7">
        <f t="shared" si="21"/>
        <v>-158.49369832521904</v>
      </c>
      <c r="L104" s="7">
        <f t="shared" si="22"/>
        <v>8.2440604835726283</v>
      </c>
      <c r="M104" s="7">
        <f t="shared" si="23"/>
        <v>-8.6419988940788635</v>
      </c>
      <c r="N104" s="7">
        <f t="shared" si="24"/>
        <v>-44.940785946321007</v>
      </c>
    </row>
    <row r="105" spans="1:14" x14ac:dyDescent="0.25">
      <c r="A105" t="s">
        <v>31</v>
      </c>
      <c r="B105" t="str">
        <f t="shared" si="17"/>
        <v/>
      </c>
      <c r="C105" s="7" t="str">
        <f t="shared" si="17"/>
        <v/>
      </c>
      <c r="D105" s="7" t="str">
        <f t="shared" si="17"/>
        <v/>
      </c>
      <c r="E105" s="7" t="str">
        <f t="shared" si="17"/>
        <v/>
      </c>
      <c r="F105" s="7" t="str">
        <f t="shared" si="18"/>
        <v/>
      </c>
      <c r="G105" s="7" t="str">
        <f t="shared" si="18"/>
        <v/>
      </c>
      <c r="H105" t="s">
        <v>102</v>
      </c>
      <c r="I105" s="7" t="str">
        <f t="shared" si="19"/>
        <v/>
      </c>
      <c r="J105" s="7" t="str">
        <f t="shared" si="20"/>
        <v/>
      </c>
      <c r="K105" s="7" t="str">
        <f t="shared" si="21"/>
        <v/>
      </c>
      <c r="L105" s="7" t="str">
        <f t="shared" si="22"/>
        <v/>
      </c>
      <c r="M105" s="7" t="str">
        <f t="shared" si="23"/>
        <v/>
      </c>
      <c r="N105" s="7" t="str">
        <f t="shared" si="24"/>
        <v/>
      </c>
    </row>
    <row r="106" spans="1:14" x14ac:dyDescent="0.25">
      <c r="A106" t="s">
        <v>39</v>
      </c>
      <c r="B106" t="str">
        <f t="shared" si="17"/>
        <v/>
      </c>
      <c r="C106" s="7" t="str">
        <f t="shared" si="17"/>
        <v/>
      </c>
      <c r="D106" s="7" t="str">
        <f t="shared" si="17"/>
        <v/>
      </c>
      <c r="E106" s="7" t="str">
        <f t="shared" si="17"/>
        <v/>
      </c>
      <c r="F106" s="7" t="str">
        <f t="shared" si="18"/>
        <v/>
      </c>
      <c r="G106" s="7" t="str">
        <f t="shared" si="18"/>
        <v/>
      </c>
      <c r="H106" t="s">
        <v>103</v>
      </c>
      <c r="I106" s="7">
        <f t="shared" si="19"/>
        <v>100</v>
      </c>
      <c r="J106" s="7">
        <f t="shared" si="20"/>
        <v>-10.261865400638166</v>
      </c>
      <c r="K106" s="7">
        <f t="shared" si="21"/>
        <v>240.49495822569241</v>
      </c>
      <c r="L106" s="7">
        <f t="shared" si="22"/>
        <v>269.59511615629776</v>
      </c>
      <c r="M106" s="7">
        <f t="shared" si="23"/>
        <v>424.75474454651277</v>
      </c>
      <c r="N106" s="7">
        <f t="shared" si="24"/>
        <v>591.74373104419237</v>
      </c>
    </row>
    <row r="107" spans="1:14" x14ac:dyDescent="0.25">
      <c r="A107" s="8" t="s">
        <v>40</v>
      </c>
      <c r="B107">
        <f t="shared" si="17"/>
        <v>100</v>
      </c>
      <c r="C107" s="7">
        <f t="shared" si="17"/>
        <v>85.859514263157578</v>
      </c>
      <c r="D107" s="7">
        <f t="shared" si="17"/>
        <v>51.927755069903995</v>
      </c>
      <c r="E107" s="7">
        <f t="shared" si="17"/>
        <v>53.35200116456005</v>
      </c>
      <c r="F107" s="7">
        <f t="shared" si="18"/>
        <v>54.831270017613974</v>
      </c>
      <c r="G107" s="7">
        <f t="shared" si="18"/>
        <v>110.46953075526731</v>
      </c>
      <c r="H107" t="s">
        <v>104</v>
      </c>
      <c r="I107" s="7" t="str">
        <f t="shared" si="19"/>
        <v/>
      </c>
      <c r="J107" s="7" t="str">
        <f t="shared" si="20"/>
        <v/>
      </c>
      <c r="K107" s="7" t="str">
        <f t="shared" si="21"/>
        <v/>
      </c>
      <c r="L107" s="7" t="str">
        <f t="shared" si="22"/>
        <v/>
      </c>
      <c r="M107" s="7" t="str">
        <f t="shared" si="23"/>
        <v/>
      </c>
      <c r="N107" s="7" t="str">
        <f t="shared" si="24"/>
        <v/>
      </c>
    </row>
    <row r="108" spans="1:14" x14ac:dyDescent="0.25">
      <c r="A108" t="s">
        <v>41</v>
      </c>
      <c r="B108" t="str">
        <f t="shared" si="17"/>
        <v/>
      </c>
      <c r="C108" s="7" t="str">
        <f t="shared" si="17"/>
        <v/>
      </c>
      <c r="D108" s="7" t="str">
        <f t="shared" si="17"/>
        <v/>
      </c>
      <c r="E108" s="7" t="str">
        <f t="shared" si="17"/>
        <v/>
      </c>
      <c r="F108" s="7" t="str">
        <f t="shared" si="18"/>
        <v/>
      </c>
      <c r="G108" s="7" t="str">
        <f t="shared" si="18"/>
        <v/>
      </c>
      <c r="H108" t="s">
        <v>105</v>
      </c>
      <c r="I108" s="7">
        <f t="shared" si="19"/>
        <v>100</v>
      </c>
      <c r="J108" s="7">
        <f t="shared" si="20"/>
        <v>214.39573617166153</v>
      </c>
      <c r="K108" s="7">
        <f t="shared" si="21"/>
        <v>186.38598333459606</v>
      </c>
      <c r="L108" s="7">
        <f t="shared" si="22"/>
        <v>198.56336224307378</v>
      </c>
      <c r="M108" s="7">
        <f t="shared" si="23"/>
        <v>184.62835807132095</v>
      </c>
      <c r="N108" s="7">
        <f t="shared" si="24"/>
        <v>289.9113671121101</v>
      </c>
    </row>
    <row r="109" spans="1:14" x14ac:dyDescent="0.25">
      <c r="A109" s="8" t="s">
        <v>42</v>
      </c>
      <c r="B109">
        <f t="shared" si="17"/>
        <v>100</v>
      </c>
      <c r="C109" s="7">
        <f t="shared" si="17"/>
        <v>130.587297740563</v>
      </c>
      <c r="D109" s="7">
        <f t="shared" si="17"/>
        <v>114.89172965218548</v>
      </c>
      <c r="E109" s="7">
        <f t="shared" si="17"/>
        <v>99.930932216624541</v>
      </c>
      <c r="F109" s="7">
        <f t="shared" si="18"/>
        <v>87.855168490898777</v>
      </c>
      <c r="G109" s="7">
        <f t="shared" si="18"/>
        <v>92.08766409255847</v>
      </c>
      <c r="H109" t="s">
        <v>106</v>
      </c>
      <c r="I109" s="7">
        <f t="shared" si="19"/>
        <v>100</v>
      </c>
      <c r="J109" s="7">
        <f t="shared" si="20"/>
        <v>63.838136292665624</v>
      </c>
      <c r="K109" s="7">
        <f t="shared" si="21"/>
        <v>376.42422022847666</v>
      </c>
      <c r="L109" s="7">
        <f t="shared" si="22"/>
        <v>563.02442087098257</v>
      </c>
      <c r="M109" s="7">
        <f t="shared" si="23"/>
        <v>2050.4160348313826</v>
      </c>
      <c r="N109" s="7">
        <f t="shared" si="24"/>
        <v>4954.4440549798328</v>
      </c>
    </row>
    <row r="110" spans="1:14" x14ac:dyDescent="0.25">
      <c r="A110" t="s">
        <v>43</v>
      </c>
      <c r="B110">
        <f t="shared" si="17"/>
        <v>100</v>
      </c>
      <c r="C110" s="7">
        <f t="shared" si="17"/>
        <v>130.65943310914113</v>
      </c>
      <c r="D110" s="7">
        <f t="shared" si="17"/>
        <v>105.68067057011126</v>
      </c>
      <c r="E110" s="7">
        <f t="shared" si="17"/>
        <v>52.684345680282043</v>
      </c>
      <c r="F110" s="7">
        <f t="shared" si="18"/>
        <v>50.889277839851196</v>
      </c>
      <c r="G110" s="7">
        <f t="shared" si="18"/>
        <v>60.706495058834598</v>
      </c>
      <c r="H110" s="8" t="s">
        <v>107</v>
      </c>
      <c r="I110" s="7">
        <f t="shared" si="19"/>
        <v>100</v>
      </c>
      <c r="J110" s="7">
        <f t="shared" si="20"/>
        <v>1495.7747325143321</v>
      </c>
      <c r="K110" s="7">
        <f t="shared" si="21"/>
        <v>-167.233291228398</v>
      </c>
      <c r="L110" s="7">
        <f t="shared" si="22"/>
        <v>-224.04854413825333</v>
      </c>
      <c r="M110" s="7">
        <f t="shared" si="23"/>
        <v>-1426.4492819374107</v>
      </c>
      <c r="N110" s="7">
        <f t="shared" si="24"/>
        <v>-1664.0977801469201</v>
      </c>
    </row>
    <row r="111" spans="1:14" x14ac:dyDescent="0.25">
      <c r="A111" t="s">
        <v>44</v>
      </c>
      <c r="B111">
        <f t="shared" si="17"/>
        <v>100</v>
      </c>
      <c r="C111" s="7">
        <f t="shared" si="17"/>
        <v>98668.948226127381</v>
      </c>
      <c r="D111" s="7">
        <f t="shared" si="17"/>
        <v>62670.736357342423</v>
      </c>
      <c r="E111" s="7">
        <f t="shared" si="17"/>
        <v>311.85821629120295</v>
      </c>
      <c r="F111" s="7">
        <f t="shared" si="18"/>
        <v>1311.6238601119708</v>
      </c>
      <c r="G111" s="7">
        <f t="shared" si="18"/>
        <v>539.06503908205627</v>
      </c>
      <c r="H111" t="s">
        <v>108</v>
      </c>
      <c r="I111" s="7">
        <f t="shared" si="19"/>
        <v>100</v>
      </c>
      <c r="J111" s="7">
        <f t="shared" si="20"/>
        <v>-14254.491700829738</v>
      </c>
      <c r="K111" s="7">
        <f t="shared" si="21"/>
        <v>1718.3317352499757</v>
      </c>
      <c r="L111" s="7">
        <f t="shared" si="22"/>
        <v>1892.0949988414029</v>
      </c>
      <c r="M111" s="7">
        <f t="shared" si="23"/>
        <v>8194.5078010532707</v>
      </c>
      <c r="N111" s="7">
        <f t="shared" si="24"/>
        <v>13469.707215276037</v>
      </c>
    </row>
    <row r="112" spans="1:14" x14ac:dyDescent="0.25">
      <c r="A112" t="s">
        <v>45</v>
      </c>
      <c r="B112">
        <f t="shared" si="17"/>
        <v>100</v>
      </c>
      <c r="C112" s="7">
        <f t="shared" si="17"/>
        <v>138.01315793822863</v>
      </c>
      <c r="D112" s="7">
        <f t="shared" si="17"/>
        <v>177.10003794778379</v>
      </c>
      <c r="E112" s="7">
        <f t="shared" si="17"/>
        <v>176.61104641038918</v>
      </c>
      <c r="F112" s="7">
        <f t="shared" si="18"/>
        <v>249.89186146912061</v>
      </c>
      <c r="G112" s="7">
        <f t="shared" si="18"/>
        <v>311.117427288714</v>
      </c>
      <c r="H112" t="s">
        <v>109</v>
      </c>
      <c r="I112" s="7" t="str">
        <f t="shared" si="19"/>
        <v/>
      </c>
      <c r="J112" s="7" t="str">
        <f t="shared" si="20"/>
        <v/>
      </c>
      <c r="K112" s="7" t="str">
        <f t="shared" si="21"/>
        <v/>
      </c>
      <c r="L112" s="7" t="str">
        <f t="shared" si="22"/>
        <v/>
      </c>
      <c r="M112" s="7" t="str">
        <f t="shared" si="23"/>
        <v/>
      </c>
      <c r="N112" s="7" t="str">
        <f t="shared" si="24"/>
        <v/>
      </c>
    </row>
    <row r="113" spans="1:14" x14ac:dyDescent="0.25">
      <c r="A113" t="s">
        <v>46</v>
      </c>
      <c r="B113" t="str">
        <f t="shared" si="17"/>
        <v/>
      </c>
      <c r="C113" s="7" t="str">
        <f t="shared" si="17"/>
        <v/>
      </c>
      <c r="D113" s="7" t="str">
        <f t="shared" si="17"/>
        <v/>
      </c>
      <c r="E113" s="7" t="str">
        <f t="shared" si="17"/>
        <v/>
      </c>
      <c r="F113" s="7" t="str">
        <f t="shared" si="18"/>
        <v/>
      </c>
      <c r="G113" s="7" t="str">
        <f t="shared" si="18"/>
        <v/>
      </c>
      <c r="H113" t="s">
        <v>110</v>
      </c>
      <c r="I113" s="7">
        <f t="shared" si="19"/>
        <v>100</v>
      </c>
      <c r="J113" s="7">
        <f t="shared" si="20"/>
        <v>-14254.491700829738</v>
      </c>
      <c r="K113" s="7">
        <f t="shared" si="21"/>
        <v>1718.3317352499757</v>
      </c>
      <c r="L113" s="7">
        <f t="shared" si="22"/>
        <v>1892.0949988414029</v>
      </c>
      <c r="M113" s="7">
        <f t="shared" si="23"/>
        <v>-5173.7616928624557</v>
      </c>
      <c r="N113" s="7">
        <f t="shared" si="24"/>
        <v>-6076.0939898420647</v>
      </c>
    </row>
    <row r="114" spans="1:14" x14ac:dyDescent="0.25">
      <c r="A114" s="8" t="s">
        <v>47</v>
      </c>
      <c r="B114">
        <f t="shared" si="17"/>
        <v>100</v>
      </c>
      <c r="C114" s="7">
        <f t="shared" si="17"/>
        <v>117.94551071899859</v>
      </c>
      <c r="D114" s="7">
        <f t="shared" si="17"/>
        <v>171.14934035114871</v>
      </c>
      <c r="E114" s="7">
        <f t="shared" si="17"/>
        <v>145.7028834887372</v>
      </c>
      <c r="F114" s="7">
        <f t="shared" si="18"/>
        <v>200.40195922651418</v>
      </c>
      <c r="G114" s="7">
        <f t="shared" si="18"/>
        <v>247.77733386661032</v>
      </c>
      <c r="H114" t="s">
        <v>111</v>
      </c>
      <c r="I114" s="7" t="str">
        <f t="shared" si="19"/>
        <v/>
      </c>
      <c r="J114" s="7" t="str">
        <f t="shared" si="20"/>
        <v/>
      </c>
      <c r="K114" s="7" t="str">
        <f t="shared" si="21"/>
        <v/>
      </c>
      <c r="L114" s="7" t="str">
        <f t="shared" si="22"/>
        <v/>
      </c>
      <c r="M114" s="7" t="str">
        <f t="shared" si="23"/>
        <v/>
      </c>
      <c r="N114" s="7" t="str">
        <f t="shared" si="24"/>
        <v/>
      </c>
    </row>
    <row r="115" spans="1:14" x14ac:dyDescent="0.25">
      <c r="A115" s="8" t="s">
        <v>48</v>
      </c>
      <c r="B115">
        <f t="shared" si="17"/>
        <v>100</v>
      </c>
      <c r="C115" s="7">
        <f t="shared" si="17"/>
        <v>94.247698064631919</v>
      </c>
      <c r="D115" s="7">
        <f t="shared" si="17"/>
        <v>296.83160261348348</v>
      </c>
      <c r="E115" s="7">
        <f t="shared" si="17"/>
        <v>53.029089013532548</v>
      </c>
      <c r="F115" s="7">
        <f t="shared" si="18"/>
        <v>64.543237981363049</v>
      </c>
      <c r="G115" s="7">
        <f t="shared" si="18"/>
        <v>94.92401293425435</v>
      </c>
      <c r="H115" t="s">
        <v>112</v>
      </c>
      <c r="I115" s="7">
        <f t="shared" si="19"/>
        <v>100</v>
      </c>
      <c r="J115" s="7">
        <f t="shared" si="20"/>
        <v>1174.149545632009</v>
      </c>
      <c r="K115" s="7">
        <f t="shared" si="21"/>
        <v>-128.72948517620287</v>
      </c>
      <c r="L115" s="7">
        <f t="shared" si="22"/>
        <v>-180.83625529469575</v>
      </c>
      <c r="M115" s="7">
        <f t="shared" si="23"/>
        <v>-1229.9864390452535</v>
      </c>
      <c r="N115" s="7">
        <f t="shared" si="24"/>
        <v>-1355.0609215964514</v>
      </c>
    </row>
    <row r="116" spans="1:14" x14ac:dyDescent="0.25">
      <c r="A116" t="s">
        <v>49</v>
      </c>
      <c r="B116" t="str">
        <f t="shared" si="17"/>
        <v/>
      </c>
      <c r="C116" s="7" t="str">
        <f t="shared" si="17"/>
        <v/>
      </c>
      <c r="D116" s="7" t="str">
        <f t="shared" si="17"/>
        <v/>
      </c>
      <c r="E116" s="7" t="str">
        <f t="shared" si="17"/>
        <v/>
      </c>
      <c r="F116" s="7" t="str">
        <f t="shared" si="18"/>
        <v/>
      </c>
      <c r="G116" s="7" t="str">
        <f t="shared" si="18"/>
        <v/>
      </c>
      <c r="H116" t="s">
        <v>113</v>
      </c>
      <c r="I116" s="7" t="str">
        <f t="shared" si="19"/>
        <v/>
      </c>
      <c r="J116" s="7" t="str">
        <f t="shared" si="20"/>
        <v/>
      </c>
      <c r="K116" s="7" t="str">
        <f t="shared" si="21"/>
        <v/>
      </c>
      <c r="L116" s="7" t="str">
        <f t="shared" si="22"/>
        <v/>
      </c>
      <c r="M116" s="7" t="str">
        <f t="shared" si="23"/>
        <v/>
      </c>
      <c r="N116" s="7" t="str">
        <f t="shared" si="24"/>
        <v/>
      </c>
    </row>
    <row r="117" spans="1:14" x14ac:dyDescent="0.25">
      <c r="A117" s="8" t="s">
        <v>50</v>
      </c>
      <c r="B117">
        <f t="shared" si="17"/>
        <v>100</v>
      </c>
      <c r="C117" s="7">
        <f t="shared" si="17"/>
        <v>124.71603478940143</v>
      </c>
      <c r="D117" s="7">
        <f t="shared" si="17"/>
        <v>149.44622716953825</v>
      </c>
      <c r="E117" s="7">
        <f t="shared" si="17"/>
        <v>168.85262624431837</v>
      </c>
      <c r="F117" s="7">
        <f t="shared" si="18"/>
        <v>233.12640605760174</v>
      </c>
      <c r="G117" s="7">
        <f t="shared" si="18"/>
        <v>281.75922993804005</v>
      </c>
      <c r="H117" t="s">
        <v>114</v>
      </c>
      <c r="I117" s="7" t="str">
        <f t="shared" si="19"/>
        <v/>
      </c>
      <c r="J117" s="7" t="str">
        <f t="shared" si="20"/>
        <v/>
      </c>
      <c r="K117" s="7" t="str">
        <f t="shared" si="21"/>
        <v/>
      </c>
      <c r="L117" s="7" t="str">
        <f t="shared" si="22"/>
        <v/>
      </c>
      <c r="M117" s="7" t="str">
        <f t="shared" si="23"/>
        <v/>
      </c>
      <c r="N117" s="7" t="str">
        <f t="shared" si="24"/>
        <v/>
      </c>
    </row>
    <row r="118" spans="1:14" x14ac:dyDescent="0.25">
      <c r="A118" t="s">
        <v>51</v>
      </c>
      <c r="B118">
        <f t="shared" si="17"/>
        <v>100</v>
      </c>
      <c r="C118" s="7">
        <f t="shared" si="17"/>
        <v>74.050461527981199</v>
      </c>
      <c r="D118" s="7">
        <f t="shared" si="17"/>
        <v>91.997215634054768</v>
      </c>
      <c r="E118" s="7">
        <f t="shared" si="17"/>
        <v>90.106773974632262</v>
      </c>
      <c r="F118" s="7">
        <f t="shared" si="18"/>
        <v>101.98136923302698</v>
      </c>
      <c r="G118" s="7">
        <f t="shared" si="18"/>
        <v>95.32395943539855</v>
      </c>
      <c r="H118" s="8" t="s">
        <v>115</v>
      </c>
      <c r="I118" s="7">
        <f t="shared" si="19"/>
        <v>100</v>
      </c>
      <c r="J118" s="7">
        <f t="shared" si="20"/>
        <v>1174.149545632009</v>
      </c>
      <c r="K118" s="7">
        <f t="shared" si="21"/>
        <v>-128.72948517620287</v>
      </c>
      <c r="L118" s="7">
        <f t="shared" si="22"/>
        <v>-180.83625529469575</v>
      </c>
      <c r="M118" s="7">
        <f t="shared" si="23"/>
        <v>-1229.9864390452535</v>
      </c>
      <c r="N118" s="7">
        <f t="shared" si="24"/>
        <v>-1355.0609215964514</v>
      </c>
    </row>
    <row r="119" spans="1:14" x14ac:dyDescent="0.25">
      <c r="A119" t="s">
        <v>52</v>
      </c>
      <c r="B119" t="str">
        <f t="shared" si="17"/>
        <v/>
      </c>
      <c r="C119" s="7" t="str">
        <f t="shared" si="17"/>
        <v/>
      </c>
      <c r="D119" s="7" t="str">
        <f t="shared" si="17"/>
        <v/>
      </c>
      <c r="E119" s="7" t="str">
        <f t="shared" si="17"/>
        <v/>
      </c>
      <c r="F119" s="7" t="str">
        <f t="shared" si="18"/>
        <v/>
      </c>
      <c r="G119" s="7" t="str">
        <f t="shared" si="18"/>
        <v/>
      </c>
      <c r="I119" s="7" t="str">
        <f t="shared" si="19"/>
        <v/>
      </c>
      <c r="J119" s="7" t="str">
        <f t="shared" si="20"/>
        <v/>
      </c>
      <c r="K119" s="7" t="str">
        <f t="shared" si="21"/>
        <v/>
      </c>
      <c r="L119" s="7" t="str">
        <f t="shared" si="22"/>
        <v/>
      </c>
      <c r="M119" s="7" t="str">
        <f t="shared" si="23"/>
        <v/>
      </c>
      <c r="N119" s="7" t="str">
        <f t="shared" si="24"/>
        <v/>
      </c>
    </row>
    <row r="120" spans="1:14" x14ac:dyDescent="0.25">
      <c r="A120" t="s">
        <v>53</v>
      </c>
      <c r="B120" t="str">
        <f t="shared" si="17"/>
        <v/>
      </c>
      <c r="C120" s="7" t="str">
        <f t="shared" si="17"/>
        <v/>
      </c>
      <c r="D120" s="7" t="str">
        <f t="shared" si="17"/>
        <v/>
      </c>
      <c r="E120" s="7" t="str">
        <f t="shared" si="17"/>
        <v/>
      </c>
      <c r="F120" s="7" t="str">
        <f t="shared" si="18"/>
        <v/>
      </c>
      <c r="G120" s="7" t="str">
        <f t="shared" si="18"/>
        <v/>
      </c>
      <c r="I120" s="7" t="str">
        <f t="shared" si="19"/>
        <v/>
      </c>
      <c r="J120" s="7" t="str">
        <f t="shared" si="20"/>
        <v/>
      </c>
      <c r="K120" s="7" t="str">
        <f t="shared" si="21"/>
        <v/>
      </c>
      <c r="L120" s="7" t="str">
        <f t="shared" si="22"/>
        <v/>
      </c>
      <c r="M120" s="7" t="str">
        <f t="shared" si="23"/>
        <v/>
      </c>
      <c r="N120" s="7" t="str">
        <f t="shared" si="24"/>
        <v/>
      </c>
    </row>
    <row r="121" spans="1:14" x14ac:dyDescent="0.25">
      <c r="A121" t="s">
        <v>54</v>
      </c>
      <c r="B121" t="str">
        <f t="shared" si="17"/>
        <v/>
      </c>
      <c r="C121" s="7" t="str">
        <f t="shared" si="17"/>
        <v/>
      </c>
      <c r="D121" s="7" t="str">
        <f t="shared" si="17"/>
        <v/>
      </c>
      <c r="E121" s="7" t="str">
        <f t="shared" si="17"/>
        <v/>
      </c>
      <c r="F121" s="7" t="str">
        <f t="shared" si="18"/>
        <v/>
      </c>
      <c r="G121" s="7" t="str">
        <f t="shared" si="18"/>
        <v/>
      </c>
      <c r="I121" s="7" t="str">
        <f t="shared" si="19"/>
        <v/>
      </c>
      <c r="J121" s="7" t="str">
        <f t="shared" si="20"/>
        <v/>
      </c>
      <c r="K121" s="7" t="str">
        <f t="shared" si="21"/>
        <v/>
      </c>
      <c r="L121" s="7" t="str">
        <f t="shared" si="22"/>
        <v/>
      </c>
      <c r="M121" s="7" t="str">
        <f t="shared" si="23"/>
        <v/>
      </c>
      <c r="N121" s="7" t="str">
        <f t="shared" si="24"/>
        <v/>
      </c>
    </row>
    <row r="122" spans="1:14" x14ac:dyDescent="0.25">
      <c r="A122" t="s">
        <v>55</v>
      </c>
      <c r="B122" t="str">
        <f t="shared" si="17"/>
        <v/>
      </c>
      <c r="C122" s="7" t="str">
        <f t="shared" si="17"/>
        <v/>
      </c>
      <c r="D122" s="7" t="str">
        <f t="shared" si="17"/>
        <v/>
      </c>
      <c r="E122" s="7" t="str">
        <f t="shared" si="17"/>
        <v/>
      </c>
      <c r="F122" s="7" t="str">
        <f t="shared" si="18"/>
        <v/>
      </c>
      <c r="G122" s="7" t="str">
        <f t="shared" si="18"/>
        <v/>
      </c>
      <c r="I122" s="7" t="str">
        <f t="shared" si="19"/>
        <v/>
      </c>
      <c r="J122" s="7" t="str">
        <f t="shared" si="20"/>
        <v/>
      </c>
      <c r="K122" s="7" t="str">
        <f t="shared" si="21"/>
        <v/>
      </c>
      <c r="L122" s="7" t="str">
        <f t="shared" si="22"/>
        <v/>
      </c>
      <c r="M122" s="7" t="str">
        <f t="shared" si="23"/>
        <v/>
      </c>
      <c r="N122" s="7" t="str">
        <f t="shared" si="24"/>
        <v/>
      </c>
    </row>
    <row r="123" spans="1:14" x14ac:dyDescent="0.25">
      <c r="A123" t="s">
        <v>56</v>
      </c>
      <c r="B123" t="str">
        <f t="shared" si="17"/>
        <v/>
      </c>
      <c r="C123" s="7" t="str">
        <f t="shared" si="17"/>
        <v/>
      </c>
      <c r="D123" s="7" t="str">
        <f t="shared" si="17"/>
        <v/>
      </c>
      <c r="E123" s="7" t="str">
        <f t="shared" si="17"/>
        <v/>
      </c>
      <c r="F123" s="7" t="str">
        <f t="shared" si="18"/>
        <v/>
      </c>
      <c r="G123" s="7" t="str">
        <f t="shared" si="18"/>
        <v/>
      </c>
      <c r="I123" s="7" t="str">
        <f t="shared" si="19"/>
        <v/>
      </c>
      <c r="J123" s="7" t="str">
        <f t="shared" si="20"/>
        <v/>
      </c>
      <c r="K123" s="7" t="str">
        <f t="shared" si="21"/>
        <v/>
      </c>
      <c r="L123" s="7" t="str">
        <f t="shared" si="22"/>
        <v/>
      </c>
      <c r="M123" s="7" t="str">
        <f t="shared" si="23"/>
        <v/>
      </c>
      <c r="N123" s="7" t="str">
        <f t="shared" si="24"/>
        <v/>
      </c>
    </row>
    <row r="124" spans="1:14" x14ac:dyDescent="0.25">
      <c r="A124" t="s">
        <v>57</v>
      </c>
      <c r="B124">
        <f t="shared" si="17"/>
        <v>100</v>
      </c>
      <c r="C124" s="7">
        <f t="shared" si="17"/>
        <v>95.473994256576788</v>
      </c>
      <c r="D124" s="7">
        <f t="shared" si="17"/>
        <v>116.07394965154292</v>
      </c>
      <c r="E124" s="7">
        <f t="shared" si="17"/>
        <v>87.936011926840791</v>
      </c>
      <c r="F124" s="7">
        <f t="shared" si="18"/>
        <v>121.03110667698638</v>
      </c>
      <c r="G124" s="7">
        <f t="shared" si="18"/>
        <v>187.20997948616318</v>
      </c>
      <c r="I124" s="7" t="str">
        <f t="shared" si="19"/>
        <v/>
      </c>
      <c r="J124" s="7" t="str">
        <f t="shared" si="20"/>
        <v/>
      </c>
      <c r="K124" s="7" t="str">
        <f t="shared" si="21"/>
        <v/>
      </c>
      <c r="L124" s="7" t="str">
        <f t="shared" si="22"/>
        <v/>
      </c>
      <c r="M124" s="7" t="str">
        <f t="shared" si="23"/>
        <v/>
      </c>
      <c r="N124" s="7" t="str">
        <f t="shared" si="24"/>
        <v/>
      </c>
    </row>
    <row r="125" spans="1:14" x14ac:dyDescent="0.25">
      <c r="A125" t="s">
        <v>58</v>
      </c>
      <c r="B125">
        <f t="shared" si="17"/>
        <v>100</v>
      </c>
      <c r="C125" s="7">
        <f t="shared" si="17"/>
        <v>69.974453978327844</v>
      </c>
      <c r="D125" s="7">
        <f t="shared" si="17"/>
        <v>105.64885340472291</v>
      </c>
      <c r="E125" s="7">
        <f t="shared" si="17"/>
        <v>46.378974448683401</v>
      </c>
      <c r="F125" s="7">
        <f t="shared" si="18"/>
        <v>49.842419720985902</v>
      </c>
      <c r="G125" s="7">
        <f t="shared" si="18"/>
        <v>89.00711430618307</v>
      </c>
      <c r="I125" s="7" t="str">
        <f t="shared" si="19"/>
        <v/>
      </c>
      <c r="J125" s="7" t="str">
        <f t="shared" si="20"/>
        <v/>
      </c>
      <c r="K125" s="7" t="str">
        <f t="shared" si="21"/>
        <v/>
      </c>
      <c r="L125" s="7" t="str">
        <f t="shared" si="22"/>
        <v/>
      </c>
      <c r="M125" s="7" t="str">
        <f t="shared" si="23"/>
        <v/>
      </c>
      <c r="N125" s="7" t="str">
        <f t="shared" si="24"/>
        <v/>
      </c>
    </row>
    <row r="126" spans="1:14" x14ac:dyDescent="0.25">
      <c r="A126" t="s">
        <v>34</v>
      </c>
      <c r="B126">
        <f t="shared" si="17"/>
        <v>100</v>
      </c>
      <c r="C126" s="7">
        <f t="shared" si="17"/>
        <v>117.94551071899859</v>
      </c>
      <c r="D126" s="7">
        <f t="shared" si="17"/>
        <v>171.14934035114871</v>
      </c>
      <c r="E126" s="7">
        <f t="shared" si="17"/>
        <v>145.7028834887372</v>
      </c>
      <c r="F126" s="7">
        <f t="shared" si="18"/>
        <v>200.40195922651418</v>
      </c>
      <c r="G126" s="7">
        <f t="shared" si="18"/>
        <v>247.77733386661032</v>
      </c>
      <c r="I126" s="7" t="str">
        <f t="shared" si="19"/>
        <v/>
      </c>
      <c r="J126" s="7" t="str">
        <f t="shared" si="20"/>
        <v/>
      </c>
      <c r="K126" s="7" t="str">
        <f t="shared" si="21"/>
        <v/>
      </c>
      <c r="L126" s="7" t="str">
        <f t="shared" si="22"/>
        <v/>
      </c>
      <c r="M126" s="7" t="str">
        <f t="shared" si="23"/>
        <v/>
      </c>
      <c r="N126" s="7" t="str">
        <f t="shared" si="24"/>
        <v/>
      </c>
    </row>
    <row r="127" spans="1:14" x14ac:dyDescent="0.25">
      <c r="A127" t="s">
        <v>59</v>
      </c>
      <c r="B127" t="str">
        <f t="shared" si="17"/>
        <v/>
      </c>
      <c r="C127" s="7" t="str">
        <f t="shared" si="17"/>
        <v/>
      </c>
      <c r="D127" s="7" t="str">
        <f t="shared" si="17"/>
        <v/>
      </c>
      <c r="E127" s="7" t="str">
        <f t="shared" si="17"/>
        <v/>
      </c>
      <c r="F127" s="7" t="str">
        <f t="shared" si="18"/>
        <v/>
      </c>
      <c r="G127" s="7" t="str">
        <f t="shared" si="18"/>
        <v/>
      </c>
      <c r="I127" s="7" t="str">
        <f t="shared" si="19"/>
        <v/>
      </c>
      <c r="J127" s="7" t="str">
        <f t="shared" si="20"/>
        <v/>
      </c>
      <c r="K127" s="7" t="str">
        <f t="shared" si="21"/>
        <v/>
      </c>
      <c r="L127" s="7" t="str">
        <f t="shared" si="22"/>
        <v/>
      </c>
      <c r="M127" s="7" t="str">
        <f t="shared" si="23"/>
        <v/>
      </c>
      <c r="N127" s="7" t="str">
        <f t="shared" si="24"/>
        <v/>
      </c>
    </row>
    <row r="128" spans="1:14" x14ac:dyDescent="0.25">
      <c r="A128" s="8" t="s">
        <v>60</v>
      </c>
      <c r="B128">
        <f t="shared" si="17"/>
        <v>100</v>
      </c>
      <c r="C128" s="7">
        <f t="shared" si="17"/>
        <v>4052.4602917529733</v>
      </c>
      <c r="D128" s="7">
        <f t="shared" si="17"/>
        <v>2051.3706020553418</v>
      </c>
      <c r="E128" s="7">
        <f t="shared" si="17"/>
        <v>1216.4493998681301</v>
      </c>
      <c r="F128" s="7">
        <f t="shared" si="18"/>
        <v>1363.2661072657015</v>
      </c>
      <c r="G128" s="7">
        <f t="shared" si="18"/>
        <v>1299.8825963839688</v>
      </c>
      <c r="I128" s="7" t="str">
        <f t="shared" si="19"/>
        <v/>
      </c>
      <c r="J128" s="7" t="str">
        <f t="shared" si="20"/>
        <v/>
      </c>
      <c r="K128" s="7" t="str">
        <f t="shared" si="21"/>
        <v/>
      </c>
      <c r="L128" s="7" t="str">
        <f t="shared" si="22"/>
        <v/>
      </c>
      <c r="M128" s="7" t="str">
        <f t="shared" si="23"/>
        <v/>
      </c>
      <c r="N128" s="7" t="str">
        <f t="shared" si="24"/>
        <v/>
      </c>
    </row>
    <row r="129" spans="1:14" x14ac:dyDescent="0.25">
      <c r="A129" s="8" t="s">
        <v>48</v>
      </c>
      <c r="B129" t="str">
        <f t="shared" si="17"/>
        <v/>
      </c>
      <c r="C129" s="7" t="str">
        <f t="shared" si="17"/>
        <v/>
      </c>
      <c r="D129" s="7" t="str">
        <f t="shared" si="17"/>
        <v/>
      </c>
      <c r="E129" s="7" t="str">
        <f t="shared" si="17"/>
        <v/>
      </c>
      <c r="F129" s="7" t="str">
        <f t="shared" si="18"/>
        <v/>
      </c>
      <c r="G129" s="7" t="str">
        <f t="shared" si="18"/>
        <v/>
      </c>
      <c r="I129" s="7" t="str">
        <f t="shared" si="19"/>
        <v/>
      </c>
      <c r="J129" s="7" t="str">
        <f t="shared" si="20"/>
        <v/>
      </c>
      <c r="K129" s="7" t="str">
        <f t="shared" si="21"/>
        <v/>
      </c>
      <c r="L129" s="7" t="str">
        <f t="shared" si="22"/>
        <v/>
      </c>
      <c r="M129" s="7" t="str">
        <f t="shared" si="23"/>
        <v/>
      </c>
      <c r="N129" s="7" t="str">
        <f t="shared" si="24"/>
        <v/>
      </c>
    </row>
    <row r="130" spans="1:14" x14ac:dyDescent="0.25">
      <c r="A130" t="s">
        <v>49</v>
      </c>
      <c r="B130" t="str">
        <f t="shared" si="17"/>
        <v/>
      </c>
      <c r="C130" s="7" t="str">
        <f t="shared" si="17"/>
        <v/>
      </c>
      <c r="D130" s="7" t="str">
        <f t="shared" si="17"/>
        <v/>
      </c>
      <c r="E130" s="7" t="str">
        <f t="shared" si="17"/>
        <v/>
      </c>
      <c r="F130" s="7" t="str">
        <f t="shared" si="18"/>
        <v/>
      </c>
      <c r="G130" s="7" t="str">
        <f t="shared" si="18"/>
        <v/>
      </c>
      <c r="I130" s="7" t="str">
        <f t="shared" si="19"/>
        <v/>
      </c>
      <c r="J130" s="7" t="str">
        <f t="shared" si="20"/>
        <v/>
      </c>
      <c r="K130" s="7" t="str">
        <f t="shared" si="21"/>
        <v/>
      </c>
      <c r="L130" s="7" t="str">
        <f t="shared" si="22"/>
        <v/>
      </c>
      <c r="M130" s="7" t="str">
        <f t="shared" si="23"/>
        <v/>
      </c>
      <c r="N130" s="7" t="str">
        <f t="shared" si="24"/>
        <v/>
      </c>
    </row>
    <row r="131" spans="1:14" x14ac:dyDescent="0.25">
      <c r="A131" t="s">
        <v>50</v>
      </c>
      <c r="B131" t="str">
        <f t="shared" si="17"/>
        <v/>
      </c>
      <c r="C131" s="7" t="str">
        <f t="shared" si="17"/>
        <v/>
      </c>
      <c r="D131" s="7" t="str">
        <f t="shared" si="17"/>
        <v/>
      </c>
      <c r="E131" s="7" t="str">
        <f t="shared" si="17"/>
        <v/>
      </c>
      <c r="F131" s="7" t="str">
        <f t="shared" si="18"/>
        <v/>
      </c>
      <c r="G131" s="7" t="str">
        <f t="shared" si="18"/>
        <v/>
      </c>
      <c r="I131" s="7" t="str">
        <f t="shared" si="19"/>
        <v/>
      </c>
      <c r="J131" s="7" t="str">
        <f t="shared" si="20"/>
        <v/>
      </c>
      <c r="K131" s="7" t="str">
        <f t="shared" si="21"/>
        <v/>
      </c>
      <c r="L131" s="7" t="str">
        <f t="shared" si="22"/>
        <v/>
      </c>
      <c r="M131" s="7" t="str">
        <f t="shared" si="23"/>
        <v/>
      </c>
      <c r="N131" s="7" t="str">
        <f t="shared" si="24"/>
        <v/>
      </c>
    </row>
    <row r="132" spans="1:14" x14ac:dyDescent="0.25">
      <c r="A132" t="s">
        <v>51</v>
      </c>
      <c r="B132" t="str">
        <f t="shared" si="17"/>
        <v/>
      </c>
      <c r="C132" s="7" t="str">
        <f t="shared" si="17"/>
        <v/>
      </c>
      <c r="D132" s="7" t="str">
        <f t="shared" si="17"/>
        <v/>
      </c>
      <c r="E132" s="7" t="str">
        <f t="shared" si="17"/>
        <v/>
      </c>
      <c r="F132" s="7" t="str">
        <f t="shared" si="18"/>
        <v/>
      </c>
      <c r="G132" s="7" t="str">
        <f t="shared" si="18"/>
        <v/>
      </c>
      <c r="I132" s="7" t="str">
        <f t="shared" si="19"/>
        <v/>
      </c>
      <c r="J132" s="7" t="str">
        <f t="shared" si="20"/>
        <v/>
      </c>
      <c r="K132" s="7" t="str">
        <f t="shared" si="21"/>
        <v/>
      </c>
      <c r="L132" s="7" t="str">
        <f t="shared" si="22"/>
        <v/>
      </c>
      <c r="M132" s="7" t="str">
        <f t="shared" si="23"/>
        <v/>
      </c>
      <c r="N132" s="7" t="str">
        <f t="shared" si="24"/>
        <v/>
      </c>
    </row>
    <row r="133" spans="1:14" x14ac:dyDescent="0.25">
      <c r="A133" t="s">
        <v>61</v>
      </c>
      <c r="B133" t="str">
        <f t="shared" si="17"/>
        <v/>
      </c>
      <c r="C133" s="7" t="str">
        <f t="shared" si="17"/>
        <v/>
      </c>
      <c r="D133" s="7" t="str">
        <f t="shared" si="17"/>
        <v/>
      </c>
      <c r="E133" s="7" t="str">
        <f t="shared" si="17"/>
        <v/>
      </c>
      <c r="F133" s="7" t="str">
        <f t="shared" si="18"/>
        <v/>
      </c>
      <c r="G133" s="7" t="str">
        <f t="shared" si="18"/>
        <v/>
      </c>
      <c r="I133" s="7" t="str">
        <f t="shared" si="19"/>
        <v/>
      </c>
      <c r="J133" s="7" t="str">
        <f t="shared" si="20"/>
        <v/>
      </c>
      <c r="K133" s="7" t="str">
        <f t="shared" si="21"/>
        <v/>
      </c>
      <c r="L133" s="7" t="str">
        <f t="shared" si="22"/>
        <v/>
      </c>
      <c r="M133" s="7" t="str">
        <f t="shared" si="23"/>
        <v/>
      </c>
      <c r="N133" s="7" t="str">
        <f t="shared" si="24"/>
        <v/>
      </c>
    </row>
    <row r="134" spans="1:14" x14ac:dyDescent="0.25">
      <c r="A134" t="s">
        <v>53</v>
      </c>
      <c r="B134" t="str">
        <f t="shared" si="17"/>
        <v/>
      </c>
      <c r="C134" s="7" t="str">
        <f t="shared" si="17"/>
        <v/>
      </c>
      <c r="D134" s="7" t="str">
        <f t="shared" si="17"/>
        <v/>
      </c>
      <c r="E134" s="7" t="str">
        <f t="shared" si="17"/>
        <v/>
      </c>
      <c r="F134" s="7" t="str">
        <f t="shared" si="18"/>
        <v/>
      </c>
      <c r="G134" s="7" t="str">
        <f t="shared" si="18"/>
        <v/>
      </c>
      <c r="I134" s="7" t="str">
        <f t="shared" si="19"/>
        <v/>
      </c>
      <c r="J134" s="7" t="str">
        <f t="shared" si="20"/>
        <v/>
      </c>
      <c r="K134" s="7" t="str">
        <f t="shared" si="21"/>
        <v/>
      </c>
      <c r="L134" s="7" t="str">
        <f t="shared" si="22"/>
        <v/>
      </c>
      <c r="M134" s="7" t="str">
        <f t="shared" si="23"/>
        <v/>
      </c>
      <c r="N134" s="7" t="str">
        <f t="shared" si="24"/>
        <v/>
      </c>
    </row>
    <row r="135" spans="1:14" x14ac:dyDescent="0.25">
      <c r="A135" t="s">
        <v>54</v>
      </c>
      <c r="B135" t="str">
        <f t="shared" si="17"/>
        <v/>
      </c>
      <c r="C135" s="7" t="str">
        <f t="shared" si="17"/>
        <v/>
      </c>
      <c r="D135" s="7" t="str">
        <f t="shared" si="17"/>
        <v/>
      </c>
      <c r="E135" s="7" t="str">
        <f t="shared" si="17"/>
        <v/>
      </c>
      <c r="F135" s="7" t="str">
        <f t="shared" si="18"/>
        <v/>
      </c>
      <c r="G135" s="7" t="str">
        <f t="shared" si="18"/>
        <v/>
      </c>
      <c r="I135" s="7" t="str">
        <f t="shared" si="19"/>
        <v/>
      </c>
      <c r="J135" s="7" t="str">
        <f t="shared" si="20"/>
        <v/>
      </c>
      <c r="K135" s="7" t="str">
        <f t="shared" si="21"/>
        <v/>
      </c>
      <c r="L135" s="7" t="str">
        <f t="shared" si="22"/>
        <v/>
      </c>
      <c r="M135" s="7" t="str">
        <f t="shared" si="23"/>
        <v/>
      </c>
      <c r="N135" s="7" t="str">
        <f t="shared" si="24"/>
        <v/>
      </c>
    </row>
    <row r="136" spans="1:14" x14ac:dyDescent="0.25">
      <c r="A136" t="s">
        <v>62</v>
      </c>
      <c r="B136" t="str">
        <f t="shared" si="17"/>
        <v/>
      </c>
      <c r="C136" s="7" t="str">
        <f t="shared" si="17"/>
        <v/>
      </c>
      <c r="D136" s="7" t="str">
        <f t="shared" si="17"/>
        <v/>
      </c>
      <c r="E136" s="7" t="str">
        <f t="shared" si="17"/>
        <v/>
      </c>
      <c r="F136" s="7" t="str">
        <f t="shared" si="18"/>
        <v/>
      </c>
      <c r="G136" s="7" t="str">
        <f t="shared" si="18"/>
        <v/>
      </c>
      <c r="I136" s="7" t="str">
        <f t="shared" si="19"/>
        <v/>
      </c>
      <c r="J136" s="7" t="str">
        <f t="shared" si="20"/>
        <v/>
      </c>
      <c r="K136" s="7" t="str">
        <f t="shared" si="21"/>
        <v/>
      </c>
      <c r="L136" s="7" t="str">
        <f t="shared" si="22"/>
        <v/>
      </c>
      <c r="M136" s="7" t="str">
        <f t="shared" si="23"/>
        <v/>
      </c>
      <c r="N136" s="7" t="str">
        <f t="shared" si="24"/>
        <v/>
      </c>
    </row>
    <row r="137" spans="1:14" x14ac:dyDescent="0.25">
      <c r="A137" t="s">
        <v>63</v>
      </c>
      <c r="B137">
        <f t="shared" si="17"/>
        <v>100</v>
      </c>
      <c r="C137" s="7">
        <f t="shared" si="17"/>
        <v>110.37772099667353</v>
      </c>
      <c r="D137" s="7">
        <f t="shared" si="17"/>
        <v>131.16575685392752</v>
      </c>
      <c r="E137" s="7">
        <f t="shared" si="17"/>
        <v>0</v>
      </c>
      <c r="F137" s="7">
        <f t="shared" si="18"/>
        <v>162.3468978087607</v>
      </c>
      <c r="G137" s="7">
        <f t="shared" si="18"/>
        <v>0</v>
      </c>
      <c r="I137" s="7" t="str">
        <f t="shared" si="19"/>
        <v/>
      </c>
      <c r="J137" s="7" t="str">
        <f t="shared" si="20"/>
        <v/>
      </c>
      <c r="K137" s="7" t="str">
        <f t="shared" si="21"/>
        <v/>
      </c>
      <c r="L137" s="7" t="str">
        <f t="shared" si="22"/>
        <v/>
      </c>
      <c r="M137" s="7" t="str">
        <f t="shared" si="23"/>
        <v/>
      </c>
      <c r="N137" s="7" t="str">
        <f t="shared" si="24"/>
        <v/>
      </c>
    </row>
    <row r="138" spans="1:14" x14ac:dyDescent="0.25">
      <c r="A138" t="s">
        <v>64</v>
      </c>
      <c r="B138" t="str">
        <f t="shared" si="17"/>
        <v/>
      </c>
      <c r="C138" s="7" t="str">
        <f t="shared" si="17"/>
        <v/>
      </c>
      <c r="D138" s="7" t="str">
        <f t="shared" si="17"/>
        <v/>
      </c>
      <c r="E138" s="7" t="str">
        <f t="shared" si="17"/>
        <v/>
      </c>
      <c r="F138" s="7" t="str">
        <f t="shared" si="18"/>
        <v/>
      </c>
      <c r="G138" s="7" t="str">
        <f t="shared" si="18"/>
        <v/>
      </c>
      <c r="I138" s="7" t="str">
        <f t="shared" si="19"/>
        <v/>
      </c>
      <c r="J138" s="7" t="str">
        <f t="shared" si="20"/>
        <v/>
      </c>
      <c r="K138" s="7" t="str">
        <f t="shared" si="21"/>
        <v/>
      </c>
      <c r="L138" s="7" t="str">
        <f t="shared" si="22"/>
        <v/>
      </c>
      <c r="M138" s="7" t="str">
        <f t="shared" si="23"/>
        <v/>
      </c>
      <c r="N138" s="7" t="str">
        <f t="shared" si="24"/>
        <v/>
      </c>
    </row>
    <row r="139" spans="1:14" x14ac:dyDescent="0.25">
      <c r="A139" t="s">
        <v>65</v>
      </c>
      <c r="B139" t="str">
        <f t="shared" si="17"/>
        <v/>
      </c>
      <c r="C139" s="7" t="str">
        <f t="shared" si="17"/>
        <v/>
      </c>
      <c r="D139" s="7" t="str">
        <f t="shared" si="17"/>
        <v/>
      </c>
      <c r="E139" s="7" t="str">
        <f t="shared" si="17"/>
        <v/>
      </c>
      <c r="F139" s="7" t="str">
        <f t="shared" si="18"/>
        <v/>
      </c>
      <c r="G139" s="7" t="str">
        <f t="shared" si="18"/>
        <v/>
      </c>
      <c r="I139" s="7" t="str">
        <f t="shared" si="19"/>
        <v/>
      </c>
      <c r="J139" s="7" t="str">
        <f t="shared" si="20"/>
        <v/>
      </c>
      <c r="K139" s="7" t="str">
        <f t="shared" si="21"/>
        <v/>
      </c>
      <c r="L139" s="7" t="str">
        <f t="shared" si="22"/>
        <v/>
      </c>
      <c r="M139" s="7" t="str">
        <f t="shared" si="23"/>
        <v/>
      </c>
      <c r="N139" s="7" t="str">
        <f t="shared" si="24"/>
        <v/>
      </c>
    </row>
    <row r="140" spans="1:14" x14ac:dyDescent="0.25">
      <c r="A140" t="s">
        <v>66</v>
      </c>
      <c r="B140" t="str">
        <f t="shared" si="17"/>
        <v/>
      </c>
      <c r="C140" s="7" t="str">
        <f t="shared" si="17"/>
        <v/>
      </c>
      <c r="D140" s="7" t="str">
        <f t="shared" si="17"/>
        <v/>
      </c>
      <c r="E140" s="7" t="str">
        <f t="shared" si="17"/>
        <v/>
      </c>
      <c r="F140" s="7" t="str">
        <f t="shared" si="18"/>
        <v/>
      </c>
      <c r="G140" s="7" t="str">
        <f t="shared" si="18"/>
        <v/>
      </c>
      <c r="I140" s="7" t="str">
        <f t="shared" si="19"/>
        <v/>
      </c>
      <c r="J140" s="7" t="str">
        <f t="shared" si="20"/>
        <v/>
      </c>
      <c r="K140" s="7" t="str">
        <f t="shared" si="21"/>
        <v/>
      </c>
      <c r="L140" s="7" t="str">
        <f t="shared" si="22"/>
        <v/>
      </c>
      <c r="M140" s="7" t="str">
        <f t="shared" si="23"/>
        <v/>
      </c>
      <c r="N140" s="7" t="str">
        <f t="shared" si="24"/>
        <v/>
      </c>
    </row>
    <row r="141" spans="1:14" x14ac:dyDescent="0.25">
      <c r="A141" s="8" t="s">
        <v>67</v>
      </c>
      <c r="B141">
        <f t="shared" si="17"/>
        <v>100</v>
      </c>
      <c r="C141" s="7">
        <f t="shared" si="17"/>
        <v>399.8352613624337</v>
      </c>
      <c r="D141" s="7">
        <f t="shared" si="17"/>
        <v>362.70596844043263</v>
      </c>
      <c r="E141" s="7">
        <f t="shared" si="17"/>
        <v>-175.08551450074052</v>
      </c>
      <c r="F141" s="7">
        <f t="shared" si="18"/>
        <v>-396.70992727224427</v>
      </c>
      <c r="G141" s="7">
        <f t="shared" si="18"/>
        <v>-582.44613566816975</v>
      </c>
      <c r="I141" s="7" t="str">
        <f t="shared" si="19"/>
        <v/>
      </c>
      <c r="J141" s="7" t="str">
        <f t="shared" si="20"/>
        <v/>
      </c>
      <c r="K141" s="7" t="str">
        <f t="shared" si="21"/>
        <v/>
      </c>
      <c r="L141" s="7" t="str">
        <f t="shared" si="22"/>
        <v/>
      </c>
      <c r="M141" s="7" t="str">
        <f t="shared" si="23"/>
        <v/>
      </c>
      <c r="N141" s="7" t="str">
        <f t="shared" si="24"/>
        <v/>
      </c>
    </row>
    <row r="142" spans="1:14" x14ac:dyDescent="0.25">
      <c r="A142" t="s">
        <v>68</v>
      </c>
      <c r="B142">
        <f t="shared" si="17"/>
        <v>100</v>
      </c>
      <c r="C142" s="7">
        <f t="shared" si="17"/>
        <v>399.8352613624337</v>
      </c>
      <c r="D142" s="7">
        <f t="shared" si="17"/>
        <v>362.70596844043263</v>
      </c>
      <c r="E142" s="7">
        <f t="shared" si="17"/>
        <v>-175.08551450074052</v>
      </c>
      <c r="F142" s="7">
        <f t="shared" si="18"/>
        <v>-396.70992727224427</v>
      </c>
      <c r="G142" s="7">
        <f t="shared" si="18"/>
        <v>-582.44613566816975</v>
      </c>
      <c r="I142" s="7" t="str">
        <f t="shared" si="19"/>
        <v/>
      </c>
      <c r="J142" s="7" t="str">
        <f t="shared" si="20"/>
        <v/>
      </c>
      <c r="K142" s="7" t="str">
        <f t="shared" si="21"/>
        <v/>
      </c>
      <c r="L142" s="7" t="str">
        <f t="shared" si="22"/>
        <v/>
      </c>
      <c r="M142" s="7" t="str">
        <f t="shared" si="23"/>
        <v/>
      </c>
      <c r="N142" s="7" t="str">
        <f t="shared" si="24"/>
        <v/>
      </c>
    </row>
    <row r="143" spans="1:14" x14ac:dyDescent="0.25">
      <c r="A143" t="s">
        <v>69</v>
      </c>
      <c r="B143">
        <f t="shared" si="17"/>
        <v>100</v>
      </c>
      <c r="C143" s="7">
        <f t="shared" si="17"/>
        <v>91.52304233795428</v>
      </c>
      <c r="D143" s="7">
        <f t="shared" si="17"/>
        <v>81.901049852266297</v>
      </c>
      <c r="E143" s="7">
        <f t="shared" si="17"/>
        <v>125.14829718698923</v>
      </c>
      <c r="F143" s="7">
        <f t="shared" si="18"/>
        <v>68.218367997332351</v>
      </c>
      <c r="G143" s="7">
        <f t="shared" si="18"/>
        <v>42.232665858127113</v>
      </c>
      <c r="I143" s="7" t="str">
        <f t="shared" si="19"/>
        <v/>
      </c>
      <c r="J143" s="7" t="str">
        <f t="shared" si="20"/>
        <v/>
      </c>
      <c r="K143" s="7" t="str">
        <f t="shared" si="21"/>
        <v/>
      </c>
      <c r="L143" s="7" t="str">
        <f t="shared" si="22"/>
        <v/>
      </c>
      <c r="M143" s="7" t="str">
        <f t="shared" si="23"/>
        <v/>
      </c>
      <c r="N143" s="7" t="str">
        <f t="shared" si="24"/>
        <v/>
      </c>
    </row>
    <row r="144" spans="1:14" x14ac:dyDescent="0.25">
      <c r="A144" t="s">
        <v>70</v>
      </c>
      <c r="B144" t="str">
        <f t="shared" si="17"/>
        <v/>
      </c>
      <c r="C144" s="7" t="str">
        <f t="shared" si="17"/>
        <v/>
      </c>
      <c r="D144" s="7" t="str">
        <f t="shared" si="17"/>
        <v/>
      </c>
      <c r="E144" s="7" t="str">
        <f t="shared" si="17"/>
        <v/>
      </c>
      <c r="F144" s="7" t="str">
        <f t="shared" si="18"/>
        <v/>
      </c>
      <c r="G144" s="7" t="str">
        <f t="shared" si="18"/>
        <v/>
      </c>
      <c r="I144" s="7" t="str">
        <f t="shared" si="19"/>
        <v/>
      </c>
      <c r="J144" s="7" t="str">
        <f t="shared" si="20"/>
        <v/>
      </c>
      <c r="K144" s="7" t="str">
        <f t="shared" si="21"/>
        <v/>
      </c>
      <c r="L144" s="7" t="str">
        <f t="shared" si="22"/>
        <v/>
      </c>
      <c r="M144" s="7" t="str">
        <f t="shared" si="23"/>
        <v/>
      </c>
      <c r="N144" s="7" t="str">
        <f t="shared" si="24"/>
        <v/>
      </c>
    </row>
    <row r="145" spans="1:14" x14ac:dyDescent="0.25">
      <c r="A145" t="s">
        <v>71</v>
      </c>
      <c r="B145" t="str">
        <f t="shared" si="17"/>
        <v/>
      </c>
      <c r="C145" s="7" t="str">
        <f t="shared" si="17"/>
        <v/>
      </c>
      <c r="D145" s="7" t="str">
        <f t="shared" si="17"/>
        <v/>
      </c>
      <c r="E145" s="7" t="str">
        <f t="shared" si="17"/>
        <v/>
      </c>
      <c r="F145" s="7" t="str">
        <f t="shared" si="18"/>
        <v/>
      </c>
      <c r="G145" s="7" t="str">
        <f t="shared" si="18"/>
        <v/>
      </c>
      <c r="I145" s="7" t="str">
        <f t="shared" si="19"/>
        <v/>
      </c>
      <c r="J145" s="7" t="str">
        <f t="shared" si="20"/>
        <v/>
      </c>
      <c r="K145" s="7" t="str">
        <f t="shared" si="21"/>
        <v/>
      </c>
      <c r="L145" s="7" t="str">
        <f t="shared" si="22"/>
        <v/>
      </c>
      <c r="M145" s="7" t="str">
        <f t="shared" si="23"/>
        <v/>
      </c>
      <c r="N145" s="7" t="str">
        <f t="shared" si="24"/>
        <v/>
      </c>
    </row>
    <row r="146" spans="1:14" x14ac:dyDescent="0.25">
      <c r="A146" t="s">
        <v>72</v>
      </c>
      <c r="B146" t="str">
        <f t="shared" si="17"/>
        <v/>
      </c>
      <c r="C146" s="7" t="str">
        <f t="shared" si="17"/>
        <v/>
      </c>
      <c r="D146" s="7" t="str">
        <f t="shared" si="17"/>
        <v/>
      </c>
      <c r="E146" s="7" t="str">
        <f t="shared" si="17"/>
        <v/>
      </c>
      <c r="F146" s="7" t="str">
        <f t="shared" si="18"/>
        <v/>
      </c>
      <c r="G146" s="7" t="str">
        <f t="shared" si="18"/>
        <v/>
      </c>
      <c r="I146" s="7" t="str">
        <f t="shared" si="19"/>
        <v/>
      </c>
      <c r="J146" s="7" t="str">
        <f t="shared" si="20"/>
        <v/>
      </c>
      <c r="K146" s="7" t="str">
        <f t="shared" si="21"/>
        <v/>
      </c>
      <c r="L146" s="7" t="str">
        <f t="shared" si="22"/>
        <v/>
      </c>
      <c r="M146" s="7" t="str">
        <f t="shared" si="23"/>
        <v/>
      </c>
      <c r="N146" s="7" t="str">
        <f t="shared" si="24"/>
        <v/>
      </c>
    </row>
    <row r="147" spans="1:14" x14ac:dyDescent="0.25">
      <c r="A147" t="s">
        <v>73</v>
      </c>
      <c r="B147" t="str">
        <f t="shared" si="17"/>
        <v/>
      </c>
      <c r="C147" s="7" t="str">
        <f t="shared" si="17"/>
        <v/>
      </c>
      <c r="D147" s="7" t="str">
        <f t="shared" si="17"/>
        <v/>
      </c>
      <c r="E147" s="7" t="str">
        <f t="shared" si="17"/>
        <v/>
      </c>
      <c r="F147" s="7" t="str">
        <f t="shared" si="18"/>
        <v/>
      </c>
      <c r="G147" s="7" t="str">
        <f t="shared" si="18"/>
        <v/>
      </c>
      <c r="I147" s="7" t="str">
        <f t="shared" si="19"/>
        <v/>
      </c>
      <c r="J147" s="7" t="str">
        <f t="shared" si="20"/>
        <v/>
      </c>
      <c r="K147" s="7" t="str">
        <f t="shared" si="21"/>
        <v/>
      </c>
      <c r="L147" s="7" t="str">
        <f t="shared" si="22"/>
        <v/>
      </c>
      <c r="M147" s="7" t="str">
        <f t="shared" si="23"/>
        <v/>
      </c>
      <c r="N147" s="7" t="str">
        <f t="shared" si="24"/>
        <v/>
      </c>
    </row>
    <row r="148" spans="1:14" x14ac:dyDescent="0.25">
      <c r="A148" t="s">
        <v>74</v>
      </c>
      <c r="B148">
        <f t="shared" si="17"/>
        <v>100</v>
      </c>
      <c r="C148" s="7">
        <f t="shared" si="17"/>
        <v>91.52304233795428</v>
      </c>
      <c r="D148" s="7">
        <f t="shared" si="17"/>
        <v>81.901049852266283</v>
      </c>
      <c r="E148" s="7">
        <f t="shared" ref="E148:G153" si="25">IFERROR(E74/$B74*100,"")</f>
        <v>68.489117863526445</v>
      </c>
      <c r="F148" s="7">
        <f t="shared" si="18"/>
        <v>37.333435222420682</v>
      </c>
      <c r="G148" s="7">
        <f t="shared" si="18"/>
        <v>52.451668219400659</v>
      </c>
      <c r="I148" s="7" t="str">
        <f t="shared" si="19"/>
        <v/>
      </c>
      <c r="J148" s="7" t="str">
        <f t="shared" si="20"/>
        <v/>
      </c>
      <c r="K148" s="7" t="str">
        <f t="shared" si="21"/>
        <v/>
      </c>
      <c r="L148" s="7" t="str">
        <f t="shared" si="22"/>
        <v/>
      </c>
      <c r="M148" s="7" t="str">
        <f t="shared" si="23"/>
        <v/>
      </c>
      <c r="N148" s="7" t="str">
        <f t="shared" si="24"/>
        <v/>
      </c>
    </row>
    <row r="149" spans="1:14" x14ac:dyDescent="0.25">
      <c r="A149" t="s">
        <v>75</v>
      </c>
      <c r="B149">
        <f t="shared" ref="B149:D153" si="26">IFERROR(B75/$B75*100,"")</f>
        <v>100</v>
      </c>
      <c r="C149" s="7">
        <f t="shared" si="26"/>
        <v>123.0077836878834</v>
      </c>
      <c r="D149" s="7">
        <f t="shared" si="26"/>
        <v>174.89204922209794</v>
      </c>
      <c r="E149" s="7">
        <f t="shared" si="25"/>
        <v>115.14699208970345</v>
      </c>
      <c r="F149" s="7">
        <f t="shared" si="25"/>
        <v>36.634124075569183</v>
      </c>
      <c r="G149" s="7">
        <f t="shared" si="25"/>
        <v>-40.559062393089242</v>
      </c>
      <c r="I149" s="7" t="str">
        <f t="shared" ref="I149:I153" si="27">IFERROR(N75/$N75*100,"")</f>
        <v/>
      </c>
      <c r="J149" s="7" t="str">
        <f t="shared" ref="J149:J153" si="28">IFERROR(O75/$N75*100,"")</f>
        <v/>
      </c>
      <c r="K149" s="7" t="str">
        <f t="shared" ref="K149:K153" si="29">IFERROR(P75/$N75*100,"")</f>
        <v/>
      </c>
      <c r="L149" s="7" t="str">
        <f t="shared" ref="L149:L153" si="30">IFERROR(Q75/$N75*100,"")</f>
        <v/>
      </c>
      <c r="M149" s="7" t="str">
        <f t="shared" ref="M149:M153" si="31">IFERROR(R75/$N75*100,"")</f>
        <v/>
      </c>
      <c r="N149" s="7" t="str">
        <f t="shared" ref="N149:N153" si="32">IFERROR(S75/$N75*100,"")</f>
        <v/>
      </c>
    </row>
    <row r="150" spans="1:14" x14ac:dyDescent="0.25">
      <c r="A150" s="8" t="s">
        <v>76</v>
      </c>
      <c r="B150">
        <f t="shared" si="26"/>
        <v>100</v>
      </c>
      <c r="C150" s="7">
        <f t="shared" si="26"/>
        <v>1174.149545632009</v>
      </c>
      <c r="D150" s="7">
        <f t="shared" si="26"/>
        <v>-128.72948517620287</v>
      </c>
      <c r="E150" s="7">
        <f t="shared" si="25"/>
        <v>-180.83625529469575</v>
      </c>
      <c r="F150" s="7">
        <f t="shared" si="25"/>
        <v>-1229.9864390452535</v>
      </c>
      <c r="G150" s="7">
        <f t="shared" si="25"/>
        <v>-1355.0609215964514</v>
      </c>
      <c r="I150" s="7" t="str">
        <f t="shared" si="27"/>
        <v/>
      </c>
      <c r="J150" s="7" t="str">
        <f t="shared" si="28"/>
        <v/>
      </c>
      <c r="K150" s="7" t="str">
        <f t="shared" si="29"/>
        <v/>
      </c>
      <c r="L150" s="7" t="str">
        <f t="shared" si="30"/>
        <v/>
      </c>
      <c r="M150" s="7" t="str">
        <f t="shared" si="31"/>
        <v/>
      </c>
      <c r="N150" s="7" t="str">
        <f t="shared" si="32"/>
        <v/>
      </c>
    </row>
    <row r="151" spans="1:14" x14ac:dyDescent="0.25">
      <c r="A151" t="s">
        <v>77</v>
      </c>
      <c r="B151">
        <f t="shared" si="26"/>
        <v>100</v>
      </c>
      <c r="C151" s="7">
        <f t="shared" si="26"/>
        <v>107.94835793943034</v>
      </c>
      <c r="D151" s="7">
        <f t="shared" si="26"/>
        <v>97.138674440787028</v>
      </c>
      <c r="E151" s="7">
        <f t="shared" si="25"/>
        <v>81.236736328712979</v>
      </c>
      <c r="F151" s="7">
        <f t="shared" si="25"/>
        <v>33.181443292730059</v>
      </c>
      <c r="G151" s="7">
        <f t="shared" si="25"/>
        <v>13.085195695561211</v>
      </c>
      <c r="I151" s="7" t="str">
        <f t="shared" si="27"/>
        <v/>
      </c>
      <c r="J151" s="7" t="str">
        <f t="shared" si="28"/>
        <v/>
      </c>
      <c r="K151" s="7" t="str">
        <f t="shared" si="29"/>
        <v/>
      </c>
      <c r="L151" s="7" t="str">
        <f t="shared" si="30"/>
        <v/>
      </c>
      <c r="M151" s="7" t="str">
        <f t="shared" si="31"/>
        <v/>
      </c>
      <c r="N151" s="7" t="str">
        <f t="shared" si="32"/>
        <v/>
      </c>
    </row>
    <row r="152" spans="1:14" x14ac:dyDescent="0.25">
      <c r="A152" t="s">
        <v>78</v>
      </c>
      <c r="B152" t="str">
        <f t="shared" si="26"/>
        <v/>
      </c>
      <c r="C152" s="7" t="str">
        <f t="shared" si="26"/>
        <v/>
      </c>
      <c r="D152" s="7" t="str">
        <f t="shared" si="26"/>
        <v/>
      </c>
      <c r="E152" s="7" t="str">
        <f t="shared" si="25"/>
        <v/>
      </c>
      <c r="F152" s="7" t="str">
        <f t="shared" si="25"/>
        <v/>
      </c>
      <c r="G152" s="7" t="str">
        <f t="shared" si="25"/>
        <v/>
      </c>
      <c r="I152" s="7" t="str">
        <f t="shared" si="27"/>
        <v/>
      </c>
      <c r="J152" s="7" t="str">
        <f t="shared" si="28"/>
        <v/>
      </c>
      <c r="K152" s="7" t="str">
        <f t="shared" si="29"/>
        <v/>
      </c>
      <c r="L152" s="7" t="str">
        <f t="shared" si="30"/>
        <v/>
      </c>
      <c r="M152" s="7" t="str">
        <f t="shared" si="31"/>
        <v/>
      </c>
      <c r="N152" s="7" t="str">
        <f t="shared" si="32"/>
        <v/>
      </c>
    </row>
    <row r="153" spans="1:14" x14ac:dyDescent="0.25">
      <c r="A153" t="s">
        <v>79</v>
      </c>
      <c r="B153">
        <f t="shared" si="26"/>
        <v>100</v>
      </c>
      <c r="C153" s="7">
        <f t="shared" si="26"/>
        <v>138.01315793822863</v>
      </c>
      <c r="D153" s="7">
        <f t="shared" si="26"/>
        <v>177.10003794778379</v>
      </c>
      <c r="E153" s="7">
        <f t="shared" si="25"/>
        <v>176.61104641038918</v>
      </c>
      <c r="F153" s="7">
        <f t="shared" si="25"/>
        <v>249.89186146912061</v>
      </c>
      <c r="G153" s="7">
        <f t="shared" si="25"/>
        <v>311.117427288714</v>
      </c>
      <c r="I153" s="7" t="str">
        <f t="shared" si="27"/>
        <v/>
      </c>
      <c r="J153" s="7" t="str">
        <f t="shared" si="28"/>
        <v/>
      </c>
      <c r="K153" s="7" t="str">
        <f t="shared" si="29"/>
        <v/>
      </c>
      <c r="L153" s="7" t="str">
        <f t="shared" si="30"/>
        <v/>
      </c>
      <c r="M153" s="7" t="str">
        <f t="shared" si="31"/>
        <v/>
      </c>
      <c r="N153" s="7" t="str">
        <f t="shared" si="32"/>
        <v/>
      </c>
    </row>
    <row r="154" spans="1:14" x14ac:dyDescent="0.25">
      <c r="A154" t="s">
        <v>183</v>
      </c>
      <c r="B154">
        <f t="shared" ref="B154:G154" si="33">IFERROR(B80/$B80*100,"")</f>
        <v>100</v>
      </c>
      <c r="C154" s="7">
        <f t="shared" si="33"/>
        <v>-251.41987236061061</v>
      </c>
      <c r="D154" s="7">
        <f t="shared" si="33"/>
        <v>61.620720809452109</v>
      </c>
      <c r="E154" s="7">
        <f t="shared" si="33"/>
        <v>-423.19317657868669</v>
      </c>
      <c r="F154" s="7">
        <f t="shared" si="33"/>
        <v>-710.50984327397293</v>
      </c>
      <c r="G154" s="7">
        <f t="shared" si="33"/>
        <v>-918.06127270080219</v>
      </c>
    </row>
    <row r="155" spans="1:14" x14ac:dyDescent="0.25">
      <c r="A155" t="s">
        <v>184</v>
      </c>
      <c r="B155">
        <f t="shared" ref="B155:G155" si="34">IFERROR(B81/$B81*100,"")</f>
        <v>100</v>
      </c>
      <c r="C155" s="7">
        <f t="shared" si="34"/>
        <v>153.76578841167293</v>
      </c>
      <c r="D155" s="7">
        <f t="shared" si="34"/>
        <v>188.26709221284469</v>
      </c>
      <c r="E155" s="7">
        <f t="shared" si="34"/>
        <v>155.45108363276972</v>
      </c>
      <c r="F155" s="7">
        <f t="shared" si="34"/>
        <v>210.98880894491128</v>
      </c>
      <c r="G155" s="7">
        <f t="shared" si="34"/>
        <v>257.35582187915043</v>
      </c>
    </row>
  </sheetData>
  <mergeCells count="1">
    <mergeCell ref="B82:G8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32A0-E863-48F6-B0C7-683EC0050614}">
  <dimension ref="A1:W79"/>
  <sheetViews>
    <sheetView topLeftCell="A85" zoomScale="70" zoomScaleNormal="70" workbookViewId="0">
      <selection activeCell="I97" sqref="I97"/>
    </sheetView>
  </sheetViews>
  <sheetFormatPr defaultRowHeight="15" x14ac:dyDescent="0.25"/>
  <cols>
    <col min="1" max="1" width="65" bestFit="1" customWidth="1"/>
    <col min="2" max="15" width="11.7109375" bestFit="1" customWidth="1"/>
    <col min="16" max="16" width="12" bestFit="1" customWidth="1"/>
    <col min="17" max="23" width="12.7109375" bestFit="1" customWidth="1"/>
  </cols>
  <sheetData>
    <row r="1" spans="1:23" x14ac:dyDescent="0.25">
      <c r="B1" s="1" t="s">
        <v>22</v>
      </c>
      <c r="C1" s="1" t="s">
        <v>21</v>
      </c>
      <c r="D1" s="1" t="s">
        <v>20</v>
      </c>
      <c r="E1" s="1" t="s">
        <v>19</v>
      </c>
      <c r="F1" s="1" t="s">
        <v>18</v>
      </c>
      <c r="G1" s="1" t="s">
        <v>17</v>
      </c>
      <c r="H1" s="1" t="s">
        <v>16</v>
      </c>
      <c r="I1" s="1" t="s">
        <v>15</v>
      </c>
      <c r="J1" s="1" t="s">
        <v>14</v>
      </c>
      <c r="K1" s="1" t="s">
        <v>13</v>
      </c>
      <c r="L1" s="1" t="s">
        <v>12</v>
      </c>
      <c r="M1" s="1" t="s">
        <v>11</v>
      </c>
      <c r="N1" s="1" t="s">
        <v>10</v>
      </c>
      <c r="O1" s="1" t="s">
        <v>9</v>
      </c>
      <c r="P1" s="1" t="s">
        <v>8</v>
      </c>
      <c r="Q1" s="1" t="s">
        <v>7</v>
      </c>
      <c r="R1" s="1" t="s">
        <v>6</v>
      </c>
      <c r="S1" s="1" t="s">
        <v>5</v>
      </c>
      <c r="T1" s="1" t="s">
        <v>4</v>
      </c>
      <c r="U1" s="1" t="s">
        <v>3</v>
      </c>
      <c r="V1" s="1" t="s">
        <v>2</v>
      </c>
      <c r="W1" s="1" t="s">
        <v>1</v>
      </c>
    </row>
    <row r="2" spans="1:23" x14ac:dyDescent="0.25">
      <c r="A2" t="s">
        <v>81</v>
      </c>
      <c r="B2">
        <f>IF(MID(B$1,6,2)="3",Bilanço!C73,Bilanço!C73-Bilanço!B73)</f>
        <v>890920000</v>
      </c>
      <c r="C2">
        <f>IF(MID(C$1,6,2)="3",Bilanço!D73,Bilanço!D73-Bilanço!C73)</f>
        <v>919682000</v>
      </c>
      <c r="D2">
        <f>IF(MID(D$1,6,2)="3",Bilanço!E73,Bilanço!E73-Bilanço!D73)</f>
        <v>859907000</v>
      </c>
      <c r="E2">
        <f>IF(MID(E$1,6,2)="3",Bilanço!F73,Bilanço!F73-Bilanço!E73)</f>
        <v>840682000</v>
      </c>
      <c r="F2">
        <f>IF(MID(F$1,6,2)="3",Bilanço!G73,Bilanço!G73-Bilanço!F73)</f>
        <v>1002079000</v>
      </c>
      <c r="G2">
        <f>IF(MID(G$1,6,2)="3",Bilanço!H73,Bilanço!H73-Bilanço!G73)</f>
        <v>1037142000</v>
      </c>
      <c r="H2">
        <f>IF(MID(H$1,6,2)="3",Bilanço!I73,Bilanço!I73-Bilanço!H73)</f>
        <v>1257068000</v>
      </c>
      <c r="I2">
        <f>IF(MID(I$1,6,2)="3",Bilanço!J73,Bilanço!J73-Bilanço!I73)</f>
        <v>1048401000</v>
      </c>
      <c r="J2">
        <f>IF(MID(J$1,6,2)="3",Bilanço!K73,Bilanço!K73-Bilanço!J73)</f>
        <v>955117000</v>
      </c>
      <c r="K2">
        <f>IF(MID(K$1,6,2)="3",Bilanço!L73,Bilanço!L73-Bilanço!K73)</f>
        <v>1670778000</v>
      </c>
      <c r="L2">
        <f>IF(MID(L$1,6,2)="3",Bilanço!M73,Bilanço!M73-Bilanço!L73)</f>
        <v>1932223000</v>
      </c>
      <c r="M2">
        <f>IF(MID(M$1,6,2)="3",Bilanço!N73,Bilanço!N73-Bilanço!M73)</f>
        <v>1461262000</v>
      </c>
      <c r="N2">
        <f>IF(MID(N$1,6,2)="3",Bilanço!O73,Bilanço!O73-Bilanço!N73)</f>
        <v>1521990000</v>
      </c>
      <c r="O2">
        <f>IF(MID(O$1,6,2)="3",Bilanço!P73,Bilanço!P73-Bilanço!O73)</f>
        <v>1967880000</v>
      </c>
      <c r="P2">
        <f>IF(MID(P$1,6,2)="3",Bilanço!Q73,Bilanço!Q73-Bilanço!P73)</f>
        <v>2568947000</v>
      </c>
      <c r="Q2">
        <f>IF(MID(Q$1,6,2)="3",Bilanço!R73,Bilanço!R73-Bilanço!Q73)</f>
        <v>2843083000</v>
      </c>
      <c r="R2">
        <f>IF(MID(R$1,6,2)="3",Bilanço!S73,Bilanço!S73-Bilanço!R73)</f>
        <v>3406101000</v>
      </c>
      <c r="S2">
        <f>IF(MID(S$1,6,2)="3",Bilanço!T73,Bilanço!T73-Bilanço!S73)</f>
        <v>4539354000</v>
      </c>
      <c r="T2">
        <f>IF(MID(T$1,6,2)="3",Bilanço!U73,Bilanço!U73-Bilanço!T73)</f>
        <v>6652426000</v>
      </c>
      <c r="U2">
        <f>IF(MID(U$1,6,2)="3",Bilanço!V73,Bilanço!V73-Bilanço!U73)</f>
        <v>6621574000</v>
      </c>
      <c r="V2">
        <f>IF(MID(V$1,6,2)="3",Bilanço!W73,Bilanço!W73-Bilanço!V73)</f>
        <v>7830688000</v>
      </c>
      <c r="W2">
        <f>IF(MID(W$1,6,2)="3",Bilanço!X73,Bilanço!X73-Bilanço!W73)</f>
        <v>10408933000</v>
      </c>
    </row>
    <row r="3" spans="1:23" x14ac:dyDescent="0.25">
      <c r="A3" t="s">
        <v>82</v>
      </c>
      <c r="B3">
        <f>IF(MID(B$1,6,2)="3",Bilanço!C74,Bilanço!C74-Bilanço!B74)</f>
        <v>-738913000</v>
      </c>
      <c r="C3">
        <f>IF(MID(C$1,6,2)="3",Bilanço!D74,Bilanço!D74-Bilanço!C74)</f>
        <v>-740508000</v>
      </c>
      <c r="D3">
        <f>IF(MID(D$1,6,2)="3",Bilanço!E74,Bilanço!E74-Bilanço!D74)</f>
        <v>-690388000</v>
      </c>
      <c r="E3">
        <f>IF(MID(E$1,6,2)="3",Bilanço!F74,Bilanço!F74-Bilanço!E74)</f>
        <v>-698944000</v>
      </c>
      <c r="F3">
        <f>IF(MID(F$1,6,2)="3",Bilanço!G74,Bilanço!G74-Bilanço!F74)</f>
        <v>-823991000</v>
      </c>
      <c r="G3">
        <f>IF(MID(G$1,6,2)="3",Bilanço!H74,Bilanço!H74-Bilanço!G74)</f>
        <v>-852783000</v>
      </c>
      <c r="H3">
        <f>IF(MID(H$1,6,2)="3",Bilanço!I74,Bilanço!I74-Bilanço!H74)</f>
        <v>-1046656000</v>
      </c>
      <c r="I3">
        <f>IF(MID(I$1,6,2)="3",Bilanço!J74,Bilanço!J74-Bilanço!I74)</f>
        <v>-874691000</v>
      </c>
      <c r="J3">
        <f>IF(MID(J$1,6,2)="3",Bilanço!K74,Bilanço!K74-Bilanço!J74)</f>
        <v>-831662000</v>
      </c>
      <c r="K3">
        <f>IF(MID(K$1,6,2)="3",Bilanço!L74,Bilanço!L74-Bilanço!K74)</f>
        <v>-1376136000</v>
      </c>
      <c r="L3">
        <f>IF(MID(L$1,6,2)="3",Bilanço!M74,Bilanço!M74-Bilanço!L74)</f>
        <v>-1593347000</v>
      </c>
      <c r="M3">
        <f>IF(MID(M$1,6,2)="3",Bilanço!N74,Bilanço!N74-Bilanço!M74)</f>
        <v>-1209815000</v>
      </c>
      <c r="N3">
        <f>IF(MID(N$1,6,2)="3",Bilanço!O74,Bilanço!O74-Bilanço!N74)</f>
        <v>-1288881000</v>
      </c>
      <c r="O3">
        <f>IF(MID(O$1,6,2)="3",Bilanço!P74,Bilanço!P74-Bilanço!O74)</f>
        <v>-1638091000</v>
      </c>
      <c r="P3">
        <f>IF(MID(P$1,6,2)="3",Bilanço!Q74,Bilanço!Q74-Bilanço!P74)</f>
        <v>-2116466000</v>
      </c>
      <c r="Q3">
        <f>IF(MID(Q$1,6,2)="3",Bilanço!R74,Bilanço!R74-Bilanço!Q74)</f>
        <v>-2346235000</v>
      </c>
      <c r="R3">
        <f>IF(MID(R$1,6,2)="3",Bilanço!S74,Bilanço!S74-Bilanço!R74)</f>
        <v>-2797985000</v>
      </c>
      <c r="S3">
        <f>IF(MID(S$1,6,2)="3",Bilanço!T74,Bilanço!T74-Bilanço!S74)</f>
        <v>-3761660000</v>
      </c>
      <c r="T3">
        <f>IF(MID(T$1,6,2)="3",Bilanço!U74,Bilanço!U74-Bilanço!T74)</f>
        <v>-5630842000</v>
      </c>
      <c r="U3">
        <f>IF(MID(U$1,6,2)="3",Bilanço!V74,Bilanço!V74-Bilanço!U74)</f>
        <v>-5559583000</v>
      </c>
      <c r="V3">
        <f>IF(MID(V$1,6,2)="3",Bilanço!W74,Bilanço!W74-Bilanço!V74)</f>
        <v>-6496712000</v>
      </c>
      <c r="W3">
        <f>IF(MID(W$1,6,2)="3",Bilanço!X74,Bilanço!X74-Bilanço!W74)</f>
        <v>-8581027000</v>
      </c>
    </row>
    <row r="4" spans="1:23" x14ac:dyDescent="0.25">
      <c r="A4" t="s">
        <v>83</v>
      </c>
      <c r="B4">
        <f>IF(MID(B$1,6,2)="3",Bilanço!C75,Bilanço!C75-Bilanço!B75)</f>
        <v>0</v>
      </c>
      <c r="C4">
        <f>IF(MID(C$1,6,2)="3",Bilanço!D75,Bilanço!D75-Bilanço!C75)</f>
        <v>0</v>
      </c>
      <c r="D4">
        <f>IF(MID(D$1,6,2)="3",Bilanço!E75,Bilanço!E75-Bilanço!D75)</f>
        <v>0</v>
      </c>
      <c r="E4">
        <f>IF(MID(E$1,6,2)="3",Bilanço!F75,Bilanço!F75-Bilanço!E75)</f>
        <v>0</v>
      </c>
      <c r="F4">
        <f>IF(MID(F$1,6,2)="3",Bilanço!G75,Bilanço!G75-Bilanço!F75)</f>
        <v>0</v>
      </c>
      <c r="G4">
        <f>IF(MID(G$1,6,2)="3",Bilanço!H75,Bilanço!H75-Bilanço!G75)</f>
        <v>0</v>
      </c>
      <c r="H4">
        <f>IF(MID(H$1,6,2)="3",Bilanço!I75,Bilanço!I75-Bilanço!H75)</f>
        <v>0</v>
      </c>
      <c r="I4">
        <f>IF(MID(I$1,6,2)="3",Bilanço!J75,Bilanço!J75-Bilanço!I75)</f>
        <v>0</v>
      </c>
      <c r="J4">
        <f>IF(MID(J$1,6,2)="3",Bilanço!K75,Bilanço!K75-Bilanço!J75)</f>
        <v>0</v>
      </c>
      <c r="K4">
        <f>IF(MID(K$1,6,2)="3",Bilanço!L75,Bilanço!L75-Bilanço!K75)</f>
        <v>0</v>
      </c>
      <c r="L4">
        <f>IF(MID(L$1,6,2)="3",Bilanço!M75,Bilanço!M75-Bilanço!L75)</f>
        <v>0</v>
      </c>
      <c r="M4">
        <f>IF(MID(M$1,6,2)="3",Bilanço!N75,Bilanço!N75-Bilanço!M75)</f>
        <v>0</v>
      </c>
      <c r="N4">
        <f>IF(MID(N$1,6,2)="3",Bilanço!O75,Bilanço!O75-Bilanço!N75)</f>
        <v>0</v>
      </c>
      <c r="O4">
        <f>IF(MID(O$1,6,2)="3",Bilanço!P75,Bilanço!P75-Bilanço!O75)</f>
        <v>0</v>
      </c>
      <c r="P4">
        <f>IF(MID(P$1,6,2)="3",Bilanço!Q75,Bilanço!Q75-Bilanço!P75)</f>
        <v>0</v>
      </c>
      <c r="Q4">
        <f>IF(MID(Q$1,6,2)="3",Bilanço!R75,Bilanço!R75-Bilanço!Q75)</f>
        <v>0</v>
      </c>
      <c r="R4">
        <f>IF(MID(R$1,6,2)="3",Bilanço!S75,Bilanço!S75-Bilanço!R75)</f>
        <v>0</v>
      </c>
      <c r="S4">
        <f>IF(MID(S$1,6,2)="3",Bilanço!T75,Bilanço!T75-Bilanço!S75)</f>
        <v>0</v>
      </c>
      <c r="T4">
        <f>IF(MID(T$1,6,2)="3",Bilanço!U75,Bilanço!U75-Bilanço!T75)</f>
        <v>0</v>
      </c>
      <c r="U4">
        <f>IF(MID(U$1,6,2)="3",Bilanço!V75,Bilanço!V75-Bilanço!U75)</f>
        <v>0</v>
      </c>
      <c r="V4">
        <f>IF(MID(V$1,6,2)="3",Bilanço!W75,Bilanço!W75-Bilanço!V75)</f>
        <v>0</v>
      </c>
      <c r="W4">
        <f>IF(MID(W$1,6,2)="3",Bilanço!X75,Bilanço!X75-Bilanço!W75)</f>
        <v>0</v>
      </c>
    </row>
    <row r="5" spans="1:23" x14ac:dyDescent="0.25">
      <c r="A5" t="s">
        <v>84</v>
      </c>
      <c r="B5">
        <f>IF(MID(B$1,6,2)="3",Bilanço!C76,Bilanço!C76-Bilanço!B76)</f>
        <v>152007000</v>
      </c>
      <c r="C5">
        <f>IF(MID(C$1,6,2)="3",Bilanço!D76,Bilanço!D76-Bilanço!C76)</f>
        <v>179174000</v>
      </c>
      <c r="D5">
        <f>IF(MID(D$1,6,2)="3",Bilanço!E76,Bilanço!E76-Bilanço!D76)</f>
        <v>169519000</v>
      </c>
      <c r="E5">
        <f>IF(MID(E$1,6,2)="3",Bilanço!F76,Bilanço!F76-Bilanço!E76)</f>
        <v>141738000</v>
      </c>
      <c r="F5">
        <f>IF(MID(F$1,6,2)="3",Bilanço!G76,Bilanço!G76-Bilanço!F76)</f>
        <v>178088000</v>
      </c>
      <c r="G5">
        <f>IF(MID(G$1,6,2)="3",Bilanço!H76,Bilanço!H76-Bilanço!G76)</f>
        <v>184359000</v>
      </c>
      <c r="H5">
        <f>IF(MID(H$1,6,2)="3",Bilanço!I76,Bilanço!I76-Bilanço!H76)</f>
        <v>210412000</v>
      </c>
      <c r="I5">
        <f>IF(MID(I$1,6,2)="3",Bilanço!J76,Bilanço!J76-Bilanço!I76)</f>
        <v>173710000</v>
      </c>
      <c r="J5">
        <f>IF(MID(J$1,6,2)="3",Bilanço!K76,Bilanço!K76-Bilanço!J76)</f>
        <v>123455000</v>
      </c>
      <c r="K5">
        <f>IF(MID(K$1,6,2)="3",Bilanço!L76,Bilanço!L76-Bilanço!K76)</f>
        <v>294642000</v>
      </c>
      <c r="L5">
        <f>IF(MID(L$1,6,2)="3",Bilanço!M76,Bilanço!M76-Bilanço!L76)</f>
        <v>338876000</v>
      </c>
      <c r="M5">
        <f>IF(MID(M$1,6,2)="3",Bilanço!N76,Bilanço!N76-Bilanço!M76)</f>
        <v>251447000</v>
      </c>
      <c r="N5">
        <f>IF(MID(N$1,6,2)="3",Bilanço!O76,Bilanço!O76-Bilanço!N76)</f>
        <v>233109000</v>
      </c>
      <c r="O5">
        <f>IF(MID(O$1,6,2)="3",Bilanço!P76,Bilanço!P76-Bilanço!O76)</f>
        <v>329789000</v>
      </c>
      <c r="P5">
        <f>IF(MID(P$1,6,2)="3",Bilanço!Q76,Bilanço!Q76-Bilanço!P76)</f>
        <v>452481000</v>
      </c>
      <c r="Q5">
        <f>IF(MID(Q$1,6,2)="3",Bilanço!R76,Bilanço!R76-Bilanço!Q76)</f>
        <v>496848000</v>
      </c>
      <c r="R5">
        <f>IF(MID(R$1,6,2)="3",Bilanço!S76,Bilanço!S76-Bilanço!R76)</f>
        <v>608116000</v>
      </c>
      <c r="S5">
        <f>IF(MID(S$1,6,2)="3",Bilanço!T76,Bilanço!T76-Bilanço!S76)</f>
        <v>777694000</v>
      </c>
      <c r="T5">
        <f>IF(MID(T$1,6,2)="3",Bilanço!U76,Bilanço!U76-Bilanço!T76)</f>
        <v>1021584000</v>
      </c>
      <c r="U5">
        <f>IF(MID(U$1,6,2)="3",Bilanço!V76,Bilanço!V76-Bilanço!U76)</f>
        <v>1061991000</v>
      </c>
      <c r="V5">
        <f>IF(MID(V$1,6,2)="3",Bilanço!W76,Bilanço!W76-Bilanço!V76)</f>
        <v>1333976000</v>
      </c>
      <c r="W5">
        <f>IF(MID(W$1,6,2)="3",Bilanço!X76,Bilanço!X76-Bilanço!W76)</f>
        <v>1827906000</v>
      </c>
    </row>
    <row r="6" spans="1:23" x14ac:dyDescent="0.25">
      <c r="A6" t="s">
        <v>85</v>
      </c>
      <c r="B6">
        <f>IF(MID(B$1,6,2)="3",Bilanço!C77,Bilanço!C77-Bilanço!B77)</f>
        <v>0</v>
      </c>
      <c r="C6">
        <f>IF(MID(C$1,6,2)="3",Bilanço!D77,Bilanço!D77-Bilanço!C77)</f>
        <v>0</v>
      </c>
      <c r="D6">
        <f>IF(MID(D$1,6,2)="3",Bilanço!E77,Bilanço!E77-Bilanço!D77)</f>
        <v>0</v>
      </c>
      <c r="E6">
        <f>IF(MID(E$1,6,2)="3",Bilanço!F77,Bilanço!F77-Bilanço!E77)</f>
        <v>0</v>
      </c>
      <c r="F6">
        <f>IF(MID(F$1,6,2)="3",Bilanço!G77,Bilanço!G77-Bilanço!F77)</f>
        <v>0</v>
      </c>
      <c r="G6">
        <f>IF(MID(G$1,6,2)="3",Bilanço!H77,Bilanço!H77-Bilanço!G77)</f>
        <v>0</v>
      </c>
      <c r="H6">
        <f>IF(MID(H$1,6,2)="3",Bilanço!I77,Bilanço!I77-Bilanço!H77)</f>
        <v>0</v>
      </c>
      <c r="I6">
        <f>IF(MID(I$1,6,2)="3",Bilanço!J77,Bilanço!J77-Bilanço!I77)</f>
        <v>0</v>
      </c>
      <c r="J6">
        <f>IF(MID(J$1,6,2)="3",Bilanço!K77,Bilanço!K77-Bilanço!J77)</f>
        <v>0</v>
      </c>
      <c r="K6">
        <f>IF(MID(K$1,6,2)="3",Bilanço!L77,Bilanço!L77-Bilanço!K77)</f>
        <v>0</v>
      </c>
      <c r="L6">
        <f>IF(MID(L$1,6,2)="3",Bilanço!M77,Bilanço!M77-Bilanço!L77)</f>
        <v>0</v>
      </c>
      <c r="M6">
        <f>IF(MID(M$1,6,2)="3",Bilanço!N77,Bilanço!N77-Bilanço!M77)</f>
        <v>0</v>
      </c>
      <c r="N6">
        <f>IF(MID(N$1,6,2)="3",Bilanço!O77,Bilanço!O77-Bilanço!N77)</f>
        <v>0</v>
      </c>
      <c r="O6">
        <f>IF(MID(O$1,6,2)="3",Bilanço!P77,Bilanço!P77-Bilanço!O77)</f>
        <v>0</v>
      </c>
      <c r="P6">
        <f>IF(MID(P$1,6,2)="3",Bilanço!Q77,Bilanço!Q77-Bilanço!P77)</f>
        <v>0</v>
      </c>
      <c r="Q6">
        <f>IF(MID(Q$1,6,2)="3",Bilanço!R77,Bilanço!R77-Bilanço!Q77)</f>
        <v>0</v>
      </c>
      <c r="R6">
        <f>IF(MID(R$1,6,2)="3",Bilanço!S77,Bilanço!S77-Bilanço!R77)</f>
        <v>0</v>
      </c>
      <c r="S6">
        <f>IF(MID(S$1,6,2)="3",Bilanço!T77,Bilanço!T77-Bilanço!S77)</f>
        <v>0</v>
      </c>
      <c r="T6">
        <f>IF(MID(T$1,6,2)="3",Bilanço!U77,Bilanço!U77-Bilanço!T77)</f>
        <v>0</v>
      </c>
      <c r="U6">
        <f>IF(MID(U$1,6,2)="3",Bilanço!V77,Bilanço!V77-Bilanço!U77)</f>
        <v>0</v>
      </c>
      <c r="V6">
        <f>IF(MID(V$1,6,2)="3",Bilanço!W77,Bilanço!W77-Bilanço!V77)</f>
        <v>0</v>
      </c>
      <c r="W6">
        <f>IF(MID(W$1,6,2)="3",Bilanço!X77,Bilanço!X77-Bilanço!W77)</f>
        <v>0</v>
      </c>
    </row>
    <row r="7" spans="1:23" x14ac:dyDescent="0.25">
      <c r="A7" t="s">
        <v>86</v>
      </c>
      <c r="B7">
        <f>IF(MID(B$1,6,2)="3",Bilanço!C78,Bilanço!C78-Bilanço!B78)</f>
        <v>0</v>
      </c>
      <c r="C7">
        <f>IF(MID(C$1,6,2)="3",Bilanço!D78,Bilanço!D78-Bilanço!C78)</f>
        <v>0</v>
      </c>
      <c r="D7">
        <f>IF(MID(D$1,6,2)="3",Bilanço!E78,Bilanço!E78-Bilanço!D78)</f>
        <v>0</v>
      </c>
      <c r="E7">
        <f>IF(MID(E$1,6,2)="3",Bilanço!F78,Bilanço!F78-Bilanço!E78)</f>
        <v>0</v>
      </c>
      <c r="F7">
        <f>IF(MID(F$1,6,2)="3",Bilanço!G78,Bilanço!G78-Bilanço!F78)</f>
        <v>0</v>
      </c>
      <c r="G7">
        <f>IF(MID(G$1,6,2)="3",Bilanço!H78,Bilanço!H78-Bilanço!G78)</f>
        <v>0</v>
      </c>
      <c r="H7">
        <f>IF(MID(H$1,6,2)="3",Bilanço!I78,Bilanço!I78-Bilanço!H78)</f>
        <v>0</v>
      </c>
      <c r="I7">
        <f>IF(MID(I$1,6,2)="3",Bilanço!J78,Bilanço!J78-Bilanço!I78)</f>
        <v>0</v>
      </c>
      <c r="J7">
        <f>IF(MID(J$1,6,2)="3",Bilanço!K78,Bilanço!K78-Bilanço!J78)</f>
        <v>0</v>
      </c>
      <c r="K7">
        <f>IF(MID(K$1,6,2)="3",Bilanço!L78,Bilanço!L78-Bilanço!K78)</f>
        <v>0</v>
      </c>
      <c r="L7">
        <f>IF(MID(L$1,6,2)="3",Bilanço!M78,Bilanço!M78-Bilanço!L78)</f>
        <v>0</v>
      </c>
      <c r="M7">
        <f>IF(MID(M$1,6,2)="3",Bilanço!N78,Bilanço!N78-Bilanço!M78)</f>
        <v>0</v>
      </c>
      <c r="N7">
        <f>IF(MID(N$1,6,2)="3",Bilanço!O78,Bilanço!O78-Bilanço!N78)</f>
        <v>0</v>
      </c>
      <c r="O7">
        <f>IF(MID(O$1,6,2)="3",Bilanço!P78,Bilanço!P78-Bilanço!O78)</f>
        <v>0</v>
      </c>
      <c r="P7">
        <f>IF(MID(P$1,6,2)="3",Bilanço!Q78,Bilanço!Q78-Bilanço!P78)</f>
        <v>0</v>
      </c>
      <c r="Q7">
        <f>IF(MID(Q$1,6,2)="3",Bilanço!R78,Bilanço!R78-Bilanço!Q78)</f>
        <v>0</v>
      </c>
      <c r="R7">
        <f>IF(MID(R$1,6,2)="3",Bilanço!S78,Bilanço!S78-Bilanço!R78)</f>
        <v>0</v>
      </c>
      <c r="S7">
        <f>IF(MID(S$1,6,2)="3",Bilanço!T78,Bilanço!T78-Bilanço!S78)</f>
        <v>0</v>
      </c>
      <c r="T7">
        <f>IF(MID(T$1,6,2)="3",Bilanço!U78,Bilanço!U78-Bilanço!T78)</f>
        <v>0</v>
      </c>
      <c r="U7">
        <f>IF(MID(U$1,6,2)="3",Bilanço!V78,Bilanço!V78-Bilanço!U78)</f>
        <v>0</v>
      </c>
      <c r="V7">
        <f>IF(MID(V$1,6,2)="3",Bilanço!W78,Bilanço!W78-Bilanço!V78)</f>
        <v>0</v>
      </c>
      <c r="W7">
        <f>IF(MID(W$1,6,2)="3",Bilanço!X78,Bilanço!X78-Bilanço!W78)</f>
        <v>0</v>
      </c>
    </row>
    <row r="8" spans="1:23" x14ac:dyDescent="0.25">
      <c r="A8" t="s">
        <v>87</v>
      </c>
      <c r="B8">
        <f>IF(MID(B$1,6,2)="3",Bilanço!C79,Bilanço!C79-Bilanço!B79)</f>
        <v>0</v>
      </c>
      <c r="C8">
        <f>IF(MID(C$1,6,2)="3",Bilanço!D79,Bilanço!D79-Bilanço!C79)</f>
        <v>0</v>
      </c>
      <c r="D8">
        <f>IF(MID(D$1,6,2)="3",Bilanço!E79,Bilanço!E79-Bilanço!D79)</f>
        <v>0</v>
      </c>
      <c r="E8">
        <f>IF(MID(E$1,6,2)="3",Bilanço!F79,Bilanço!F79-Bilanço!E79)</f>
        <v>0</v>
      </c>
      <c r="F8">
        <f>IF(MID(F$1,6,2)="3",Bilanço!G79,Bilanço!G79-Bilanço!F79)</f>
        <v>0</v>
      </c>
      <c r="G8">
        <f>IF(MID(G$1,6,2)="3",Bilanço!H79,Bilanço!H79-Bilanço!G79)</f>
        <v>0</v>
      </c>
      <c r="H8">
        <f>IF(MID(H$1,6,2)="3",Bilanço!I79,Bilanço!I79-Bilanço!H79)</f>
        <v>0</v>
      </c>
      <c r="I8">
        <f>IF(MID(I$1,6,2)="3",Bilanço!J79,Bilanço!J79-Bilanço!I79)</f>
        <v>0</v>
      </c>
      <c r="J8">
        <f>IF(MID(J$1,6,2)="3",Bilanço!K79,Bilanço!K79-Bilanço!J79)</f>
        <v>0</v>
      </c>
      <c r="K8">
        <f>IF(MID(K$1,6,2)="3",Bilanço!L79,Bilanço!L79-Bilanço!K79)</f>
        <v>0</v>
      </c>
      <c r="L8">
        <f>IF(MID(L$1,6,2)="3",Bilanço!M79,Bilanço!M79-Bilanço!L79)</f>
        <v>0</v>
      </c>
      <c r="M8">
        <f>IF(MID(M$1,6,2)="3",Bilanço!N79,Bilanço!N79-Bilanço!M79)</f>
        <v>0</v>
      </c>
      <c r="N8">
        <f>IF(MID(N$1,6,2)="3",Bilanço!O79,Bilanço!O79-Bilanço!N79)</f>
        <v>0</v>
      </c>
      <c r="O8">
        <f>IF(MID(O$1,6,2)="3",Bilanço!P79,Bilanço!P79-Bilanço!O79)</f>
        <v>0</v>
      </c>
      <c r="P8">
        <f>IF(MID(P$1,6,2)="3",Bilanço!Q79,Bilanço!Q79-Bilanço!P79)</f>
        <v>0</v>
      </c>
      <c r="Q8">
        <f>IF(MID(Q$1,6,2)="3",Bilanço!R79,Bilanço!R79-Bilanço!Q79)</f>
        <v>0</v>
      </c>
      <c r="R8">
        <f>IF(MID(R$1,6,2)="3",Bilanço!S79,Bilanço!S79-Bilanço!R79)</f>
        <v>0</v>
      </c>
      <c r="S8">
        <f>IF(MID(S$1,6,2)="3",Bilanço!T79,Bilanço!T79-Bilanço!S79)</f>
        <v>0</v>
      </c>
      <c r="T8">
        <f>IF(MID(T$1,6,2)="3",Bilanço!U79,Bilanço!U79-Bilanço!T79)</f>
        <v>0</v>
      </c>
      <c r="U8">
        <f>IF(MID(U$1,6,2)="3",Bilanço!V79,Bilanço!V79-Bilanço!U79)</f>
        <v>0</v>
      </c>
      <c r="V8">
        <f>IF(MID(V$1,6,2)="3",Bilanço!W79,Bilanço!W79-Bilanço!V79)</f>
        <v>0</v>
      </c>
      <c r="W8">
        <f>IF(MID(W$1,6,2)="3",Bilanço!X79,Bilanço!X79-Bilanço!W79)</f>
        <v>0</v>
      </c>
    </row>
    <row r="9" spans="1:23" x14ac:dyDescent="0.25">
      <c r="A9" t="s">
        <v>88</v>
      </c>
      <c r="B9">
        <f>IF(MID(B$1,6,2)="3",Bilanço!C80,Bilanço!C80-Bilanço!B80)</f>
        <v>0</v>
      </c>
      <c r="C9">
        <f>IF(MID(C$1,6,2)="3",Bilanço!D80,Bilanço!D80-Bilanço!C80)</f>
        <v>0</v>
      </c>
      <c r="D9">
        <f>IF(MID(D$1,6,2)="3",Bilanço!E80,Bilanço!E80-Bilanço!D80)</f>
        <v>0</v>
      </c>
      <c r="E9">
        <f>IF(MID(E$1,6,2)="3",Bilanço!F80,Bilanço!F80-Bilanço!E80)</f>
        <v>0</v>
      </c>
      <c r="F9">
        <f>IF(MID(F$1,6,2)="3",Bilanço!G80,Bilanço!G80-Bilanço!F80)</f>
        <v>0</v>
      </c>
      <c r="G9">
        <f>IF(MID(G$1,6,2)="3",Bilanço!H80,Bilanço!H80-Bilanço!G80)</f>
        <v>0</v>
      </c>
      <c r="H9">
        <f>IF(MID(H$1,6,2)="3",Bilanço!I80,Bilanço!I80-Bilanço!H80)</f>
        <v>0</v>
      </c>
      <c r="I9">
        <f>IF(MID(I$1,6,2)="3",Bilanço!J80,Bilanço!J80-Bilanço!I80)</f>
        <v>0</v>
      </c>
      <c r="J9">
        <f>IF(MID(J$1,6,2)="3",Bilanço!K80,Bilanço!K80-Bilanço!J80)</f>
        <v>0</v>
      </c>
      <c r="K9">
        <f>IF(MID(K$1,6,2)="3",Bilanço!L80,Bilanço!L80-Bilanço!K80)</f>
        <v>0</v>
      </c>
      <c r="L9">
        <f>IF(MID(L$1,6,2)="3",Bilanço!M80,Bilanço!M80-Bilanço!L80)</f>
        <v>0</v>
      </c>
      <c r="M9">
        <f>IF(MID(M$1,6,2)="3",Bilanço!N80,Bilanço!N80-Bilanço!M80)</f>
        <v>0</v>
      </c>
      <c r="N9">
        <f>IF(MID(N$1,6,2)="3",Bilanço!O80,Bilanço!O80-Bilanço!N80)</f>
        <v>0</v>
      </c>
      <c r="O9">
        <f>IF(MID(O$1,6,2)="3",Bilanço!P80,Bilanço!P80-Bilanço!O80)</f>
        <v>0</v>
      </c>
      <c r="P9">
        <f>IF(MID(P$1,6,2)="3",Bilanço!Q80,Bilanço!Q80-Bilanço!P80)</f>
        <v>0</v>
      </c>
      <c r="Q9">
        <f>IF(MID(Q$1,6,2)="3",Bilanço!R80,Bilanço!R80-Bilanço!Q80)</f>
        <v>0</v>
      </c>
      <c r="R9">
        <f>IF(MID(R$1,6,2)="3",Bilanço!S80,Bilanço!S80-Bilanço!R80)</f>
        <v>0</v>
      </c>
      <c r="S9">
        <f>IF(MID(S$1,6,2)="3",Bilanço!T80,Bilanço!T80-Bilanço!S80)</f>
        <v>0</v>
      </c>
      <c r="T9">
        <f>IF(MID(T$1,6,2)="3",Bilanço!U80,Bilanço!U80-Bilanço!T80)</f>
        <v>0</v>
      </c>
      <c r="U9">
        <f>IF(MID(U$1,6,2)="3",Bilanço!V80,Bilanço!V80-Bilanço!U80)</f>
        <v>0</v>
      </c>
      <c r="V9">
        <f>IF(MID(V$1,6,2)="3",Bilanço!W80,Bilanço!W80-Bilanço!V80)</f>
        <v>0</v>
      </c>
      <c r="W9">
        <f>IF(MID(W$1,6,2)="3",Bilanço!X80,Bilanço!X80-Bilanço!W80)</f>
        <v>0</v>
      </c>
    </row>
    <row r="10" spans="1:23" x14ac:dyDescent="0.25">
      <c r="A10" t="s">
        <v>89</v>
      </c>
      <c r="B10">
        <f>IF(MID(B$1,6,2)="3",Bilanço!C81,Bilanço!C81-Bilanço!B81)</f>
        <v>0</v>
      </c>
      <c r="C10">
        <f>IF(MID(C$1,6,2)="3",Bilanço!D81,Bilanço!D81-Bilanço!C81)</f>
        <v>0</v>
      </c>
      <c r="D10">
        <f>IF(MID(D$1,6,2)="3",Bilanço!E81,Bilanço!E81-Bilanço!D81)</f>
        <v>0</v>
      </c>
      <c r="E10">
        <f>IF(MID(E$1,6,2)="3",Bilanço!F81,Bilanço!F81-Bilanço!E81)</f>
        <v>0</v>
      </c>
      <c r="F10">
        <f>IF(MID(F$1,6,2)="3",Bilanço!G81,Bilanço!G81-Bilanço!F81)</f>
        <v>0</v>
      </c>
      <c r="G10">
        <f>IF(MID(G$1,6,2)="3",Bilanço!H81,Bilanço!H81-Bilanço!G81)</f>
        <v>0</v>
      </c>
      <c r="H10">
        <f>IF(MID(H$1,6,2)="3",Bilanço!I81,Bilanço!I81-Bilanço!H81)</f>
        <v>0</v>
      </c>
      <c r="I10">
        <f>IF(MID(I$1,6,2)="3",Bilanço!J81,Bilanço!J81-Bilanço!I81)</f>
        <v>0</v>
      </c>
      <c r="J10">
        <f>IF(MID(J$1,6,2)="3",Bilanço!K81,Bilanço!K81-Bilanço!J81)</f>
        <v>0</v>
      </c>
      <c r="K10">
        <f>IF(MID(K$1,6,2)="3",Bilanço!L81,Bilanço!L81-Bilanço!K81)</f>
        <v>0</v>
      </c>
      <c r="L10">
        <f>IF(MID(L$1,6,2)="3",Bilanço!M81,Bilanço!M81-Bilanço!L81)</f>
        <v>0</v>
      </c>
      <c r="M10">
        <f>IF(MID(M$1,6,2)="3",Bilanço!N81,Bilanço!N81-Bilanço!M81)</f>
        <v>0</v>
      </c>
      <c r="N10">
        <f>IF(MID(N$1,6,2)="3",Bilanço!O81,Bilanço!O81-Bilanço!N81)</f>
        <v>0</v>
      </c>
      <c r="O10">
        <f>IF(MID(O$1,6,2)="3",Bilanço!P81,Bilanço!P81-Bilanço!O81)</f>
        <v>0</v>
      </c>
      <c r="P10">
        <f>IF(MID(P$1,6,2)="3",Bilanço!Q81,Bilanço!Q81-Bilanço!P81)</f>
        <v>0</v>
      </c>
      <c r="Q10">
        <f>IF(MID(Q$1,6,2)="3",Bilanço!R81,Bilanço!R81-Bilanço!Q81)</f>
        <v>0</v>
      </c>
      <c r="R10">
        <f>IF(MID(R$1,6,2)="3",Bilanço!S81,Bilanço!S81-Bilanço!R81)</f>
        <v>0</v>
      </c>
      <c r="S10">
        <f>IF(MID(S$1,6,2)="3",Bilanço!T81,Bilanço!T81-Bilanço!S81)</f>
        <v>0</v>
      </c>
      <c r="T10">
        <f>IF(MID(T$1,6,2)="3",Bilanço!U81,Bilanço!U81-Bilanço!T81)</f>
        <v>0</v>
      </c>
      <c r="U10">
        <f>IF(MID(U$1,6,2)="3",Bilanço!V81,Bilanço!V81-Bilanço!U81)</f>
        <v>0</v>
      </c>
      <c r="V10">
        <f>IF(MID(V$1,6,2)="3",Bilanço!W81,Bilanço!W81-Bilanço!V81)</f>
        <v>0</v>
      </c>
      <c r="W10">
        <f>IF(MID(W$1,6,2)="3",Bilanço!X81,Bilanço!X81-Bilanço!W81)</f>
        <v>0</v>
      </c>
    </row>
    <row r="11" spans="1:23" x14ac:dyDescent="0.25">
      <c r="A11" t="s">
        <v>90</v>
      </c>
      <c r="B11">
        <f>IF(MID(B$1,6,2)="3",Bilanço!C82,Bilanço!C82-Bilanço!B82)</f>
        <v>152007000</v>
      </c>
      <c r="C11">
        <f>IF(MID(C$1,6,2)="3",Bilanço!D82,Bilanço!D82-Bilanço!C82)</f>
        <v>179174000</v>
      </c>
      <c r="D11">
        <f>IF(MID(D$1,6,2)="3",Bilanço!E82,Bilanço!E82-Bilanço!D82)</f>
        <v>169519000</v>
      </c>
      <c r="E11">
        <f>IF(MID(E$1,6,2)="3",Bilanço!F82,Bilanço!F82-Bilanço!E82)</f>
        <v>141738000</v>
      </c>
      <c r="F11">
        <f>IF(MID(F$1,6,2)="3",Bilanço!G82,Bilanço!G82-Bilanço!F82)</f>
        <v>178088000</v>
      </c>
      <c r="G11">
        <f>IF(MID(G$1,6,2)="3",Bilanço!H82,Bilanço!H82-Bilanço!G82)</f>
        <v>184359000</v>
      </c>
      <c r="H11">
        <f>IF(MID(H$1,6,2)="3",Bilanço!I82,Bilanço!I82-Bilanço!H82)</f>
        <v>210412000</v>
      </c>
      <c r="I11">
        <f>IF(MID(I$1,6,2)="3",Bilanço!J82,Bilanço!J82-Bilanço!I82)</f>
        <v>173710000</v>
      </c>
      <c r="J11">
        <f>IF(MID(J$1,6,2)="3",Bilanço!K82,Bilanço!K82-Bilanço!J82)</f>
        <v>123455000</v>
      </c>
      <c r="K11">
        <f>IF(MID(K$1,6,2)="3",Bilanço!L82,Bilanço!L82-Bilanço!K82)</f>
        <v>294642000</v>
      </c>
      <c r="L11">
        <f>IF(MID(L$1,6,2)="3",Bilanço!M82,Bilanço!M82-Bilanço!L82)</f>
        <v>338876000</v>
      </c>
      <c r="M11">
        <f>IF(MID(M$1,6,2)="3",Bilanço!N82,Bilanço!N82-Bilanço!M82)</f>
        <v>251447000</v>
      </c>
      <c r="N11">
        <f>IF(MID(N$1,6,2)="3",Bilanço!O82,Bilanço!O82-Bilanço!N82)</f>
        <v>233109000</v>
      </c>
      <c r="O11">
        <f>IF(MID(O$1,6,2)="3",Bilanço!P82,Bilanço!P82-Bilanço!O82)</f>
        <v>329789000</v>
      </c>
      <c r="P11">
        <f>IF(MID(P$1,6,2)="3",Bilanço!Q82,Bilanço!Q82-Bilanço!P82)</f>
        <v>452481000</v>
      </c>
      <c r="Q11">
        <f>IF(MID(Q$1,6,2)="3",Bilanço!R82,Bilanço!R82-Bilanço!Q82)</f>
        <v>496848000</v>
      </c>
      <c r="R11">
        <f>IF(MID(R$1,6,2)="3",Bilanço!S82,Bilanço!S82-Bilanço!R82)</f>
        <v>608116000</v>
      </c>
      <c r="S11">
        <f>IF(MID(S$1,6,2)="3",Bilanço!T82,Bilanço!T82-Bilanço!S82)</f>
        <v>777694000</v>
      </c>
      <c r="T11">
        <f>IF(MID(T$1,6,2)="3",Bilanço!U82,Bilanço!U82-Bilanço!T82)</f>
        <v>1021584000</v>
      </c>
      <c r="U11">
        <f>IF(MID(U$1,6,2)="3",Bilanço!V82,Bilanço!V82-Bilanço!U82)</f>
        <v>1061991000</v>
      </c>
      <c r="V11">
        <f>IF(MID(V$1,6,2)="3",Bilanço!W82,Bilanço!W82-Bilanço!V82)</f>
        <v>1333976000</v>
      </c>
      <c r="W11">
        <f>IF(MID(W$1,6,2)="3",Bilanço!X82,Bilanço!X82-Bilanço!W82)</f>
        <v>1827906000</v>
      </c>
    </row>
    <row r="12" spans="1:23" x14ac:dyDescent="0.25">
      <c r="A12" t="s">
        <v>91</v>
      </c>
      <c r="B12">
        <f>IF(MID(B$1,6,2)="3",Bilanço!C83,Bilanço!C83-Bilanço!B83)</f>
        <v>-117881000</v>
      </c>
      <c r="C12">
        <f>IF(MID(C$1,6,2)="3",Bilanço!D83,Bilanço!D83-Bilanço!C83)</f>
        <v>-118111000</v>
      </c>
      <c r="D12">
        <f>IF(MID(D$1,6,2)="3",Bilanço!E83,Bilanço!E83-Bilanço!D83)</f>
        <v>-123279000</v>
      </c>
      <c r="E12">
        <f>IF(MID(E$1,6,2)="3",Bilanço!F83,Bilanço!F83-Bilanço!E83)</f>
        <v>-115063000</v>
      </c>
      <c r="F12">
        <f>IF(MID(F$1,6,2)="3",Bilanço!G83,Bilanço!G83-Bilanço!F83)</f>
        <v>-119942000</v>
      </c>
      <c r="G12">
        <f>IF(MID(G$1,6,2)="3",Bilanço!H83,Bilanço!H83-Bilanço!G83)</f>
        <v>-122946000</v>
      </c>
      <c r="H12">
        <f>IF(MID(H$1,6,2)="3",Bilanço!I83,Bilanço!I83-Bilanço!H83)</f>
        <v>-124315000</v>
      </c>
      <c r="I12">
        <f>IF(MID(I$1,6,2)="3",Bilanço!J83,Bilanço!J83-Bilanço!I83)</f>
        <v>-127537000</v>
      </c>
      <c r="J12">
        <f>IF(MID(J$1,6,2)="3",Bilanço!K83,Bilanço!K83-Bilanço!J83)</f>
        <v>-97530000</v>
      </c>
      <c r="K12">
        <f>IF(MID(K$1,6,2)="3",Bilanço!L83,Bilanço!L83-Bilanço!K83)</f>
        <v>-134144000</v>
      </c>
      <c r="L12">
        <f>IF(MID(L$1,6,2)="3",Bilanço!M83,Bilanço!M83-Bilanço!L83)</f>
        <v>-152917000</v>
      </c>
      <c r="M12">
        <f>IF(MID(M$1,6,2)="3",Bilanço!N83,Bilanço!N83-Bilanço!M83)</f>
        <v>-137492000</v>
      </c>
      <c r="N12">
        <f>IF(MID(N$1,6,2)="3",Bilanço!O83,Bilanço!O83-Bilanço!N83)</f>
        <v>-134999000</v>
      </c>
      <c r="O12">
        <f>IF(MID(O$1,6,2)="3",Bilanço!P83,Bilanço!P83-Bilanço!O83)</f>
        <v>-165788000</v>
      </c>
      <c r="P12">
        <f>IF(MID(P$1,6,2)="3",Bilanço!Q83,Bilanço!Q83-Bilanço!P83)</f>
        <v>-204694000</v>
      </c>
      <c r="Q12">
        <f>IF(MID(Q$1,6,2)="3",Bilanço!R83,Bilanço!R83-Bilanço!Q83)</f>
        <v>-275739000</v>
      </c>
      <c r="R12">
        <f>IF(MID(R$1,6,2)="3",Bilanço!S83,Bilanço!S83-Bilanço!R83)</f>
        <v>-293805000</v>
      </c>
      <c r="S12">
        <f>IF(MID(S$1,6,2)="3",Bilanço!T83,Bilanço!T83-Bilanço!S83)</f>
        <v>-391736000</v>
      </c>
      <c r="T12">
        <f>IF(MID(T$1,6,2)="3",Bilanço!U83,Bilanço!U83-Bilanço!T83)</f>
        <v>-509135000</v>
      </c>
      <c r="U12">
        <f>IF(MID(U$1,6,2)="3",Bilanço!V83,Bilanço!V83-Bilanço!U83)</f>
        <v>-575225000</v>
      </c>
      <c r="V12">
        <f>IF(MID(V$1,6,2)="3",Bilanço!W83,Bilanço!W83-Bilanço!V83)</f>
        <v>-672855000</v>
      </c>
      <c r="W12">
        <f>IF(MID(W$1,6,2)="3",Bilanço!X83,Bilanço!X83-Bilanço!W83)</f>
        <v>-875698000</v>
      </c>
    </row>
    <row r="13" spans="1:23" x14ac:dyDescent="0.25">
      <c r="A13" t="s">
        <v>92</v>
      </c>
      <c r="B13">
        <f>IF(MID(B$1,6,2)="3",Bilanço!C84,Bilanço!C84-Bilanço!B84)</f>
        <v>-12864000</v>
      </c>
      <c r="C13">
        <f>IF(MID(C$1,6,2)="3",Bilanço!D84,Bilanço!D84-Bilanço!C84)</f>
        <v>-12680000</v>
      </c>
      <c r="D13">
        <f>IF(MID(D$1,6,2)="3",Bilanço!E84,Bilanço!E84-Bilanço!D84)</f>
        <v>-16088000</v>
      </c>
      <c r="E13">
        <f>IF(MID(E$1,6,2)="3",Bilanço!F84,Bilanço!F84-Bilanço!E84)</f>
        <v>-15168000</v>
      </c>
      <c r="F13">
        <f>IF(MID(F$1,6,2)="3",Bilanço!G84,Bilanço!G84-Bilanço!F84)</f>
        <v>-15775000</v>
      </c>
      <c r="G13">
        <f>IF(MID(G$1,6,2)="3",Bilanço!H84,Bilanço!H84-Bilanço!G84)</f>
        <v>-13730000</v>
      </c>
      <c r="H13">
        <f>IF(MID(H$1,6,2)="3",Bilanço!I84,Bilanço!I84-Bilanço!H84)</f>
        <v>-12437000</v>
      </c>
      <c r="I13">
        <f>IF(MID(I$1,6,2)="3",Bilanço!J84,Bilanço!J84-Bilanço!I84)</f>
        <v>-16059000</v>
      </c>
      <c r="J13">
        <f>IF(MID(J$1,6,2)="3",Bilanço!K84,Bilanço!K84-Bilanço!J84)</f>
        <v>-14661000</v>
      </c>
      <c r="K13">
        <f>IF(MID(K$1,6,2)="3",Bilanço!L84,Bilanço!L84-Bilanço!K84)</f>
        <v>-19190000</v>
      </c>
      <c r="L13">
        <f>IF(MID(L$1,6,2)="3",Bilanço!M84,Bilanço!M84-Bilanço!L84)</f>
        <v>-17000000</v>
      </c>
      <c r="M13">
        <f>IF(MID(M$1,6,2)="3",Bilanço!N84,Bilanço!N84-Bilanço!M84)</f>
        <v>-16849000</v>
      </c>
      <c r="N13">
        <f>IF(MID(N$1,6,2)="3",Bilanço!O84,Bilanço!O84-Bilanço!N84)</f>
        <v>-20014000</v>
      </c>
      <c r="O13">
        <f>IF(MID(O$1,6,2)="3",Bilanço!P84,Bilanço!P84-Bilanço!O84)</f>
        <v>-21006000</v>
      </c>
      <c r="P13">
        <f>IF(MID(P$1,6,2)="3",Bilanço!Q84,Bilanço!Q84-Bilanço!P84)</f>
        <v>-27244000</v>
      </c>
      <c r="Q13">
        <f>IF(MID(Q$1,6,2)="3",Bilanço!R84,Bilanço!R84-Bilanço!Q84)</f>
        <v>-36696000</v>
      </c>
      <c r="R13">
        <f>IF(MID(R$1,6,2)="3",Bilanço!S84,Bilanço!S84-Bilanço!R84)</f>
        <v>-41121000</v>
      </c>
      <c r="S13">
        <f>IF(MID(S$1,6,2)="3",Bilanço!T84,Bilanço!T84-Bilanço!S84)</f>
        <v>-50615000</v>
      </c>
      <c r="T13">
        <f>IF(MID(T$1,6,2)="3",Bilanço!U84,Bilanço!U84-Bilanço!T84)</f>
        <v>-74675000</v>
      </c>
      <c r="U13">
        <f>IF(MID(U$1,6,2)="3",Bilanço!V84,Bilanço!V84-Bilanço!U84)</f>
        <v>-66907000</v>
      </c>
      <c r="V13">
        <f>IF(MID(V$1,6,2)="3",Bilanço!W84,Bilanço!W84-Bilanço!V84)</f>
        <v>-89478000</v>
      </c>
      <c r="W13">
        <f>IF(MID(W$1,6,2)="3",Bilanço!X84,Bilanço!X84-Bilanço!W84)</f>
        <v>-107784000</v>
      </c>
    </row>
    <row r="14" spans="1:23" x14ac:dyDescent="0.25">
      <c r="A14" t="s">
        <v>93</v>
      </c>
      <c r="B14">
        <f>IF(MID(B$1,6,2)="3",Bilanço!C85,Bilanço!C85-Bilanço!B85)</f>
        <v>0</v>
      </c>
      <c r="C14">
        <f>IF(MID(C$1,6,2)="3",Bilanço!D85,Bilanço!D85-Bilanço!C85)</f>
        <v>0</v>
      </c>
      <c r="D14">
        <f>IF(MID(D$1,6,2)="3",Bilanço!E85,Bilanço!E85-Bilanço!D85)</f>
        <v>0</v>
      </c>
      <c r="E14">
        <f>IF(MID(E$1,6,2)="3",Bilanço!F85,Bilanço!F85-Bilanço!E85)</f>
        <v>0</v>
      </c>
      <c r="F14">
        <f>IF(MID(F$1,6,2)="3",Bilanço!G85,Bilanço!G85-Bilanço!F85)</f>
        <v>0</v>
      </c>
      <c r="G14">
        <f>IF(MID(G$1,6,2)="3",Bilanço!H85,Bilanço!H85-Bilanço!G85)</f>
        <v>0</v>
      </c>
      <c r="H14">
        <f>IF(MID(H$1,6,2)="3",Bilanço!I85,Bilanço!I85-Bilanço!H85)</f>
        <v>0</v>
      </c>
      <c r="I14">
        <f>IF(MID(I$1,6,2)="3",Bilanço!J85,Bilanço!J85-Bilanço!I85)</f>
        <v>0</v>
      </c>
      <c r="J14">
        <f>IF(MID(J$1,6,2)="3",Bilanço!K85,Bilanço!K85-Bilanço!J85)</f>
        <v>0</v>
      </c>
      <c r="K14">
        <f>IF(MID(K$1,6,2)="3",Bilanço!L85,Bilanço!L85-Bilanço!K85)</f>
        <v>0</v>
      </c>
      <c r="L14">
        <f>IF(MID(L$1,6,2)="3",Bilanço!M85,Bilanço!M85-Bilanço!L85)</f>
        <v>0</v>
      </c>
      <c r="M14">
        <f>IF(MID(M$1,6,2)="3",Bilanço!N85,Bilanço!N85-Bilanço!M85)</f>
        <v>0</v>
      </c>
      <c r="N14">
        <f>IF(MID(N$1,6,2)="3",Bilanço!O85,Bilanço!O85-Bilanço!N85)</f>
        <v>0</v>
      </c>
      <c r="O14">
        <f>IF(MID(O$1,6,2)="3",Bilanço!P85,Bilanço!P85-Bilanço!O85)</f>
        <v>0</v>
      </c>
      <c r="P14">
        <f>IF(MID(P$1,6,2)="3",Bilanço!Q85,Bilanço!Q85-Bilanço!P85)</f>
        <v>0</v>
      </c>
      <c r="Q14">
        <f>IF(MID(Q$1,6,2)="3",Bilanço!R85,Bilanço!R85-Bilanço!Q85)</f>
        <v>0</v>
      </c>
      <c r="R14">
        <f>IF(MID(R$1,6,2)="3",Bilanço!S85,Bilanço!S85-Bilanço!R85)</f>
        <v>0</v>
      </c>
      <c r="S14">
        <f>IF(MID(S$1,6,2)="3",Bilanço!T85,Bilanço!T85-Bilanço!S85)</f>
        <v>0</v>
      </c>
      <c r="T14">
        <f>IF(MID(T$1,6,2)="3",Bilanço!U85,Bilanço!U85-Bilanço!T85)</f>
        <v>0</v>
      </c>
      <c r="U14">
        <f>IF(MID(U$1,6,2)="3",Bilanço!V85,Bilanço!V85-Bilanço!U85)</f>
        <v>0</v>
      </c>
      <c r="V14">
        <f>IF(MID(V$1,6,2)="3",Bilanço!W85,Bilanço!W85-Bilanço!V85)</f>
        <v>0</v>
      </c>
      <c r="W14">
        <f>IF(MID(W$1,6,2)="3",Bilanço!X85,Bilanço!X85-Bilanço!W85)</f>
        <v>0</v>
      </c>
    </row>
    <row r="15" spans="1:23" x14ac:dyDescent="0.25">
      <c r="A15" t="s">
        <v>94</v>
      </c>
      <c r="B15">
        <f>IF(MID(B$1,6,2)="3",Bilanço!C86,Bilanço!C86-Bilanço!B86)</f>
        <v>17955000</v>
      </c>
      <c r="C15">
        <f>IF(MID(C$1,6,2)="3",Bilanço!D86,Bilanço!D86-Bilanço!C86)</f>
        <v>32174000</v>
      </c>
      <c r="D15">
        <f>IF(MID(D$1,6,2)="3",Bilanço!E86,Bilanço!E86-Bilanço!D86)</f>
        <v>16943000</v>
      </c>
      <c r="E15">
        <f>IF(MID(E$1,6,2)="3",Bilanço!F86,Bilanço!F86-Bilanço!E86)</f>
        <v>8962000</v>
      </c>
      <c r="F15">
        <f>IF(MID(F$1,6,2)="3",Bilanço!G86,Bilanço!G86-Bilanço!F86)</f>
        <v>10242000</v>
      </c>
      <c r="G15">
        <f>IF(MID(G$1,6,2)="3",Bilanço!H86,Bilanço!H86-Bilanço!G86)</f>
        <v>7617000</v>
      </c>
      <c r="H15">
        <f>IF(MID(H$1,6,2)="3",Bilanço!I86,Bilanço!I86-Bilanço!H86)</f>
        <v>12465000</v>
      </c>
      <c r="I15">
        <f>IF(MID(I$1,6,2)="3",Bilanço!J86,Bilanço!J86-Bilanço!I86)</f>
        <v>6628000</v>
      </c>
      <c r="J15">
        <f>IF(MID(J$1,6,2)="3",Bilanço!K86,Bilanço!K86-Bilanço!J86)</f>
        <v>31262000</v>
      </c>
      <c r="K15">
        <f>IF(MID(K$1,6,2)="3",Bilanço!L86,Bilanço!L86-Bilanço!K86)</f>
        <v>12721000</v>
      </c>
      <c r="L15">
        <f>IF(MID(L$1,6,2)="3",Bilanço!M86,Bilanço!M86-Bilanço!L86)</f>
        <v>21859000</v>
      </c>
      <c r="M15">
        <f>IF(MID(M$1,6,2)="3",Bilanço!N86,Bilanço!N86-Bilanço!M86)</f>
        <v>12705000</v>
      </c>
      <c r="N15">
        <f>IF(MID(N$1,6,2)="3",Bilanço!O86,Bilanço!O86-Bilanço!N86)</f>
        <v>19424000</v>
      </c>
      <c r="O15">
        <f>IF(MID(O$1,6,2)="3",Bilanço!P86,Bilanço!P86-Bilanço!O86)</f>
        <v>12022000</v>
      </c>
      <c r="P15">
        <f>IF(MID(P$1,6,2)="3",Bilanço!Q86,Bilanço!Q86-Bilanço!P86)</f>
        <v>41343000</v>
      </c>
      <c r="Q15">
        <f>IF(MID(Q$1,6,2)="3",Bilanço!R86,Bilanço!R86-Bilanço!Q86)</f>
        <v>24911000</v>
      </c>
      <c r="R15">
        <f>IF(MID(R$1,6,2)="3",Bilanço!S86,Bilanço!S86-Bilanço!R86)</f>
        <v>42278000</v>
      </c>
      <c r="S15">
        <f>IF(MID(S$1,6,2)="3",Bilanço!T86,Bilanço!T86-Bilanço!S86)</f>
        <v>32615000</v>
      </c>
      <c r="T15">
        <f>IF(MID(T$1,6,2)="3",Bilanço!U86,Bilanço!U86-Bilanço!T86)</f>
        <v>60757000</v>
      </c>
      <c r="U15">
        <f>IF(MID(U$1,6,2)="3",Bilanço!V86,Bilanço!V86-Bilanço!U86)</f>
        <v>54975000</v>
      </c>
      <c r="V15">
        <f>IF(MID(V$1,6,2)="3",Bilanço!W86,Bilanço!W86-Bilanço!V86)</f>
        <v>155445000</v>
      </c>
      <c r="W15">
        <f>IF(MID(W$1,6,2)="3",Bilanço!X86,Bilanço!X86-Bilanço!W86)</f>
        <v>283033000</v>
      </c>
    </row>
    <row r="16" spans="1:23" x14ac:dyDescent="0.25">
      <c r="A16" t="s">
        <v>95</v>
      </c>
      <c r="B16">
        <f>IF(MID(B$1,6,2)="3",Bilanço!C87,Bilanço!C87-Bilanço!B87)</f>
        <v>-24557000</v>
      </c>
      <c r="C16">
        <f>IF(MID(C$1,6,2)="3",Bilanço!D87,Bilanço!D87-Bilanço!C87)</f>
        <v>-48872000</v>
      </c>
      <c r="D16">
        <f>IF(MID(D$1,6,2)="3",Bilanço!E87,Bilanço!E87-Bilanço!D87)</f>
        <v>-53358000</v>
      </c>
      <c r="E16">
        <f>IF(MID(E$1,6,2)="3",Bilanço!F87,Bilanço!F87-Bilanço!E87)</f>
        <v>-43336000</v>
      </c>
      <c r="F16">
        <f>IF(MID(F$1,6,2)="3",Bilanço!G87,Bilanço!G87-Bilanço!F87)</f>
        <v>-52870000</v>
      </c>
      <c r="G16">
        <f>IF(MID(G$1,6,2)="3",Bilanço!H87,Bilanço!H87-Bilanço!G87)</f>
        <v>-38919000</v>
      </c>
      <c r="H16">
        <f>IF(MID(H$1,6,2)="3",Bilanço!I87,Bilanço!I87-Bilanço!H87)</f>
        <v>-37803000</v>
      </c>
      <c r="I16">
        <f>IF(MID(I$1,6,2)="3",Bilanço!J87,Bilanço!J87-Bilanço!I87)</f>
        <v>-24964000</v>
      </c>
      <c r="J16">
        <f>IF(MID(J$1,6,2)="3",Bilanço!K87,Bilanço!K87-Bilanço!J87)</f>
        <v>-16048000</v>
      </c>
      <c r="K16">
        <f>IF(MID(K$1,6,2)="3",Bilanço!L87,Bilanço!L87-Bilanço!K87)</f>
        <v>-28541000</v>
      </c>
      <c r="L16">
        <f>IF(MID(L$1,6,2)="3",Bilanço!M87,Bilanço!M87-Bilanço!L87)</f>
        <v>-44784000</v>
      </c>
      <c r="M16">
        <f>IF(MID(M$1,6,2)="3",Bilanço!N87,Bilanço!N87-Bilanço!M87)</f>
        <v>-50600000</v>
      </c>
      <c r="N16">
        <f>IF(MID(N$1,6,2)="3",Bilanço!O87,Bilanço!O87-Bilanço!N87)</f>
        <v>-44711000</v>
      </c>
      <c r="O16">
        <f>IF(MID(O$1,6,2)="3",Bilanço!P87,Bilanço!P87-Bilanço!O87)</f>
        <v>-48692000</v>
      </c>
      <c r="P16">
        <f>IF(MID(P$1,6,2)="3",Bilanço!Q87,Bilanço!Q87-Bilanço!P87)</f>
        <v>-112543000</v>
      </c>
      <c r="Q16">
        <f>IF(MID(Q$1,6,2)="3",Bilanço!R87,Bilanço!R87-Bilanço!Q87)</f>
        <v>-73481000</v>
      </c>
      <c r="R16">
        <f>IF(MID(R$1,6,2)="3",Bilanço!S87,Bilanço!S87-Bilanço!R87)</f>
        <v>-94980000</v>
      </c>
      <c r="S16">
        <f>IF(MID(S$1,6,2)="3",Bilanço!T87,Bilanço!T87-Bilanço!S87)</f>
        <v>-110709000</v>
      </c>
      <c r="T16">
        <f>IF(MID(T$1,6,2)="3",Bilanço!U87,Bilanço!U87-Bilanço!T87)</f>
        <v>-157028000</v>
      </c>
      <c r="U16">
        <f>IF(MID(U$1,6,2)="3",Bilanço!V87,Bilanço!V87-Bilanço!U87)</f>
        <v>-153158000</v>
      </c>
      <c r="V16">
        <f>IF(MID(V$1,6,2)="3",Bilanço!W87,Bilanço!W87-Bilanço!V87)</f>
        <v>-396264000</v>
      </c>
      <c r="W16">
        <f>IF(MID(W$1,6,2)="3",Bilanço!X87,Bilanço!X87-Bilanço!W87)</f>
        <v>-450206000</v>
      </c>
    </row>
    <row r="17" spans="1:23" x14ac:dyDescent="0.25">
      <c r="A17" t="s">
        <v>96</v>
      </c>
      <c r="B17">
        <f>IF(MID(B$1,6,2)="3",Bilanço!C88,Bilanço!C88-Bilanço!B88)</f>
        <v>0</v>
      </c>
      <c r="C17">
        <f>IF(MID(C$1,6,2)="3",Bilanço!D88,Bilanço!D88-Bilanço!C88)</f>
        <v>0</v>
      </c>
      <c r="D17">
        <f>IF(MID(D$1,6,2)="3",Bilanço!E88,Bilanço!E88-Bilanço!D88)</f>
        <v>0</v>
      </c>
      <c r="E17">
        <f>IF(MID(E$1,6,2)="3",Bilanço!F88,Bilanço!F88-Bilanço!E88)</f>
        <v>0</v>
      </c>
      <c r="F17">
        <f>IF(MID(F$1,6,2)="3",Bilanço!G88,Bilanço!G88-Bilanço!F88)</f>
        <v>0</v>
      </c>
      <c r="G17">
        <f>IF(MID(G$1,6,2)="3",Bilanço!H88,Bilanço!H88-Bilanço!G88)</f>
        <v>0</v>
      </c>
      <c r="H17">
        <f>IF(MID(H$1,6,2)="3",Bilanço!I88,Bilanço!I88-Bilanço!H88)</f>
        <v>0</v>
      </c>
      <c r="I17">
        <f>IF(MID(I$1,6,2)="3",Bilanço!J88,Bilanço!J88-Bilanço!I88)</f>
        <v>0</v>
      </c>
      <c r="J17">
        <f>IF(MID(J$1,6,2)="3",Bilanço!K88,Bilanço!K88-Bilanço!J88)</f>
        <v>0</v>
      </c>
      <c r="K17">
        <f>IF(MID(K$1,6,2)="3",Bilanço!L88,Bilanço!L88-Bilanço!K88)</f>
        <v>0</v>
      </c>
      <c r="L17">
        <f>IF(MID(L$1,6,2)="3",Bilanço!M88,Bilanço!M88-Bilanço!L88)</f>
        <v>0</v>
      </c>
      <c r="M17">
        <f>IF(MID(M$1,6,2)="3",Bilanço!N88,Bilanço!N88-Bilanço!M88)</f>
        <v>0</v>
      </c>
      <c r="N17">
        <f>IF(MID(N$1,6,2)="3",Bilanço!O88,Bilanço!O88-Bilanço!N88)</f>
        <v>0</v>
      </c>
      <c r="O17">
        <f>IF(MID(O$1,6,2)="3",Bilanço!P88,Bilanço!P88-Bilanço!O88)</f>
        <v>0</v>
      </c>
      <c r="P17">
        <f>IF(MID(P$1,6,2)="3",Bilanço!Q88,Bilanço!Q88-Bilanço!P88)</f>
        <v>0</v>
      </c>
      <c r="Q17">
        <f>IF(MID(Q$1,6,2)="3",Bilanço!R88,Bilanço!R88-Bilanço!Q88)</f>
        <v>0</v>
      </c>
      <c r="R17">
        <f>IF(MID(R$1,6,2)="3",Bilanço!S88,Bilanço!S88-Bilanço!R88)</f>
        <v>0</v>
      </c>
      <c r="S17">
        <f>IF(MID(S$1,6,2)="3",Bilanço!T88,Bilanço!T88-Bilanço!S88)</f>
        <v>0</v>
      </c>
      <c r="T17">
        <f>IF(MID(T$1,6,2)="3",Bilanço!U88,Bilanço!U88-Bilanço!T88)</f>
        <v>0</v>
      </c>
      <c r="U17">
        <f>IF(MID(U$1,6,2)="3",Bilanço!V88,Bilanço!V88-Bilanço!U88)</f>
        <v>0</v>
      </c>
      <c r="V17">
        <f>IF(MID(V$1,6,2)="3",Bilanço!W88,Bilanço!W88-Bilanço!V88)</f>
        <v>0</v>
      </c>
      <c r="W17">
        <f>IF(MID(W$1,6,2)="3",Bilanço!X88,Bilanço!X88-Bilanço!W88)</f>
        <v>0</v>
      </c>
    </row>
    <row r="18" spans="1:23" x14ac:dyDescent="0.25">
      <c r="A18" t="s">
        <v>97</v>
      </c>
      <c r="B18">
        <f>IF(MID(B$1,6,2)="3",Bilanço!C89,Bilanço!C89-Bilanço!B89)</f>
        <v>14660000</v>
      </c>
      <c r="C18">
        <f>IF(MID(C$1,6,2)="3",Bilanço!D89,Bilanço!D89-Bilanço!C89)</f>
        <v>31685000</v>
      </c>
      <c r="D18">
        <f>IF(MID(D$1,6,2)="3",Bilanço!E89,Bilanço!E89-Bilanço!D89)</f>
        <v>-6263000</v>
      </c>
      <c r="E18">
        <f>IF(MID(E$1,6,2)="3",Bilanço!F89,Bilanço!F89-Bilanço!E89)</f>
        <v>-22867000</v>
      </c>
      <c r="F18">
        <f>IF(MID(F$1,6,2)="3",Bilanço!G89,Bilanço!G89-Bilanço!F89)</f>
        <v>-257000</v>
      </c>
      <c r="G18">
        <f>IF(MID(G$1,6,2)="3",Bilanço!H89,Bilanço!H89-Bilanço!G89)</f>
        <v>16381000</v>
      </c>
      <c r="H18">
        <f>IF(MID(H$1,6,2)="3",Bilanço!I89,Bilanço!I89-Bilanço!H89)</f>
        <v>48322000</v>
      </c>
      <c r="I18">
        <f>IF(MID(I$1,6,2)="3",Bilanço!J89,Bilanço!J89-Bilanço!I89)</f>
        <v>11778000</v>
      </c>
      <c r="J18">
        <f>IF(MID(J$1,6,2)="3",Bilanço!K89,Bilanço!K89-Bilanço!J89)</f>
        <v>26478000</v>
      </c>
      <c r="K18">
        <f>IF(MID(K$1,6,2)="3",Bilanço!L89,Bilanço!L89-Bilanço!K89)</f>
        <v>125488000</v>
      </c>
      <c r="L18">
        <f>IF(MID(L$1,6,2)="3",Bilanço!M89,Bilanço!M89-Bilanço!L89)</f>
        <v>146034000</v>
      </c>
      <c r="M18">
        <f>IF(MID(M$1,6,2)="3",Bilanço!N89,Bilanço!N89-Bilanço!M89)</f>
        <v>59211000</v>
      </c>
      <c r="N18">
        <f>IF(MID(N$1,6,2)="3",Bilanço!O89,Bilanço!O89-Bilanço!N89)</f>
        <v>52809000</v>
      </c>
      <c r="O18">
        <f>IF(MID(O$1,6,2)="3",Bilanço!P89,Bilanço!P89-Bilanço!O89)</f>
        <v>106325000</v>
      </c>
      <c r="P18">
        <f>IF(MID(P$1,6,2)="3",Bilanço!Q89,Bilanço!Q89-Bilanço!P89)</f>
        <v>149343000</v>
      </c>
      <c r="Q18">
        <f>IF(MID(Q$1,6,2)="3",Bilanço!R89,Bilanço!R89-Bilanço!Q89)</f>
        <v>135843000</v>
      </c>
      <c r="R18">
        <f>IF(MID(R$1,6,2)="3",Bilanço!S89,Bilanço!S89-Bilanço!R89)</f>
        <v>220488000</v>
      </c>
      <c r="S18">
        <f>IF(MID(S$1,6,2)="3",Bilanço!T89,Bilanço!T89-Bilanço!S89)</f>
        <v>257249000</v>
      </c>
      <c r="T18">
        <f>IF(MID(T$1,6,2)="3",Bilanço!U89,Bilanço!U89-Bilanço!T89)</f>
        <v>341503000</v>
      </c>
      <c r="U18">
        <f>IF(MID(U$1,6,2)="3",Bilanço!V89,Bilanço!V89-Bilanço!U89)</f>
        <v>321676000</v>
      </c>
      <c r="V18">
        <f>IF(MID(V$1,6,2)="3",Bilanço!W89,Bilanço!W89-Bilanço!V89)</f>
        <v>330824000</v>
      </c>
      <c r="W18">
        <f>IF(MID(W$1,6,2)="3",Bilanço!X89,Bilanço!X89-Bilanço!W89)</f>
        <v>677251000</v>
      </c>
    </row>
    <row r="19" spans="1:23" x14ac:dyDescent="0.25">
      <c r="A19" t="s">
        <v>98</v>
      </c>
      <c r="B19">
        <f>IF(MID(B$1,6,2)="3",Bilanço!C90,Bilanço!C90-Bilanço!B90)</f>
        <v>21262000</v>
      </c>
      <c r="C19">
        <f>IF(MID(C$1,6,2)="3",Bilanço!D90,Bilanço!D90-Bilanço!C90)</f>
        <v>48383000</v>
      </c>
      <c r="D19">
        <f>IF(MID(D$1,6,2)="3",Bilanço!E90,Bilanço!E90-Bilanço!D90)</f>
        <v>30152000</v>
      </c>
      <c r="E19">
        <f>IF(MID(E$1,6,2)="3",Bilanço!F90,Bilanço!F90-Bilanço!E90)</f>
        <v>11507000</v>
      </c>
      <c r="F19">
        <f>IF(MID(F$1,6,2)="3",Bilanço!G90,Bilanço!G90-Bilanço!F90)</f>
        <v>42371000</v>
      </c>
      <c r="G19">
        <f>IF(MID(G$1,6,2)="3",Bilanço!H90,Bilanço!H90-Bilanço!G90)</f>
        <v>47683000</v>
      </c>
      <c r="H19">
        <f>IF(MID(H$1,6,2)="3",Bilanço!I90,Bilanço!I90-Bilanço!H90)</f>
        <v>73660000</v>
      </c>
      <c r="I19">
        <f>IF(MID(I$1,6,2)="3",Bilanço!J90,Bilanço!J90-Bilanço!I90)</f>
        <v>30114000</v>
      </c>
      <c r="J19">
        <f>IF(MID(J$1,6,2)="3",Bilanço!K90,Bilanço!K90-Bilanço!J90)</f>
        <v>11264000</v>
      </c>
      <c r="K19">
        <f>IF(MID(K$1,6,2)="3",Bilanço!L90,Bilanço!L90-Bilanço!K90)</f>
        <v>141308000</v>
      </c>
      <c r="L19">
        <f>IF(MID(L$1,6,2)="3",Bilanço!M90,Bilanço!M90-Bilanço!L90)</f>
        <v>168959000</v>
      </c>
      <c r="M19">
        <f>IF(MID(M$1,6,2)="3",Bilanço!N90,Bilanço!N90-Bilanço!M90)</f>
        <v>97106000</v>
      </c>
      <c r="N19">
        <f>IF(MID(N$1,6,2)="3",Bilanço!O90,Bilanço!O90-Bilanço!N90)</f>
        <v>78096000</v>
      </c>
      <c r="O19">
        <f>IF(MID(O$1,6,2)="3",Bilanço!P90,Bilanço!P90-Bilanço!O90)</f>
        <v>142995000</v>
      </c>
      <c r="P19">
        <f>IF(MID(P$1,6,2)="3",Bilanço!Q90,Bilanço!Q90-Bilanço!P90)</f>
        <v>220543000</v>
      </c>
      <c r="Q19">
        <f>IF(MID(Q$1,6,2)="3",Bilanço!R90,Bilanço!R90-Bilanço!Q90)</f>
        <v>184413000</v>
      </c>
      <c r="R19">
        <f>IF(MID(R$1,6,2)="3",Bilanço!S90,Bilanço!S90-Bilanço!R90)</f>
        <v>273190000</v>
      </c>
      <c r="S19">
        <f>IF(MID(S$1,6,2)="3",Bilanço!T90,Bilanço!T90-Bilanço!S90)</f>
        <v>335343000</v>
      </c>
      <c r="T19">
        <f>IF(MID(T$1,6,2)="3",Bilanço!U90,Bilanço!U90-Bilanço!T90)</f>
        <v>437774000</v>
      </c>
      <c r="U19">
        <f>IF(MID(U$1,6,2)="3",Bilanço!V90,Bilanço!V90-Bilanço!U90)</f>
        <v>419859000</v>
      </c>
      <c r="V19">
        <f>IF(MID(V$1,6,2)="3",Bilanço!W90,Bilanço!W90-Bilanço!V90)</f>
        <v>571643000</v>
      </c>
      <c r="W19">
        <f>IF(MID(W$1,6,2)="3",Bilanço!X90,Bilanço!X90-Bilanço!W90)</f>
        <v>844424000</v>
      </c>
    </row>
    <row r="20" spans="1:23" x14ac:dyDescent="0.25">
      <c r="A20" t="s">
        <v>99</v>
      </c>
      <c r="B20">
        <f>IF(MID(B$1,6,2)="3",Bilanço!C91,Bilanço!C91-Bilanço!B91)</f>
        <v>0</v>
      </c>
      <c r="C20">
        <f>IF(MID(C$1,6,2)="3",Bilanço!D91,Bilanço!D91-Bilanço!C91)</f>
        <v>391000</v>
      </c>
      <c r="D20">
        <f>IF(MID(D$1,6,2)="3",Bilanço!E91,Bilanço!E91-Bilanço!D91)</f>
        <v>-138000</v>
      </c>
      <c r="E20">
        <f>IF(MID(E$1,6,2)="3",Bilanço!F91,Bilanço!F91-Bilanço!E91)</f>
        <v>608000</v>
      </c>
      <c r="F20">
        <f>IF(MID(F$1,6,2)="3",Bilanço!G91,Bilanço!G91-Bilanço!F91)</f>
        <v>-221000</v>
      </c>
      <c r="G20">
        <f>IF(MID(G$1,6,2)="3",Bilanço!H91,Bilanço!H91-Bilanço!G91)</f>
        <v>-274000</v>
      </c>
      <c r="H20">
        <f>IF(MID(H$1,6,2)="3",Bilanço!I91,Bilanço!I91-Bilanço!H91)</f>
        <v>1611000</v>
      </c>
      <c r="I20">
        <f>IF(MID(I$1,6,2)="3",Bilanço!J91,Bilanço!J91-Bilanço!I91)</f>
        <v>39000</v>
      </c>
      <c r="J20">
        <f>IF(MID(J$1,6,2)="3",Bilanço!K91,Bilanço!K91-Bilanço!J91)</f>
        <v>2018000</v>
      </c>
      <c r="K20">
        <f>IF(MID(K$1,6,2)="3",Bilanço!L91,Bilanço!L91-Bilanço!K91)</f>
        <v>3623000</v>
      </c>
      <c r="L20">
        <f>IF(MID(L$1,6,2)="3",Bilanço!M91,Bilanço!M91-Bilanço!L91)</f>
        <v>6777000</v>
      </c>
      <c r="M20">
        <f>IF(MID(M$1,6,2)="3",Bilanço!N91,Bilanço!N91-Bilanço!M91)</f>
        <v>3329000</v>
      </c>
      <c r="N20">
        <f>IF(MID(N$1,6,2)="3",Bilanço!O91,Bilanço!O91-Bilanço!N91)</f>
        <v>928000</v>
      </c>
      <c r="O20">
        <f>IF(MID(O$1,6,2)="3",Bilanço!P91,Bilanço!P91-Bilanço!O91)</f>
        <v>545000</v>
      </c>
      <c r="P20">
        <f>IF(MID(P$1,6,2)="3",Bilanço!Q91,Bilanço!Q91-Bilanço!P91)</f>
        <v>15268000</v>
      </c>
      <c r="Q20">
        <f>IF(MID(Q$1,6,2)="3",Bilanço!R91,Bilanço!R91-Bilanço!Q91)</f>
        <v>7502000</v>
      </c>
      <c r="R20">
        <f>IF(MID(R$1,6,2)="3",Bilanço!S91,Bilanço!S91-Bilanço!R91)</f>
        <v>8064000</v>
      </c>
      <c r="S20">
        <f>IF(MID(S$1,6,2)="3",Bilanço!T91,Bilanço!T91-Bilanço!S91)</f>
        <v>16005000</v>
      </c>
      <c r="T20">
        <f>IF(MID(T$1,6,2)="3",Bilanço!U91,Bilanço!U91-Bilanço!T91)</f>
        <v>79775000</v>
      </c>
      <c r="U20">
        <f>IF(MID(U$1,6,2)="3",Bilanço!V91,Bilanço!V91-Bilanço!U91)</f>
        <v>39160000</v>
      </c>
      <c r="V20">
        <f>IF(MID(V$1,6,2)="3",Bilanço!W91,Bilanço!W91-Bilanço!V91)</f>
        <v>19289000</v>
      </c>
      <c r="W20">
        <f>IF(MID(W$1,6,2)="3",Bilanço!X91,Bilanço!X91-Bilanço!W91)</f>
        <v>62233000</v>
      </c>
    </row>
    <row r="21" spans="1:23" x14ac:dyDescent="0.25">
      <c r="A21" t="s">
        <v>100</v>
      </c>
      <c r="B21">
        <f>IF(MID(B$1,6,2)="3",Bilanço!C92,Bilanço!C92-Bilanço!B92)</f>
        <v>350000</v>
      </c>
      <c r="C21">
        <f>IF(MID(C$1,6,2)="3",Bilanço!D92,Bilanço!D92-Bilanço!C92)</f>
        <v>17000</v>
      </c>
      <c r="D21">
        <f>IF(MID(D$1,6,2)="3",Bilanço!E92,Bilanço!E92-Bilanço!D92)</f>
        <v>-6811000</v>
      </c>
      <c r="E21">
        <f>IF(MID(E$1,6,2)="3",Bilanço!F92,Bilanço!F92-Bilanço!E92)</f>
        <v>-265000</v>
      </c>
      <c r="F21">
        <f>IF(MID(F$1,6,2)="3",Bilanço!G92,Bilanço!G92-Bilanço!F92)</f>
        <v>259000</v>
      </c>
      <c r="G21">
        <f>IF(MID(G$1,6,2)="3",Bilanço!H92,Bilanço!H92-Bilanço!G92)</f>
        <v>1000</v>
      </c>
      <c r="H21">
        <f>IF(MID(H$1,6,2)="3",Bilanço!I92,Bilanço!I92-Bilanço!H92)</f>
        <v>-8959000</v>
      </c>
      <c r="I21">
        <f>IF(MID(I$1,6,2)="3",Bilanço!J92,Bilanço!J92-Bilanço!I92)</f>
        <v>-394000</v>
      </c>
      <c r="J21">
        <f>IF(MID(J$1,6,2)="3",Bilanço!K92,Bilanço!K92-Bilanço!J92)</f>
        <v>-1181000</v>
      </c>
      <c r="K21">
        <f>IF(MID(K$1,6,2)="3",Bilanço!L92,Bilanço!L92-Bilanço!K92)</f>
        <v>-1313000</v>
      </c>
      <c r="L21">
        <f>IF(MID(L$1,6,2)="3",Bilanço!M92,Bilanço!M92-Bilanço!L92)</f>
        <v>-10000</v>
      </c>
      <c r="M21">
        <f>IF(MID(M$1,6,2)="3",Bilanço!N92,Bilanço!N92-Bilanço!M92)</f>
        <v>-2000</v>
      </c>
      <c r="N21">
        <f>IF(MID(N$1,6,2)="3",Bilanço!O92,Bilanço!O92-Bilanço!N92)</f>
        <v>0</v>
      </c>
      <c r="O21">
        <f>IF(MID(O$1,6,2)="3",Bilanço!P92,Bilanço!P92-Bilanço!O92)</f>
        <v>-193000</v>
      </c>
      <c r="P21">
        <f>IF(MID(P$1,6,2)="3",Bilanço!Q92,Bilanço!Q92-Bilanço!P92)</f>
        <v>-437000</v>
      </c>
      <c r="Q21">
        <f>IF(MID(Q$1,6,2)="3",Bilanço!R92,Bilanço!R92-Bilanço!Q92)</f>
        <v>-455000</v>
      </c>
      <c r="R21">
        <f>IF(MID(R$1,6,2)="3",Bilanço!S92,Bilanço!S92-Bilanço!R92)</f>
        <v>-138000</v>
      </c>
      <c r="S21">
        <f>IF(MID(S$1,6,2)="3",Bilanço!T92,Bilanço!T92-Bilanço!S92)</f>
        <v>-87000</v>
      </c>
      <c r="T21">
        <f>IF(MID(T$1,6,2)="3",Bilanço!U92,Bilanço!U92-Bilanço!T92)</f>
        <v>-546000</v>
      </c>
      <c r="U21">
        <f>IF(MID(U$1,6,2)="3",Bilanço!V92,Bilanço!V92-Bilanço!U92)</f>
        <v>0</v>
      </c>
      <c r="V21">
        <f>IF(MID(V$1,6,2)="3",Bilanço!W92,Bilanço!W92-Bilanço!V92)</f>
        <v>0</v>
      </c>
      <c r="W21">
        <f>IF(MID(W$1,6,2)="3",Bilanço!X92,Bilanço!X92-Bilanço!W92)</f>
        <v>0</v>
      </c>
    </row>
    <row r="22" spans="1:23" x14ac:dyDescent="0.25">
      <c r="A22" t="s">
        <v>101</v>
      </c>
      <c r="B22">
        <f>IF(MID(B$1,6,2)="3",Bilanço!C93,Bilanço!C93-Bilanço!B93)</f>
        <v>-10000</v>
      </c>
      <c r="C22">
        <f>IF(MID(C$1,6,2)="3",Bilanço!D93,Bilanço!D93-Bilanço!C93)</f>
        <v>-2000</v>
      </c>
      <c r="D22">
        <f>IF(MID(D$1,6,2)="3",Bilanço!E93,Bilanço!E93-Bilanço!D93)</f>
        <v>171000</v>
      </c>
      <c r="E22">
        <f>IF(MID(E$1,6,2)="3",Bilanço!F93,Bilanço!F93-Bilanço!E93)</f>
        <v>-54000</v>
      </c>
      <c r="F22">
        <f>IF(MID(F$1,6,2)="3",Bilanço!G93,Bilanço!G93-Bilanço!F93)</f>
        <v>-36000</v>
      </c>
      <c r="G22">
        <f>IF(MID(G$1,6,2)="3",Bilanço!H93,Bilanço!H93-Bilanço!G93)</f>
        <v>374000</v>
      </c>
      <c r="H22">
        <f>IF(MID(H$1,6,2)="3",Bilanço!I93,Bilanço!I93-Bilanço!H93)</f>
        <v>2278000</v>
      </c>
      <c r="I22">
        <f>IF(MID(I$1,6,2)="3",Bilanço!J93,Bilanço!J93-Bilanço!I93)</f>
        <v>-210000</v>
      </c>
      <c r="J22">
        <f>IF(MID(J$1,6,2)="3",Bilanço!K93,Bilanço!K93-Bilanço!J93)</f>
        <v>1000</v>
      </c>
      <c r="K22">
        <f>IF(MID(K$1,6,2)="3",Bilanço!L93,Bilanço!L93-Bilanço!K93)</f>
        <v>0</v>
      </c>
      <c r="L22">
        <f>IF(MID(L$1,6,2)="3",Bilanço!M93,Bilanço!M93-Bilanço!L93)</f>
        <v>-64000</v>
      </c>
      <c r="M22">
        <f>IF(MID(M$1,6,2)="3",Bilanço!N93,Bilanço!N93-Bilanço!M93)</f>
        <v>0</v>
      </c>
      <c r="N22">
        <f>IF(MID(N$1,6,2)="3",Bilanço!O93,Bilanço!O93-Bilanço!N93)</f>
        <v>-1000</v>
      </c>
      <c r="O22">
        <f>IF(MID(O$1,6,2)="3",Bilanço!P93,Bilanço!P93-Bilanço!O93)</f>
        <v>14000</v>
      </c>
      <c r="P22">
        <f>IF(MID(P$1,6,2)="3",Bilanço!Q93,Bilanço!Q93-Bilanço!P93)</f>
        <v>-3000</v>
      </c>
      <c r="Q22">
        <f>IF(MID(Q$1,6,2)="3",Bilanço!R93,Bilanço!R93-Bilanço!Q93)</f>
        <v>39000</v>
      </c>
      <c r="R22">
        <f>IF(MID(R$1,6,2)="3",Bilanço!S93,Bilanço!S93-Bilanço!R93)</f>
        <v>-36000</v>
      </c>
      <c r="S22">
        <f>IF(MID(S$1,6,2)="3",Bilanço!T93,Bilanço!T93-Bilanço!S93)</f>
        <v>-28000</v>
      </c>
      <c r="T22">
        <f>IF(MID(T$1,6,2)="3",Bilanço!U93,Bilanço!U93-Bilanço!T93)</f>
        <v>-59000</v>
      </c>
      <c r="U22">
        <f>IF(MID(U$1,6,2)="3",Bilanço!V93,Bilanço!V93-Bilanço!U93)</f>
        <v>10000</v>
      </c>
      <c r="V22">
        <f>IF(MID(V$1,6,2)="3",Bilanço!W93,Bilanço!W93-Bilanço!V93)</f>
        <v>-112000</v>
      </c>
      <c r="W22">
        <f>IF(MID(W$1,6,2)="3",Bilanço!X93,Bilanço!X93-Bilanço!W93)</f>
        <v>-108000</v>
      </c>
    </row>
    <row r="23" spans="1:23" x14ac:dyDescent="0.25">
      <c r="A23" t="s">
        <v>102</v>
      </c>
      <c r="B23">
        <f>IF(MID(B$1,6,2)="3",Bilanço!C94,Bilanço!C94-Bilanço!B94)</f>
        <v>0</v>
      </c>
      <c r="C23">
        <f>IF(MID(C$1,6,2)="3",Bilanço!D94,Bilanço!D94-Bilanço!C94)</f>
        <v>0</v>
      </c>
      <c r="D23">
        <f>IF(MID(D$1,6,2)="3",Bilanço!E94,Bilanço!E94-Bilanço!D94)</f>
        <v>0</v>
      </c>
      <c r="E23">
        <f>IF(MID(E$1,6,2)="3",Bilanço!F94,Bilanço!F94-Bilanço!E94)</f>
        <v>0</v>
      </c>
      <c r="F23">
        <f>IF(MID(F$1,6,2)="3",Bilanço!G94,Bilanço!G94-Bilanço!F94)</f>
        <v>0</v>
      </c>
      <c r="G23">
        <f>IF(MID(G$1,6,2)="3",Bilanço!H94,Bilanço!H94-Bilanço!G94)</f>
        <v>0</v>
      </c>
      <c r="H23">
        <f>IF(MID(H$1,6,2)="3",Bilanço!I94,Bilanço!I94-Bilanço!H94)</f>
        <v>0</v>
      </c>
      <c r="I23">
        <f>IF(MID(I$1,6,2)="3",Bilanço!J94,Bilanço!J94-Bilanço!I94)</f>
        <v>0</v>
      </c>
      <c r="J23">
        <f>IF(MID(J$1,6,2)="3",Bilanço!K94,Bilanço!K94-Bilanço!J94)</f>
        <v>0</v>
      </c>
      <c r="K23">
        <f>IF(MID(K$1,6,2)="3",Bilanço!L94,Bilanço!L94-Bilanço!K94)</f>
        <v>0</v>
      </c>
      <c r="L23">
        <f>IF(MID(L$1,6,2)="3",Bilanço!M94,Bilanço!M94-Bilanço!L94)</f>
        <v>0</v>
      </c>
      <c r="M23">
        <f>IF(MID(M$1,6,2)="3",Bilanço!N94,Bilanço!N94-Bilanço!M94)</f>
        <v>0</v>
      </c>
      <c r="N23">
        <f>IF(MID(N$1,6,2)="3",Bilanço!O94,Bilanço!O94-Bilanço!N94)</f>
        <v>0</v>
      </c>
      <c r="O23">
        <f>IF(MID(O$1,6,2)="3",Bilanço!P94,Bilanço!P94-Bilanço!O94)</f>
        <v>0</v>
      </c>
      <c r="P23">
        <f>IF(MID(P$1,6,2)="3",Bilanço!Q94,Bilanço!Q94-Bilanço!P94)</f>
        <v>0</v>
      </c>
      <c r="Q23">
        <f>IF(MID(Q$1,6,2)="3",Bilanço!R94,Bilanço!R94-Bilanço!Q94)</f>
        <v>0</v>
      </c>
      <c r="R23">
        <f>IF(MID(R$1,6,2)="3",Bilanço!S94,Bilanço!S94-Bilanço!R94)</f>
        <v>0</v>
      </c>
      <c r="S23">
        <f>IF(MID(S$1,6,2)="3",Bilanço!T94,Bilanço!T94-Bilanço!S94)</f>
        <v>0</v>
      </c>
      <c r="T23">
        <f>IF(MID(T$1,6,2)="3",Bilanço!U94,Bilanço!U94-Bilanço!T94)</f>
        <v>0</v>
      </c>
      <c r="U23">
        <f>IF(MID(U$1,6,2)="3",Bilanço!V94,Bilanço!V94-Bilanço!U94)</f>
        <v>0</v>
      </c>
      <c r="V23">
        <f>IF(MID(V$1,6,2)="3",Bilanço!W94,Bilanço!W94-Bilanço!V94)</f>
        <v>0</v>
      </c>
      <c r="W23">
        <f>IF(MID(W$1,6,2)="3",Bilanço!X94,Bilanço!X94-Bilanço!W94)</f>
        <v>0</v>
      </c>
    </row>
    <row r="24" spans="1:23" x14ac:dyDescent="0.25">
      <c r="A24" t="s">
        <v>103</v>
      </c>
      <c r="B24">
        <f>IF(MID(B$1,6,2)="3",Bilanço!C95,Bilanço!C95-Bilanço!B95)</f>
        <v>15000000</v>
      </c>
      <c r="C24">
        <f>IF(MID(C$1,6,2)="3",Bilanço!D95,Bilanço!D95-Bilanço!C95)</f>
        <v>32091000</v>
      </c>
      <c r="D24">
        <f>IF(MID(D$1,6,2)="3",Bilanço!E95,Bilanço!E95-Bilanço!D95)</f>
        <v>-13041000</v>
      </c>
      <c r="E24">
        <f>IF(MID(E$1,6,2)="3",Bilanço!F95,Bilanço!F95-Bilanço!E95)</f>
        <v>-22578000</v>
      </c>
      <c r="F24">
        <f>IF(MID(F$1,6,2)="3",Bilanço!G95,Bilanço!G95-Bilanço!F95)</f>
        <v>-255000</v>
      </c>
      <c r="G24">
        <f>IF(MID(G$1,6,2)="3",Bilanço!H95,Bilanço!H95-Bilanço!G95)</f>
        <v>16482000</v>
      </c>
      <c r="H24">
        <f>IF(MID(H$1,6,2)="3",Bilanço!I95,Bilanço!I95-Bilanço!H95)</f>
        <v>43252000</v>
      </c>
      <c r="I24">
        <f>IF(MID(I$1,6,2)="3",Bilanço!J95,Bilanço!J95-Bilanço!I95)</f>
        <v>11213000</v>
      </c>
      <c r="J24">
        <f>IF(MID(J$1,6,2)="3",Bilanço!K95,Bilanço!K95-Bilanço!J95)</f>
        <v>27316000</v>
      </c>
      <c r="K24">
        <f>IF(MID(K$1,6,2)="3",Bilanço!L95,Bilanço!L95-Bilanço!K95)</f>
        <v>127798000</v>
      </c>
      <c r="L24">
        <f>IF(MID(L$1,6,2)="3",Bilanço!M95,Bilanço!M95-Bilanço!L95)</f>
        <v>152737000</v>
      </c>
      <c r="M24">
        <f>IF(MID(M$1,6,2)="3",Bilanço!N95,Bilanço!N95-Bilanço!M95)</f>
        <v>62538000</v>
      </c>
      <c r="N24">
        <f>IF(MID(N$1,6,2)="3",Bilanço!O95,Bilanço!O95-Bilanço!N95)</f>
        <v>53736000</v>
      </c>
      <c r="O24">
        <f>IF(MID(O$1,6,2)="3",Bilanço!P95,Bilanço!P95-Bilanço!O95)</f>
        <v>106691000</v>
      </c>
      <c r="P24">
        <f>IF(MID(P$1,6,2)="3",Bilanço!Q95,Bilanço!Q95-Bilanço!P95)</f>
        <v>164171000</v>
      </c>
      <c r="Q24">
        <f>IF(MID(Q$1,6,2)="3",Bilanço!R95,Bilanço!R95-Bilanço!Q95)</f>
        <v>142929000</v>
      </c>
      <c r="R24">
        <f>IF(MID(R$1,6,2)="3",Bilanço!S95,Bilanço!S95-Bilanço!R95)</f>
        <v>228378000</v>
      </c>
      <c r="S24">
        <f>IF(MID(S$1,6,2)="3",Bilanço!T95,Bilanço!T95-Bilanço!S95)</f>
        <v>273139000</v>
      </c>
      <c r="T24">
        <f>IF(MID(T$1,6,2)="3",Bilanço!U95,Bilanço!U95-Bilanço!T95)</f>
        <v>420673000</v>
      </c>
      <c r="U24">
        <f>IF(MID(U$1,6,2)="3",Bilanço!V95,Bilanço!V95-Bilanço!U95)</f>
        <v>360846000</v>
      </c>
      <c r="V24">
        <f>IF(MID(V$1,6,2)="3",Bilanço!W95,Bilanço!W95-Bilanço!V95)</f>
        <v>350001000</v>
      </c>
      <c r="W24">
        <f>IF(MID(W$1,6,2)="3",Bilanço!X95,Bilanço!X95-Bilanço!W95)</f>
        <v>739376000</v>
      </c>
    </row>
    <row r="25" spans="1:23" x14ac:dyDescent="0.25">
      <c r="A25" t="s">
        <v>104</v>
      </c>
      <c r="B25">
        <f>IF(MID(B$1,6,2)="3",Bilanço!C96,Bilanço!C96-Bilanço!B96)</f>
        <v>0</v>
      </c>
      <c r="C25">
        <f>IF(MID(C$1,6,2)="3",Bilanço!D96,Bilanço!D96-Bilanço!C96)</f>
        <v>0</v>
      </c>
      <c r="D25">
        <f>IF(MID(D$1,6,2)="3",Bilanço!E96,Bilanço!E96-Bilanço!D96)</f>
        <v>0</v>
      </c>
      <c r="E25">
        <f>IF(MID(E$1,6,2)="3",Bilanço!F96,Bilanço!F96-Bilanço!E96)</f>
        <v>0</v>
      </c>
      <c r="F25">
        <f>IF(MID(F$1,6,2)="3",Bilanço!G96,Bilanço!G96-Bilanço!F96)</f>
        <v>0</v>
      </c>
      <c r="G25">
        <f>IF(MID(G$1,6,2)="3",Bilanço!H96,Bilanço!H96-Bilanço!G96)</f>
        <v>685000</v>
      </c>
      <c r="H25">
        <f>IF(MID(H$1,6,2)="3",Bilanço!I96,Bilanço!I96-Bilanço!H96)</f>
        <v>76000</v>
      </c>
      <c r="I25">
        <f>IF(MID(I$1,6,2)="3",Bilanço!J96,Bilanço!J96-Bilanço!I96)</f>
        <v>31000</v>
      </c>
      <c r="J25">
        <f>IF(MID(J$1,6,2)="3",Bilanço!K96,Bilanço!K96-Bilanço!J96)</f>
        <v>1231000</v>
      </c>
      <c r="K25">
        <f>IF(MID(K$1,6,2)="3",Bilanço!L96,Bilanço!L96-Bilanço!K96)</f>
        <v>3983000</v>
      </c>
      <c r="L25">
        <f>IF(MID(L$1,6,2)="3",Bilanço!M96,Bilanço!M96-Bilanço!L96)</f>
        <v>1636000</v>
      </c>
      <c r="M25">
        <f>IF(MID(M$1,6,2)="3",Bilanço!N96,Bilanço!N96-Bilanço!M96)</f>
        <v>336000</v>
      </c>
      <c r="N25">
        <f>IF(MID(N$1,6,2)="3",Bilanço!O96,Bilanço!O96-Bilanço!N96)</f>
        <v>1730000</v>
      </c>
      <c r="O25">
        <f>IF(MID(O$1,6,2)="3",Bilanço!P96,Bilanço!P96-Bilanço!O96)</f>
        <v>165000</v>
      </c>
      <c r="P25">
        <f>IF(MID(P$1,6,2)="3",Bilanço!Q96,Bilanço!Q96-Bilanço!P96)</f>
        <v>15895000</v>
      </c>
      <c r="Q25">
        <f>IF(MID(Q$1,6,2)="3",Bilanço!R96,Bilanço!R96-Bilanço!Q96)</f>
        <v>13479000</v>
      </c>
      <c r="R25">
        <f>IF(MID(R$1,6,2)="3",Bilanço!S96,Bilanço!S96-Bilanço!R96)</f>
        <v>17877000</v>
      </c>
      <c r="S25">
        <f>IF(MID(S$1,6,2)="3",Bilanço!T96,Bilanço!T96-Bilanço!S96)</f>
        <v>30765000</v>
      </c>
      <c r="T25">
        <f>IF(MID(T$1,6,2)="3",Bilanço!U96,Bilanço!U96-Bilanço!T96)</f>
        <v>6487000</v>
      </c>
      <c r="U25">
        <f>IF(MID(U$1,6,2)="3",Bilanço!V96,Bilanço!V96-Bilanço!U96)</f>
        <v>3085000</v>
      </c>
      <c r="V25">
        <f>IF(MID(V$1,6,2)="3",Bilanço!W96,Bilanço!W96-Bilanço!V96)</f>
        <v>69812000</v>
      </c>
      <c r="W25">
        <f>IF(MID(W$1,6,2)="3",Bilanço!X96,Bilanço!X96-Bilanço!W96)</f>
        <v>22845000</v>
      </c>
    </row>
    <row r="26" spans="1:23" x14ac:dyDescent="0.25">
      <c r="A26" t="s">
        <v>105</v>
      </c>
      <c r="B26">
        <f>IF(MID(B$1,6,2)="3",Bilanço!C97,Bilanço!C97-Bilanço!B97)</f>
        <v>-19675000</v>
      </c>
      <c r="C26">
        <f>IF(MID(C$1,6,2)="3",Bilanço!D97,Bilanço!D97-Bilanço!C97)</f>
        <v>-31812000</v>
      </c>
      <c r="D26">
        <f>IF(MID(D$1,6,2)="3",Bilanço!E97,Bilanço!E97-Bilanço!D97)</f>
        <v>-31563000</v>
      </c>
      <c r="E26">
        <f>IF(MID(E$1,6,2)="3",Bilanço!F97,Bilanço!F97-Bilanço!E97)</f>
        <v>-42883000</v>
      </c>
      <c r="F26">
        <f>IF(MID(F$1,6,2)="3",Bilanço!G97,Bilanço!G97-Bilanço!F97)</f>
        <v>-52388000</v>
      </c>
      <c r="G26">
        <f>IF(MID(G$1,6,2)="3",Bilanço!H97,Bilanço!H97-Bilanço!G97)</f>
        <v>-60566000</v>
      </c>
      <c r="H26">
        <f>IF(MID(H$1,6,2)="3",Bilanço!I97,Bilanço!I97-Bilanço!H97)</f>
        <v>-59712000</v>
      </c>
      <c r="I26">
        <f>IF(MID(I$1,6,2)="3",Bilanço!J97,Bilanço!J97-Bilanço!I97)</f>
        <v>-49623000</v>
      </c>
      <c r="J26">
        <f>IF(MID(J$1,6,2)="3",Bilanço!K97,Bilanço!K97-Bilanço!J97)</f>
        <v>-48034000</v>
      </c>
      <c r="K26">
        <f>IF(MID(K$1,6,2)="3",Bilanço!L97,Bilanço!L97-Bilanço!K97)</f>
        <v>-53737000</v>
      </c>
      <c r="L26">
        <f>IF(MID(L$1,6,2)="3",Bilanço!M97,Bilanço!M97-Bilanço!L97)</f>
        <v>-63343000</v>
      </c>
      <c r="M26">
        <f>IF(MID(M$1,6,2)="3",Bilanço!N97,Bilanço!N97-Bilanço!M97)</f>
        <v>-59346000</v>
      </c>
      <c r="N26">
        <f>IF(MID(N$1,6,2)="3",Bilanço!O97,Bilanço!O97-Bilanço!N97)</f>
        <v>-66083000</v>
      </c>
      <c r="O26">
        <f>IF(MID(O$1,6,2)="3",Bilanço!P97,Bilanço!P97-Bilanço!O97)</f>
        <v>-67440000</v>
      </c>
      <c r="P26">
        <f>IF(MID(P$1,6,2)="3",Bilanço!Q97,Bilanço!Q97-Bilanço!P97)</f>
        <v>-72987000</v>
      </c>
      <c r="Q26">
        <f>IF(MID(Q$1,6,2)="3",Bilanço!R97,Bilanço!R97-Bilanço!Q97)</f>
        <v>-82981000</v>
      </c>
      <c r="R26">
        <f>IF(MID(R$1,6,2)="3",Bilanço!S97,Bilanço!S97-Bilanço!R97)</f>
        <v>-111981000</v>
      </c>
      <c r="S26">
        <f>IF(MID(S$1,6,2)="3",Bilanço!T97,Bilanço!T97-Bilanço!S97)</f>
        <v>-134030000</v>
      </c>
      <c r="T26">
        <f>IF(MID(T$1,6,2)="3",Bilanço!U97,Bilanço!U97-Bilanço!T97)</f>
        <v>-203448000</v>
      </c>
      <c r="U26">
        <f>IF(MID(U$1,6,2)="3",Bilanço!V97,Bilanço!V97-Bilanço!U97)</f>
        <v>-203159000</v>
      </c>
      <c r="V26">
        <f>IF(MID(V$1,6,2)="3",Bilanço!W97,Bilanço!W97-Bilanço!V97)</f>
        <v>-231523000</v>
      </c>
      <c r="W26">
        <f>IF(MID(W$1,6,2)="3",Bilanço!X97,Bilanço!X97-Bilanço!W97)</f>
        <v>-399777000</v>
      </c>
    </row>
    <row r="27" spans="1:23" x14ac:dyDescent="0.25">
      <c r="A27" t="s">
        <v>106</v>
      </c>
      <c r="B27">
        <f>IF(MID(B$1,6,2)="3",Bilanço!C98,Bilanço!C98-Bilanço!B98)</f>
        <v>340000</v>
      </c>
      <c r="C27">
        <f>IF(MID(C$1,6,2)="3",Bilanço!D98,Bilanço!D98-Bilanço!C98)</f>
        <v>406000</v>
      </c>
      <c r="D27">
        <f>IF(MID(D$1,6,2)="3",Bilanço!E98,Bilanço!E98-Bilanço!D98)</f>
        <v>-6778000</v>
      </c>
      <c r="E27">
        <f>IF(MID(E$1,6,2)="3",Bilanço!F98,Bilanço!F98-Bilanço!E98)</f>
        <v>289000</v>
      </c>
      <c r="F27">
        <f>IF(MID(F$1,6,2)="3",Bilanço!G98,Bilanço!G98-Bilanço!F98)</f>
        <v>2000</v>
      </c>
      <c r="G27">
        <f>IF(MID(G$1,6,2)="3",Bilanço!H98,Bilanço!H98-Bilanço!G98)</f>
        <v>101000</v>
      </c>
      <c r="H27">
        <f>IF(MID(H$1,6,2)="3",Bilanço!I98,Bilanço!I98-Bilanço!H98)</f>
        <v>-5070000</v>
      </c>
      <c r="I27">
        <f>IF(MID(I$1,6,2)="3",Bilanço!J98,Bilanço!J98-Bilanço!I98)</f>
        <v>-565000</v>
      </c>
      <c r="J27">
        <f>IF(MID(J$1,6,2)="3",Bilanço!K98,Bilanço!K98-Bilanço!J98)</f>
        <v>838000</v>
      </c>
      <c r="K27">
        <f>IF(MID(K$1,6,2)="3",Bilanço!L98,Bilanço!L98-Bilanço!K98)</f>
        <v>2310000</v>
      </c>
      <c r="L27">
        <f>IF(MID(L$1,6,2)="3",Bilanço!M98,Bilanço!M98-Bilanço!L98)</f>
        <v>6703000</v>
      </c>
      <c r="M27">
        <f>IF(MID(M$1,6,2)="3",Bilanço!N98,Bilanço!N98-Bilanço!M98)</f>
        <v>3327000</v>
      </c>
      <c r="N27">
        <f>IF(MID(N$1,6,2)="3",Bilanço!O98,Bilanço!O98-Bilanço!N98)</f>
        <v>927000</v>
      </c>
      <c r="O27">
        <f>IF(MID(O$1,6,2)="3",Bilanço!P98,Bilanço!P98-Bilanço!O98)</f>
        <v>366000</v>
      </c>
      <c r="P27">
        <f>IF(MID(P$1,6,2)="3",Bilanço!Q98,Bilanço!Q98-Bilanço!P98)</f>
        <v>14828000</v>
      </c>
      <c r="Q27">
        <f>IF(MID(Q$1,6,2)="3",Bilanço!R98,Bilanço!R98-Bilanço!Q98)</f>
        <v>7086000</v>
      </c>
      <c r="R27">
        <f>IF(MID(R$1,6,2)="3",Bilanço!S98,Bilanço!S98-Bilanço!R98)</f>
        <v>7890000</v>
      </c>
      <c r="S27">
        <f>IF(MID(S$1,6,2)="3",Bilanço!T98,Bilanço!T98-Bilanço!S98)</f>
        <v>15890000</v>
      </c>
      <c r="T27">
        <f>IF(MID(T$1,6,2)="3",Bilanço!U98,Bilanço!U98-Bilanço!T98)</f>
        <v>79170000</v>
      </c>
      <c r="U27">
        <f>IF(MID(U$1,6,2)="3",Bilanço!V98,Bilanço!V98-Bilanço!U98)</f>
        <v>39170000</v>
      </c>
      <c r="V27">
        <f>IF(MID(V$1,6,2)="3",Bilanço!W98,Bilanço!W98-Bilanço!V98)</f>
        <v>19177000</v>
      </c>
      <c r="W27">
        <f>IF(MID(W$1,6,2)="3",Bilanço!X98,Bilanço!X98-Bilanço!W98)</f>
        <v>62125000</v>
      </c>
    </row>
    <row r="28" spans="1:23" x14ac:dyDescent="0.25">
      <c r="A28" t="s">
        <v>107</v>
      </c>
      <c r="B28">
        <f>IF(MID(B$1,6,2)="3",Bilanço!C99,Bilanço!C99-Bilanço!B99)</f>
        <v>-4675000</v>
      </c>
      <c r="C28">
        <f>IF(MID(C$1,6,2)="3",Bilanço!D99,Bilanço!D99-Bilanço!C99)</f>
        <v>279000</v>
      </c>
      <c r="D28">
        <f>IF(MID(D$1,6,2)="3",Bilanço!E99,Bilanço!E99-Bilanço!D99)</f>
        <v>-44604000</v>
      </c>
      <c r="E28">
        <f>IF(MID(E$1,6,2)="3",Bilanço!F99,Bilanço!F99-Bilanço!E99)</f>
        <v>-65461000</v>
      </c>
      <c r="F28">
        <f>IF(MID(F$1,6,2)="3",Bilanço!G99,Bilanço!G99-Bilanço!F99)</f>
        <v>-52643000</v>
      </c>
      <c r="G28">
        <f>IF(MID(G$1,6,2)="3",Bilanço!H99,Bilanço!H99-Bilanço!G99)</f>
        <v>-43399000</v>
      </c>
      <c r="H28">
        <f>IF(MID(H$1,6,2)="3",Bilanço!I99,Bilanço!I99-Bilanço!H99)</f>
        <v>-16384000</v>
      </c>
      <c r="I28">
        <f>IF(MID(I$1,6,2)="3",Bilanço!J99,Bilanço!J99-Bilanço!I99)</f>
        <v>-38379000</v>
      </c>
      <c r="J28">
        <f>IF(MID(J$1,6,2)="3",Bilanço!K99,Bilanço!K99-Bilanço!J99)</f>
        <v>-19487000</v>
      </c>
      <c r="K28">
        <f>IF(MID(K$1,6,2)="3",Bilanço!L99,Bilanço!L99-Bilanço!K99)</f>
        <v>78044000</v>
      </c>
      <c r="L28">
        <f>IF(MID(L$1,6,2)="3",Bilanço!M99,Bilanço!M99-Bilanço!L99)</f>
        <v>91030000</v>
      </c>
      <c r="M28">
        <f>IF(MID(M$1,6,2)="3",Bilanço!N99,Bilanço!N99-Bilanço!M99)</f>
        <v>3528000</v>
      </c>
      <c r="N28">
        <f>IF(MID(N$1,6,2)="3",Bilanço!O99,Bilanço!O99-Bilanço!N99)</f>
        <v>-10617000</v>
      </c>
      <c r="O28">
        <f>IF(MID(O$1,6,2)="3",Bilanço!P99,Bilanço!P99-Bilanço!O99)</f>
        <v>39416000</v>
      </c>
      <c r="P28">
        <f>IF(MID(P$1,6,2)="3",Bilanço!Q99,Bilanço!Q99-Bilanço!P99)</f>
        <v>107079000</v>
      </c>
      <c r="Q28">
        <f>IF(MID(Q$1,6,2)="3",Bilanço!R99,Bilanço!R99-Bilanço!Q99)</f>
        <v>73427000</v>
      </c>
      <c r="R28">
        <f>IF(MID(R$1,6,2)="3",Bilanço!S99,Bilanço!S99-Bilanço!R99)</f>
        <v>134274000</v>
      </c>
      <c r="S28">
        <f>IF(MID(S$1,6,2)="3",Bilanço!T99,Bilanço!T99-Bilanço!S99)</f>
        <v>169874000</v>
      </c>
      <c r="T28">
        <f>IF(MID(T$1,6,2)="3",Bilanço!U99,Bilanço!U99-Bilanço!T99)</f>
        <v>223712000</v>
      </c>
      <c r="U28">
        <f>IF(MID(U$1,6,2)="3",Bilanço!V99,Bilanço!V99-Bilanço!U99)</f>
        <v>160772000</v>
      </c>
      <c r="V28">
        <f>IF(MID(V$1,6,2)="3",Bilanço!W99,Bilanço!W99-Bilanço!V99)</f>
        <v>188290000</v>
      </c>
      <c r="W28">
        <f>IF(MID(W$1,6,2)="3",Bilanço!X99,Bilanço!X99-Bilanço!W99)</f>
        <v>362444000</v>
      </c>
    </row>
    <row r="29" spans="1:23" x14ac:dyDescent="0.25">
      <c r="A29" t="s">
        <v>108</v>
      </c>
      <c r="B29">
        <f>IF(MID(B$1,6,2)="3",Bilanço!C100,Bilanço!C100-Bilanço!B100)</f>
        <v>-1120000</v>
      </c>
      <c r="C29">
        <f>IF(MID(C$1,6,2)="3",Bilanço!D100,Bilanço!D100-Bilanço!C100)</f>
        <v>-232000</v>
      </c>
      <c r="D29">
        <f>IF(MID(D$1,6,2)="3",Bilanço!E100,Bilanço!E100-Bilanço!D100)</f>
        <v>-9917000</v>
      </c>
      <c r="E29">
        <f>IF(MID(E$1,6,2)="3",Bilanço!F100,Bilanço!F100-Bilanço!E100)</f>
        <v>13231000</v>
      </c>
      <c r="F29">
        <f>IF(MID(F$1,6,2)="3",Bilanço!G100,Bilanço!G100-Bilanço!F100)</f>
        <v>10680000</v>
      </c>
      <c r="G29">
        <f>IF(MID(G$1,6,2)="3",Bilanço!H100,Bilanço!H100-Bilanço!G100)</f>
        <v>8173000</v>
      </c>
      <c r="H29">
        <f>IF(MID(H$1,6,2)="3",Bilanço!I100,Bilanço!I100-Bilanço!H100)</f>
        <v>-2831000</v>
      </c>
      <c r="I29">
        <f>IF(MID(I$1,6,2)="3",Bilanço!J100,Bilanço!J100-Bilanço!I100)</f>
        <v>7479000</v>
      </c>
      <c r="J29">
        <f>IF(MID(J$1,6,2)="3",Bilanço!K100,Bilanço!K100-Bilanço!J100)</f>
        <v>3657000</v>
      </c>
      <c r="K29">
        <f>IF(MID(K$1,6,2)="3",Bilanço!L100,Bilanço!L100-Bilanço!K100)</f>
        <v>-15458000</v>
      </c>
      <c r="L29">
        <f>IF(MID(L$1,6,2)="3",Bilanço!M100,Bilanço!M100-Bilanço!L100)</f>
        <v>-21590000</v>
      </c>
      <c r="M29">
        <f>IF(MID(M$1,6,2)="3",Bilanço!N100,Bilanço!N100-Bilanço!M100)</f>
        <v>-1168000</v>
      </c>
      <c r="N29">
        <f>IF(MID(N$1,6,2)="3",Bilanço!O100,Bilanço!O100-Bilanço!N100)</f>
        <v>5438000</v>
      </c>
      <c r="O29">
        <f>IF(MID(O$1,6,2)="3",Bilanço!P100,Bilanço!P100-Bilanço!O100)</f>
        <v>-9961000</v>
      </c>
      <c r="P29">
        <f>IF(MID(P$1,6,2)="3",Bilanço!Q100,Bilanço!Q100-Bilanço!P100)</f>
        <v>-2251000</v>
      </c>
      <c r="Q29">
        <f>IF(MID(Q$1,6,2)="3",Bilanço!R100,Bilanço!R100-Bilanço!Q100)</f>
        <v>-15393000</v>
      </c>
      <c r="R29">
        <f>IF(MID(R$1,6,2)="3",Bilanço!S100,Bilanço!S100-Bilanço!R100)</f>
        <v>-513000</v>
      </c>
      <c r="S29">
        <f>IF(MID(S$1,6,2)="3",Bilanço!T100,Bilanço!T100-Bilanço!S100)</f>
        <v>-29310000</v>
      </c>
      <c r="T29">
        <f>IF(MID(T$1,6,2)="3",Bilanço!U100,Bilanço!U100-Bilanço!T100)</f>
        <v>-31144000</v>
      </c>
      <c r="U29">
        <f>IF(MID(U$1,6,2)="3",Bilanço!V100,Bilanço!V100-Bilanço!U100)</f>
        <v>-18781000</v>
      </c>
      <c r="V29">
        <f>IF(MID(V$1,6,2)="3",Bilanço!W100,Bilanço!W100-Bilanço!V100)</f>
        <v>-31508000</v>
      </c>
      <c r="W29">
        <f>IF(MID(W$1,6,2)="3",Bilanço!X100,Bilanço!X100-Bilanço!W100)</f>
        <v>-69766000</v>
      </c>
    </row>
    <row r="30" spans="1:23" x14ac:dyDescent="0.25">
      <c r="A30" t="s">
        <v>109</v>
      </c>
      <c r="B30">
        <f>IF(MID(B$1,6,2)="3",Bilanço!C101,Bilanço!C101-Bilanço!B101)</f>
        <v>0</v>
      </c>
      <c r="C30">
        <f>IF(MID(C$1,6,2)="3",Bilanço!D101,Bilanço!D101-Bilanço!C101)</f>
        <v>0</v>
      </c>
      <c r="D30">
        <f>IF(MID(D$1,6,2)="3",Bilanço!E101,Bilanço!E101-Bilanço!D101)</f>
        <v>0</v>
      </c>
      <c r="E30">
        <f>IF(MID(E$1,6,2)="3",Bilanço!F101,Bilanço!F101-Bilanço!E101)</f>
        <v>0</v>
      </c>
      <c r="F30">
        <f>IF(MID(F$1,6,2)="3",Bilanço!G101,Bilanço!G101-Bilanço!F101)</f>
        <v>0</v>
      </c>
      <c r="G30">
        <f>IF(MID(G$1,6,2)="3",Bilanço!H101,Bilanço!H101-Bilanço!G101)</f>
        <v>0</v>
      </c>
      <c r="H30">
        <f>IF(MID(H$1,6,2)="3",Bilanço!I101,Bilanço!I101-Bilanço!H101)</f>
        <v>0</v>
      </c>
      <c r="I30">
        <f>IF(MID(I$1,6,2)="3",Bilanço!J101,Bilanço!J101-Bilanço!I101)</f>
        <v>0</v>
      </c>
      <c r="J30">
        <f>IF(MID(J$1,6,2)="3",Bilanço!K101,Bilanço!K101-Bilanço!J101)</f>
        <v>0</v>
      </c>
      <c r="K30">
        <f>IF(MID(K$1,6,2)="3",Bilanço!L101,Bilanço!L101-Bilanço!K101)</f>
        <v>0</v>
      </c>
      <c r="L30">
        <f>IF(MID(L$1,6,2)="3",Bilanço!M101,Bilanço!M101-Bilanço!L101)</f>
        <v>0</v>
      </c>
      <c r="M30">
        <f>IF(MID(M$1,6,2)="3",Bilanço!N101,Bilanço!N101-Bilanço!M101)</f>
        <v>0</v>
      </c>
      <c r="N30">
        <f>IF(MID(N$1,6,2)="3",Bilanço!O101,Bilanço!O101-Bilanço!N101)</f>
        <v>0</v>
      </c>
      <c r="O30">
        <f>IF(MID(O$1,6,2)="3",Bilanço!P101,Bilanço!P101-Bilanço!O101)</f>
        <v>0</v>
      </c>
      <c r="P30">
        <f>IF(MID(P$1,6,2)="3",Bilanço!Q101,Bilanço!Q101-Bilanço!P101)</f>
        <v>0</v>
      </c>
      <c r="Q30">
        <f>IF(MID(Q$1,6,2)="3",Bilanço!R101,Bilanço!R101-Bilanço!Q101)</f>
        <v>-5871000</v>
      </c>
      <c r="R30">
        <f>IF(MID(R$1,6,2)="3",Bilanço!S101,Bilanço!S101-Bilanço!R101)</f>
        <v>-34714000</v>
      </c>
      <c r="S30">
        <f>IF(MID(S$1,6,2)="3",Bilanço!T101,Bilanço!T101-Bilanço!S101)</f>
        <v>-33179000</v>
      </c>
      <c r="T30">
        <f>IF(MID(T$1,6,2)="3",Bilanço!U101,Bilanço!U101-Bilanço!T101)</f>
        <v>-30815000</v>
      </c>
      <c r="U30">
        <f>IF(MID(U$1,6,2)="3",Bilanço!V101,Bilanço!V101-Bilanço!U101)</f>
        <v>-22062000</v>
      </c>
      <c r="V30">
        <f>IF(MID(V$1,6,2)="3",Bilanço!W101,Bilanço!W101-Bilanço!V101)</f>
        <v>-49284000</v>
      </c>
      <c r="W30">
        <f>IF(MID(W$1,6,2)="3",Bilanço!X101,Bilanço!X101-Bilanço!W101)</f>
        <v>-102865000</v>
      </c>
    </row>
    <row r="31" spans="1:23" x14ac:dyDescent="0.25">
      <c r="A31" t="s">
        <v>110</v>
      </c>
      <c r="B31">
        <f>IF(MID(B$1,6,2)="3",Bilanço!C102,Bilanço!C102-Bilanço!B102)</f>
        <v>-1120000</v>
      </c>
      <c r="C31">
        <f>IF(MID(C$1,6,2)="3",Bilanço!D102,Bilanço!D102-Bilanço!C102)</f>
        <v>-232000</v>
      </c>
      <c r="D31">
        <f>IF(MID(D$1,6,2)="3",Bilanço!E102,Bilanço!E102-Bilanço!D102)</f>
        <v>-9917000</v>
      </c>
      <c r="E31">
        <f>IF(MID(E$1,6,2)="3",Bilanço!F102,Bilanço!F102-Bilanço!E102)</f>
        <v>13231000</v>
      </c>
      <c r="F31">
        <f>IF(MID(F$1,6,2)="3",Bilanço!G102,Bilanço!G102-Bilanço!F102)</f>
        <v>10680000</v>
      </c>
      <c r="G31">
        <f>IF(MID(G$1,6,2)="3",Bilanço!H102,Bilanço!H102-Bilanço!G102)</f>
        <v>8173000</v>
      </c>
      <c r="H31">
        <f>IF(MID(H$1,6,2)="3",Bilanço!I102,Bilanço!I102-Bilanço!H102)</f>
        <v>-2831000</v>
      </c>
      <c r="I31">
        <f>IF(MID(I$1,6,2)="3",Bilanço!J102,Bilanço!J102-Bilanço!I102)</f>
        <v>7479000</v>
      </c>
      <c r="J31">
        <f>IF(MID(J$1,6,2)="3",Bilanço!K102,Bilanço!K102-Bilanço!J102)</f>
        <v>3657000</v>
      </c>
      <c r="K31">
        <f>IF(MID(K$1,6,2)="3",Bilanço!L102,Bilanço!L102-Bilanço!K102)</f>
        <v>-15458000</v>
      </c>
      <c r="L31">
        <f>IF(MID(L$1,6,2)="3",Bilanço!M102,Bilanço!M102-Bilanço!L102)</f>
        <v>-21590000</v>
      </c>
      <c r="M31">
        <f>IF(MID(M$1,6,2)="3",Bilanço!N102,Bilanço!N102-Bilanço!M102)</f>
        <v>-1168000</v>
      </c>
      <c r="N31">
        <f>IF(MID(N$1,6,2)="3",Bilanço!O102,Bilanço!O102-Bilanço!N102)</f>
        <v>5438000</v>
      </c>
      <c r="O31">
        <f>IF(MID(O$1,6,2)="3",Bilanço!P102,Bilanço!P102-Bilanço!O102)</f>
        <v>-9961000</v>
      </c>
      <c r="P31">
        <f>IF(MID(P$1,6,2)="3",Bilanço!Q102,Bilanço!Q102-Bilanço!P102)</f>
        <v>-2251000</v>
      </c>
      <c r="Q31">
        <f>IF(MID(Q$1,6,2)="3",Bilanço!R102,Bilanço!R102-Bilanço!Q102)</f>
        <v>-9522000</v>
      </c>
      <c r="R31">
        <f>IF(MID(R$1,6,2)="3",Bilanço!S102,Bilanço!S102-Bilanço!R102)</f>
        <v>34201000</v>
      </c>
      <c r="S31">
        <f>IF(MID(S$1,6,2)="3",Bilanço!T102,Bilanço!T102-Bilanço!S102)</f>
        <v>3869000</v>
      </c>
      <c r="T31">
        <f>IF(MID(T$1,6,2)="3",Bilanço!U102,Bilanço!U102-Bilanço!T102)</f>
        <v>-329000</v>
      </c>
      <c r="U31">
        <f>IF(MID(U$1,6,2)="3",Bilanço!V102,Bilanço!V102-Bilanço!U102)</f>
        <v>3281000</v>
      </c>
      <c r="V31">
        <f>IF(MID(V$1,6,2)="3",Bilanço!W102,Bilanço!W102-Bilanço!V102)</f>
        <v>17776000</v>
      </c>
      <c r="W31">
        <f>IF(MID(W$1,6,2)="3",Bilanço!X102,Bilanço!X102-Bilanço!W102)</f>
        <v>33099000</v>
      </c>
    </row>
    <row r="32" spans="1:23" x14ac:dyDescent="0.25">
      <c r="A32" t="s">
        <v>111</v>
      </c>
      <c r="B32">
        <f>IF(MID(B$1,6,2)="3",Bilanço!C103,Bilanço!C103-Bilanço!B103)</f>
        <v>0</v>
      </c>
      <c r="C32">
        <f>IF(MID(C$1,6,2)="3",Bilanço!D103,Bilanço!D103-Bilanço!C103)</f>
        <v>0</v>
      </c>
      <c r="D32">
        <f>IF(MID(D$1,6,2)="3",Bilanço!E103,Bilanço!E103-Bilanço!D103)</f>
        <v>0</v>
      </c>
      <c r="E32">
        <f>IF(MID(E$1,6,2)="3",Bilanço!F103,Bilanço!F103-Bilanço!E103)</f>
        <v>0</v>
      </c>
      <c r="F32">
        <f>IF(MID(F$1,6,2)="3",Bilanço!G103,Bilanço!G103-Bilanço!F103)</f>
        <v>0</v>
      </c>
      <c r="G32">
        <f>IF(MID(G$1,6,2)="3",Bilanço!H103,Bilanço!H103-Bilanço!G103)</f>
        <v>0</v>
      </c>
      <c r="H32">
        <f>IF(MID(H$1,6,2)="3",Bilanço!I103,Bilanço!I103-Bilanço!H103)</f>
        <v>0</v>
      </c>
      <c r="I32">
        <f>IF(MID(I$1,6,2)="3",Bilanço!J103,Bilanço!J103-Bilanço!I103)</f>
        <v>0</v>
      </c>
      <c r="J32">
        <f>IF(MID(J$1,6,2)="3",Bilanço!K103,Bilanço!K103-Bilanço!J103)</f>
        <v>0</v>
      </c>
      <c r="K32">
        <f>IF(MID(K$1,6,2)="3",Bilanço!L103,Bilanço!L103-Bilanço!K103)</f>
        <v>0</v>
      </c>
      <c r="L32">
        <f>IF(MID(L$1,6,2)="3",Bilanço!M103,Bilanço!M103-Bilanço!L103)</f>
        <v>0</v>
      </c>
      <c r="M32">
        <f>IF(MID(M$1,6,2)="3",Bilanço!N103,Bilanço!N103-Bilanço!M103)</f>
        <v>0</v>
      </c>
      <c r="N32">
        <f>IF(MID(N$1,6,2)="3",Bilanço!O103,Bilanço!O103-Bilanço!N103)</f>
        <v>0</v>
      </c>
      <c r="O32">
        <f>IF(MID(O$1,6,2)="3",Bilanço!P103,Bilanço!P103-Bilanço!O103)</f>
        <v>0</v>
      </c>
      <c r="P32">
        <f>IF(MID(P$1,6,2)="3",Bilanço!Q103,Bilanço!Q103-Bilanço!P103)</f>
        <v>0</v>
      </c>
      <c r="Q32">
        <f>IF(MID(Q$1,6,2)="3",Bilanço!R103,Bilanço!R103-Bilanço!Q103)</f>
        <v>0</v>
      </c>
      <c r="R32">
        <f>IF(MID(R$1,6,2)="3",Bilanço!S103,Bilanço!S103-Bilanço!R103)</f>
        <v>0</v>
      </c>
      <c r="S32">
        <f>IF(MID(S$1,6,2)="3",Bilanço!T103,Bilanço!T103-Bilanço!S103)</f>
        <v>0</v>
      </c>
      <c r="T32">
        <f>IF(MID(T$1,6,2)="3",Bilanço!U103,Bilanço!U103-Bilanço!T103)</f>
        <v>0</v>
      </c>
      <c r="U32">
        <f>IF(MID(U$1,6,2)="3",Bilanço!V103,Bilanço!V103-Bilanço!U103)</f>
        <v>0</v>
      </c>
      <c r="V32">
        <f>IF(MID(V$1,6,2)="3",Bilanço!W103,Bilanço!W103-Bilanço!V103)</f>
        <v>0</v>
      </c>
      <c r="W32">
        <f>IF(MID(W$1,6,2)="3",Bilanço!X103,Bilanço!X103-Bilanço!W103)</f>
        <v>0</v>
      </c>
    </row>
    <row r="33" spans="1:23" x14ac:dyDescent="0.25">
      <c r="A33" t="s">
        <v>112</v>
      </c>
      <c r="B33">
        <f>IF(MID(B$1,6,2)="3",Bilanço!C104,Bilanço!C104-Bilanço!B104)</f>
        <v>-5795000</v>
      </c>
      <c r="C33">
        <f>IF(MID(C$1,6,2)="3",Bilanço!D104,Bilanço!D104-Bilanço!C104)</f>
        <v>47000</v>
      </c>
      <c r="D33">
        <f>IF(MID(D$1,6,2)="3",Bilanço!E104,Bilanço!E104-Bilanço!D104)</f>
        <v>-54521000</v>
      </c>
      <c r="E33">
        <f>IF(MID(E$1,6,2)="3",Bilanço!F104,Bilanço!F104-Bilanço!E104)</f>
        <v>-52230000</v>
      </c>
      <c r="F33">
        <f>IF(MID(F$1,6,2)="3",Bilanço!G104,Bilanço!G104-Bilanço!F104)</f>
        <v>-41963000</v>
      </c>
      <c r="G33">
        <f>IF(MID(G$1,6,2)="3",Bilanço!H104,Bilanço!H104-Bilanço!G104)</f>
        <v>-35226000</v>
      </c>
      <c r="H33">
        <f>IF(MID(H$1,6,2)="3",Bilanço!I104,Bilanço!I104-Bilanço!H104)</f>
        <v>-19215000</v>
      </c>
      <c r="I33">
        <f>IF(MID(I$1,6,2)="3",Bilanço!J104,Bilanço!J104-Bilanço!I104)</f>
        <v>-30900000</v>
      </c>
      <c r="J33">
        <f>IF(MID(J$1,6,2)="3",Bilanço!K104,Bilanço!K104-Bilanço!J104)</f>
        <v>-15830000</v>
      </c>
      <c r="K33">
        <f>IF(MID(K$1,6,2)="3",Bilanço!L104,Bilanço!L104-Bilanço!K104)</f>
        <v>62586000</v>
      </c>
      <c r="L33">
        <f>IF(MID(L$1,6,2)="3",Bilanço!M104,Bilanço!M104-Bilanço!L104)</f>
        <v>69440000</v>
      </c>
      <c r="M33">
        <f>IF(MID(M$1,6,2)="3",Bilanço!N104,Bilanço!N104-Bilanço!M104)</f>
        <v>2360000</v>
      </c>
      <c r="N33">
        <f>IF(MID(N$1,6,2)="3",Bilanço!O104,Bilanço!O104-Bilanço!N104)</f>
        <v>-5179000</v>
      </c>
      <c r="O33">
        <f>IF(MID(O$1,6,2)="3",Bilanço!P104,Bilanço!P104-Bilanço!O104)</f>
        <v>29455000</v>
      </c>
      <c r="P33">
        <f>IF(MID(P$1,6,2)="3",Bilanço!Q104,Bilanço!Q104-Bilanço!P104)</f>
        <v>104828000</v>
      </c>
      <c r="Q33">
        <f>IF(MID(Q$1,6,2)="3",Bilanço!R104,Bilanço!R104-Bilanço!Q104)</f>
        <v>58034000</v>
      </c>
      <c r="R33">
        <f>IF(MID(R$1,6,2)="3",Bilanço!S104,Bilanço!S104-Bilanço!R104)</f>
        <v>133761000</v>
      </c>
      <c r="S33">
        <f>IF(MID(S$1,6,2)="3",Bilanço!T104,Bilanço!T104-Bilanço!S104)</f>
        <v>140564000</v>
      </c>
      <c r="T33">
        <f>IF(MID(T$1,6,2)="3",Bilanço!U104,Bilanço!U104-Bilanço!T104)</f>
        <v>192568000</v>
      </c>
      <c r="U33">
        <f>IF(MID(U$1,6,2)="3",Bilanço!V104,Bilanço!V104-Bilanço!U104)</f>
        <v>141991000</v>
      </c>
      <c r="V33">
        <f>IF(MID(V$1,6,2)="3",Bilanço!W104,Bilanço!W104-Bilanço!V104)</f>
        <v>156782000</v>
      </c>
      <c r="W33">
        <f>IF(MID(W$1,6,2)="3",Bilanço!X104,Bilanço!X104-Bilanço!W104)</f>
        <v>292678000</v>
      </c>
    </row>
    <row r="34" spans="1:23" x14ac:dyDescent="0.25">
      <c r="A34" t="s">
        <v>113</v>
      </c>
      <c r="B34">
        <f>IF(MID(B$1,6,2)="3",Bilanço!C105,Bilanço!C105-Bilanço!B105)</f>
        <v>0</v>
      </c>
      <c r="C34">
        <f>IF(MID(C$1,6,2)="3",Bilanço!D105,Bilanço!D105-Bilanço!C105)</f>
        <v>0</v>
      </c>
      <c r="D34">
        <f>IF(MID(D$1,6,2)="3",Bilanço!E105,Bilanço!E105-Bilanço!D105)</f>
        <v>0</v>
      </c>
      <c r="E34">
        <f>IF(MID(E$1,6,2)="3",Bilanço!F105,Bilanço!F105-Bilanço!E105)</f>
        <v>0</v>
      </c>
      <c r="F34">
        <f>IF(MID(F$1,6,2)="3",Bilanço!G105,Bilanço!G105-Bilanço!F105)</f>
        <v>0</v>
      </c>
      <c r="G34">
        <f>IF(MID(G$1,6,2)="3",Bilanço!H105,Bilanço!H105-Bilanço!G105)</f>
        <v>0</v>
      </c>
      <c r="H34">
        <f>IF(MID(H$1,6,2)="3",Bilanço!I105,Bilanço!I105-Bilanço!H105)</f>
        <v>0</v>
      </c>
      <c r="I34">
        <f>IF(MID(I$1,6,2)="3",Bilanço!J105,Bilanço!J105-Bilanço!I105)</f>
        <v>0</v>
      </c>
      <c r="J34">
        <f>IF(MID(J$1,6,2)="3",Bilanço!K105,Bilanço!K105-Bilanço!J105)</f>
        <v>0</v>
      </c>
      <c r="K34">
        <f>IF(MID(K$1,6,2)="3",Bilanço!L105,Bilanço!L105-Bilanço!K105)</f>
        <v>0</v>
      </c>
      <c r="L34">
        <f>IF(MID(L$1,6,2)="3",Bilanço!M105,Bilanço!M105-Bilanço!L105)</f>
        <v>0</v>
      </c>
      <c r="M34">
        <f>IF(MID(M$1,6,2)="3",Bilanço!N105,Bilanço!N105-Bilanço!M105)</f>
        <v>0</v>
      </c>
      <c r="N34">
        <f>IF(MID(N$1,6,2)="3",Bilanço!O105,Bilanço!O105-Bilanço!N105)</f>
        <v>0</v>
      </c>
      <c r="O34">
        <f>IF(MID(O$1,6,2)="3",Bilanço!P105,Bilanço!P105-Bilanço!O105)</f>
        <v>0</v>
      </c>
      <c r="P34">
        <f>IF(MID(P$1,6,2)="3",Bilanço!Q105,Bilanço!Q105-Bilanço!P105)</f>
        <v>0</v>
      </c>
      <c r="Q34">
        <f>IF(MID(Q$1,6,2)="3",Bilanço!R105,Bilanço!R105-Bilanço!Q105)</f>
        <v>0</v>
      </c>
      <c r="R34">
        <f>IF(MID(R$1,6,2)="3",Bilanço!S105,Bilanço!S105-Bilanço!R105)</f>
        <v>0</v>
      </c>
      <c r="S34">
        <f>IF(MID(S$1,6,2)="3",Bilanço!T105,Bilanço!T105-Bilanço!S105)</f>
        <v>0</v>
      </c>
      <c r="T34">
        <f>IF(MID(T$1,6,2)="3",Bilanço!U105,Bilanço!U105-Bilanço!T105)</f>
        <v>0</v>
      </c>
      <c r="U34">
        <f>IF(MID(U$1,6,2)="3",Bilanço!V105,Bilanço!V105-Bilanço!U105)</f>
        <v>0</v>
      </c>
      <c r="V34">
        <f>IF(MID(V$1,6,2)="3",Bilanço!W105,Bilanço!W105-Bilanço!V105)</f>
        <v>0</v>
      </c>
      <c r="W34">
        <f>IF(MID(W$1,6,2)="3",Bilanço!X105,Bilanço!X105-Bilanço!W105)</f>
        <v>0</v>
      </c>
    </row>
    <row r="35" spans="1:23" x14ac:dyDescent="0.25">
      <c r="A35" t="s">
        <v>114</v>
      </c>
      <c r="B35">
        <f>IF(MID(B$1,6,2)="3",Bilanço!C106,Bilanço!C106-Bilanço!B106)</f>
        <v>0</v>
      </c>
      <c r="C35">
        <f>IF(MID(C$1,6,2)="3",Bilanço!D106,Bilanço!D106-Bilanço!C106)</f>
        <v>0</v>
      </c>
      <c r="D35">
        <f>IF(MID(D$1,6,2)="3",Bilanço!E106,Bilanço!E106-Bilanço!D106)</f>
        <v>0</v>
      </c>
      <c r="E35">
        <f>IF(MID(E$1,6,2)="3",Bilanço!F106,Bilanço!F106-Bilanço!E106)</f>
        <v>0</v>
      </c>
      <c r="F35">
        <f>IF(MID(F$1,6,2)="3",Bilanço!G106,Bilanço!G106-Bilanço!F106)</f>
        <v>0</v>
      </c>
      <c r="G35">
        <f>IF(MID(G$1,6,2)="3",Bilanço!H106,Bilanço!H106-Bilanço!G106)</f>
        <v>0</v>
      </c>
      <c r="H35">
        <f>IF(MID(H$1,6,2)="3",Bilanço!I106,Bilanço!I106-Bilanço!H106)</f>
        <v>0</v>
      </c>
      <c r="I35">
        <f>IF(MID(I$1,6,2)="3",Bilanço!J106,Bilanço!J106-Bilanço!I106)</f>
        <v>0</v>
      </c>
      <c r="J35">
        <f>IF(MID(J$1,6,2)="3",Bilanço!K106,Bilanço!K106-Bilanço!J106)</f>
        <v>0</v>
      </c>
      <c r="K35">
        <f>IF(MID(K$1,6,2)="3",Bilanço!L106,Bilanço!L106-Bilanço!K106)</f>
        <v>0</v>
      </c>
      <c r="L35">
        <f>IF(MID(L$1,6,2)="3",Bilanço!M106,Bilanço!M106-Bilanço!L106)</f>
        <v>0</v>
      </c>
      <c r="M35">
        <f>IF(MID(M$1,6,2)="3",Bilanço!N106,Bilanço!N106-Bilanço!M106)</f>
        <v>0</v>
      </c>
      <c r="N35">
        <f>IF(MID(N$1,6,2)="3",Bilanço!O106,Bilanço!O106-Bilanço!N106)</f>
        <v>0</v>
      </c>
      <c r="O35">
        <f>IF(MID(O$1,6,2)="3",Bilanço!P106,Bilanço!P106-Bilanço!O106)</f>
        <v>0</v>
      </c>
      <c r="P35">
        <f>IF(MID(P$1,6,2)="3",Bilanço!Q106,Bilanço!Q106-Bilanço!P106)</f>
        <v>0</v>
      </c>
      <c r="Q35">
        <f>IF(MID(Q$1,6,2)="3",Bilanço!R106,Bilanço!R106-Bilanço!Q106)</f>
        <v>0</v>
      </c>
      <c r="R35">
        <f>IF(MID(R$1,6,2)="3",Bilanço!S106,Bilanço!S106-Bilanço!R106)</f>
        <v>0</v>
      </c>
      <c r="S35">
        <f>IF(MID(S$1,6,2)="3",Bilanço!T106,Bilanço!T106-Bilanço!S106)</f>
        <v>0</v>
      </c>
      <c r="T35">
        <f>IF(MID(T$1,6,2)="3",Bilanço!U106,Bilanço!U106-Bilanço!T106)</f>
        <v>0</v>
      </c>
      <c r="U35">
        <f>IF(MID(U$1,6,2)="3",Bilanço!V106,Bilanço!V106-Bilanço!U106)</f>
        <v>0</v>
      </c>
      <c r="V35">
        <f>IF(MID(V$1,6,2)="3",Bilanço!W106,Bilanço!W106-Bilanço!V106)</f>
        <v>0</v>
      </c>
      <c r="W35">
        <f>IF(MID(W$1,6,2)="3",Bilanço!X106,Bilanço!X106-Bilanço!W106)</f>
        <v>0</v>
      </c>
    </row>
    <row r="36" spans="1:23" x14ac:dyDescent="0.25">
      <c r="A36" t="s">
        <v>115</v>
      </c>
      <c r="B36">
        <f>IF(MID(B$1,6,2)="3",Bilanço!C107,Bilanço!C107-Bilanço!B107)</f>
        <v>-5795000</v>
      </c>
      <c r="C36">
        <f>IF(MID(C$1,6,2)="3",Bilanço!D107,Bilanço!D107-Bilanço!C107)</f>
        <v>47000</v>
      </c>
      <c r="D36">
        <f>IF(MID(D$1,6,2)="3",Bilanço!E107,Bilanço!E107-Bilanço!D107)</f>
        <v>-54521000</v>
      </c>
      <c r="E36">
        <f>IF(MID(E$1,6,2)="3",Bilanço!F107,Bilanço!F107-Bilanço!E107)</f>
        <v>-52230000</v>
      </c>
      <c r="F36">
        <f>IF(MID(F$1,6,2)="3",Bilanço!G107,Bilanço!G107-Bilanço!F107)</f>
        <v>-41963000</v>
      </c>
      <c r="G36">
        <f>IF(MID(G$1,6,2)="3",Bilanço!H107,Bilanço!H107-Bilanço!G107)</f>
        <v>-35226000</v>
      </c>
      <c r="H36">
        <f>IF(MID(H$1,6,2)="3",Bilanço!I107,Bilanço!I107-Bilanço!H107)</f>
        <v>-19215000</v>
      </c>
      <c r="I36">
        <f>IF(MID(I$1,6,2)="3",Bilanço!J107,Bilanço!J107-Bilanço!I107)</f>
        <v>-30900000</v>
      </c>
      <c r="J36">
        <f>IF(MID(J$1,6,2)="3",Bilanço!K107,Bilanço!K107-Bilanço!J107)</f>
        <v>-15830000</v>
      </c>
      <c r="K36">
        <f>IF(MID(K$1,6,2)="3",Bilanço!L107,Bilanço!L107-Bilanço!K107)</f>
        <v>62586000</v>
      </c>
      <c r="L36">
        <f>IF(MID(L$1,6,2)="3",Bilanço!M107,Bilanço!M107-Bilanço!L107)</f>
        <v>69440000</v>
      </c>
      <c r="M36">
        <f>IF(MID(M$1,6,2)="3",Bilanço!N107,Bilanço!N107-Bilanço!M107)</f>
        <v>2360000</v>
      </c>
      <c r="N36">
        <f>IF(MID(N$1,6,2)="3",Bilanço!O107,Bilanço!O107-Bilanço!N107)</f>
        <v>-5179000</v>
      </c>
      <c r="O36">
        <f>IF(MID(O$1,6,2)="3",Bilanço!P107,Bilanço!P107-Bilanço!O107)</f>
        <v>29455000</v>
      </c>
      <c r="P36">
        <f>IF(MID(P$1,6,2)="3",Bilanço!Q107,Bilanço!Q107-Bilanço!P107)</f>
        <v>104828000</v>
      </c>
      <c r="Q36">
        <f>IF(MID(Q$1,6,2)="3",Bilanço!R107,Bilanço!R107-Bilanço!Q107)</f>
        <v>58034000</v>
      </c>
      <c r="R36">
        <f>IF(MID(R$1,6,2)="3",Bilanço!S107,Bilanço!S107-Bilanço!R107)</f>
        <v>133761000</v>
      </c>
      <c r="S36">
        <f>IF(MID(S$1,6,2)="3",Bilanço!T107,Bilanço!T107-Bilanço!S107)</f>
        <v>140564000</v>
      </c>
      <c r="T36">
        <f>IF(MID(T$1,6,2)="3",Bilanço!U107,Bilanço!U107-Bilanço!T107)</f>
        <v>192568000</v>
      </c>
      <c r="U36">
        <f>IF(MID(U$1,6,2)="3",Bilanço!V107,Bilanço!V107-Bilanço!U107)</f>
        <v>141991000</v>
      </c>
      <c r="V36">
        <f>IF(MID(V$1,6,2)="3",Bilanço!W107,Bilanço!W107-Bilanço!V107)</f>
        <v>156782000</v>
      </c>
      <c r="W36">
        <f>IF(MID(W$1,6,2)="3",Bilanço!X107,Bilanço!X107-Bilanço!W107)</f>
        <v>292678000</v>
      </c>
    </row>
    <row r="37" spans="1:23" x14ac:dyDescent="0.25">
      <c r="A37" t="s">
        <v>116</v>
      </c>
      <c r="B37">
        <f>IF(MID(B$1,6,2)="3",Bilanço!C108,Bilanço!C108-Bilanço!B108)</f>
        <v>0</v>
      </c>
      <c r="C37">
        <f>IF(MID(C$1,6,2)="3",Bilanço!D108,Bilanço!D108-Bilanço!C108)</f>
        <v>0</v>
      </c>
      <c r="D37">
        <f>IF(MID(D$1,6,2)="3",Bilanço!E108,Bilanço!E108-Bilanço!D108)</f>
        <v>0</v>
      </c>
      <c r="E37">
        <f>IF(MID(E$1,6,2)="3",Bilanço!F108,Bilanço!F108-Bilanço!E108)</f>
        <v>0</v>
      </c>
      <c r="F37">
        <f>IF(MID(F$1,6,2)="3",Bilanço!G108,Bilanço!G108-Bilanço!F108)</f>
        <v>0</v>
      </c>
      <c r="G37">
        <f>IF(MID(G$1,6,2)="3",Bilanço!H108,Bilanço!H108-Bilanço!G108)</f>
        <v>0</v>
      </c>
      <c r="H37">
        <f>IF(MID(H$1,6,2)="3",Bilanço!I108,Bilanço!I108-Bilanço!H108)</f>
        <v>0</v>
      </c>
      <c r="I37">
        <f>IF(MID(I$1,6,2)="3",Bilanço!J108,Bilanço!J108-Bilanço!I108)</f>
        <v>0</v>
      </c>
      <c r="J37">
        <f>IF(MID(J$1,6,2)="3",Bilanço!K108,Bilanço!K108-Bilanço!J108)</f>
        <v>0</v>
      </c>
      <c r="K37">
        <f>IF(MID(K$1,6,2)="3",Bilanço!L108,Bilanço!L108-Bilanço!K108)</f>
        <v>0</v>
      </c>
      <c r="L37">
        <f>IF(MID(L$1,6,2)="3",Bilanço!M108,Bilanço!M108-Bilanço!L108)</f>
        <v>0</v>
      </c>
      <c r="M37">
        <f>IF(MID(M$1,6,2)="3",Bilanço!N108,Bilanço!N108-Bilanço!M108)</f>
        <v>0</v>
      </c>
      <c r="N37">
        <f>IF(MID(N$1,6,2)="3",Bilanço!O108,Bilanço!O108-Bilanço!N108)</f>
        <v>0</v>
      </c>
      <c r="O37">
        <f>IF(MID(O$1,6,2)="3",Bilanço!P108,Bilanço!P108-Bilanço!O108)</f>
        <v>0</v>
      </c>
      <c r="P37">
        <f>IF(MID(P$1,6,2)="3",Bilanço!Q108,Bilanço!Q108-Bilanço!P108)</f>
        <v>0</v>
      </c>
      <c r="Q37">
        <f>IF(MID(Q$1,6,2)="3",Bilanço!R108,Bilanço!R108-Bilanço!Q108)</f>
        <v>0</v>
      </c>
      <c r="R37">
        <f>IF(MID(R$1,6,2)="3",Bilanço!S108,Bilanço!S108-Bilanço!R108)</f>
        <v>0</v>
      </c>
      <c r="S37">
        <f>IF(MID(S$1,6,2)="3",Bilanço!T108,Bilanço!T108-Bilanço!S108)</f>
        <v>0</v>
      </c>
      <c r="T37">
        <f>IF(MID(T$1,6,2)="3",Bilanço!U108,Bilanço!U108-Bilanço!T108)</f>
        <v>0</v>
      </c>
      <c r="U37">
        <f>IF(MID(U$1,6,2)="3",Bilanço!V108,Bilanço!V108-Bilanço!U108)</f>
        <v>0</v>
      </c>
      <c r="V37">
        <f>IF(MID(V$1,6,2)="3",Bilanço!W108,Bilanço!W108-Bilanço!V108)</f>
        <v>0</v>
      </c>
      <c r="W37">
        <f>IF(MID(W$1,6,2)="3",Bilanço!X108,Bilanço!X108-Bilanço!W108)</f>
        <v>0</v>
      </c>
    </row>
    <row r="38" spans="1:23" x14ac:dyDescent="0.25">
      <c r="A38" t="s">
        <v>117</v>
      </c>
      <c r="B38">
        <f>IF(MID(B$1,6,2)="3",Bilanço!C109,Bilanço!C109-Bilanço!B109)</f>
        <v>0</v>
      </c>
      <c r="C38">
        <f>IF(MID(C$1,6,2)="3",Bilanço!D109,Bilanço!D109-Bilanço!C109)</f>
        <v>0</v>
      </c>
      <c r="D38">
        <f>IF(MID(D$1,6,2)="3",Bilanço!E109,Bilanço!E109-Bilanço!D109)</f>
        <v>0</v>
      </c>
      <c r="E38">
        <f>IF(MID(E$1,6,2)="3",Bilanço!F109,Bilanço!F109-Bilanço!E109)</f>
        <v>0</v>
      </c>
      <c r="F38">
        <f>IF(MID(F$1,6,2)="3",Bilanço!G109,Bilanço!G109-Bilanço!F109)</f>
        <v>0</v>
      </c>
      <c r="G38">
        <f>IF(MID(G$1,6,2)="3",Bilanço!H109,Bilanço!H109-Bilanço!G109)</f>
        <v>0</v>
      </c>
      <c r="H38">
        <f>IF(MID(H$1,6,2)="3",Bilanço!I109,Bilanço!I109-Bilanço!H109)</f>
        <v>0</v>
      </c>
      <c r="I38">
        <f>IF(MID(I$1,6,2)="3",Bilanço!J109,Bilanço!J109-Bilanço!I109)</f>
        <v>0</v>
      </c>
      <c r="J38">
        <f>IF(MID(J$1,6,2)="3",Bilanço!K109,Bilanço!K109-Bilanço!J109)</f>
        <v>0</v>
      </c>
      <c r="K38">
        <f>IF(MID(K$1,6,2)="3",Bilanço!L109,Bilanço!L109-Bilanço!K109)</f>
        <v>0</v>
      </c>
      <c r="L38">
        <f>IF(MID(L$1,6,2)="3",Bilanço!M109,Bilanço!M109-Bilanço!L109)</f>
        <v>0</v>
      </c>
      <c r="M38">
        <f>IF(MID(M$1,6,2)="3",Bilanço!N109,Bilanço!N109-Bilanço!M109)</f>
        <v>0</v>
      </c>
      <c r="N38">
        <f>IF(MID(N$1,6,2)="3",Bilanço!O109,Bilanço!O109-Bilanço!N109)</f>
        <v>0</v>
      </c>
      <c r="O38">
        <f>IF(MID(O$1,6,2)="3",Bilanço!P109,Bilanço!P109-Bilanço!O109)</f>
        <v>0</v>
      </c>
      <c r="P38">
        <f>IF(MID(P$1,6,2)="3",Bilanço!Q109,Bilanço!Q109-Bilanço!P109)</f>
        <v>0</v>
      </c>
      <c r="Q38">
        <f>IF(MID(Q$1,6,2)="3",Bilanço!R109,Bilanço!R109-Bilanço!Q109)</f>
        <v>0</v>
      </c>
      <c r="R38">
        <f>IF(MID(R$1,6,2)="3",Bilanço!S109,Bilanço!S109-Bilanço!R109)</f>
        <v>0</v>
      </c>
      <c r="S38">
        <f>IF(MID(S$1,6,2)="3",Bilanço!T109,Bilanço!T109-Bilanço!S109)</f>
        <v>0</v>
      </c>
      <c r="T38">
        <f>IF(MID(T$1,6,2)="3",Bilanço!U109,Bilanço!U109-Bilanço!T109)</f>
        <v>0</v>
      </c>
      <c r="U38">
        <f>IF(MID(U$1,6,2)="3",Bilanço!V109,Bilanço!V109-Bilanço!U109)</f>
        <v>0</v>
      </c>
      <c r="V38">
        <f>IF(MID(V$1,6,2)="3",Bilanço!W109,Bilanço!W109-Bilanço!V109)</f>
        <v>0</v>
      </c>
      <c r="W38">
        <f>IF(MID(W$1,6,2)="3",Bilanço!X109,Bilanço!X109-Bilanço!W109)</f>
        <v>0</v>
      </c>
    </row>
    <row r="39" spans="1:23" x14ac:dyDescent="0.25">
      <c r="A39" t="s">
        <v>118</v>
      </c>
      <c r="B39">
        <f>IF(MID(B$1,6,2)="3",Bilanço!C110,Bilanço!C110-Bilanço!B110)</f>
        <v>-5795000</v>
      </c>
      <c r="C39">
        <f>IF(MID(C$1,6,2)="3",Bilanço!D110,Bilanço!D110-Bilanço!C110)</f>
        <v>47000</v>
      </c>
      <c r="D39">
        <f>IF(MID(D$1,6,2)="3",Bilanço!E110,Bilanço!E110-Bilanço!D110)</f>
        <v>-54521000</v>
      </c>
      <c r="E39">
        <f>IF(MID(E$1,6,2)="3",Bilanço!F110,Bilanço!F110-Bilanço!E110)</f>
        <v>-52230000</v>
      </c>
      <c r="F39">
        <f>IF(MID(F$1,6,2)="3",Bilanço!G110,Bilanço!G110-Bilanço!F110)</f>
        <v>-41963000</v>
      </c>
      <c r="G39">
        <f>IF(MID(G$1,6,2)="3",Bilanço!H110,Bilanço!H110-Bilanço!G110)</f>
        <v>-35226000</v>
      </c>
      <c r="H39">
        <f>IF(MID(H$1,6,2)="3",Bilanço!I110,Bilanço!I110-Bilanço!H110)</f>
        <v>-19215000</v>
      </c>
      <c r="I39">
        <f>IF(MID(I$1,6,2)="3",Bilanço!J110,Bilanço!J110-Bilanço!I110)</f>
        <v>-30900000</v>
      </c>
      <c r="J39">
        <f>IF(MID(J$1,6,2)="3",Bilanço!K110,Bilanço!K110-Bilanço!J110)</f>
        <v>-15830000</v>
      </c>
      <c r="K39">
        <f>IF(MID(K$1,6,2)="3",Bilanço!L110,Bilanço!L110-Bilanço!K110)</f>
        <v>62586000</v>
      </c>
      <c r="L39">
        <f>IF(MID(L$1,6,2)="3",Bilanço!M110,Bilanço!M110-Bilanço!L110)</f>
        <v>69440000</v>
      </c>
      <c r="M39">
        <f>IF(MID(M$1,6,2)="3",Bilanço!N110,Bilanço!N110-Bilanço!M110)</f>
        <v>2360000</v>
      </c>
      <c r="N39">
        <f>IF(MID(N$1,6,2)="3",Bilanço!O110,Bilanço!O110-Bilanço!N110)</f>
        <v>-5179000</v>
      </c>
      <c r="O39">
        <f>IF(MID(O$1,6,2)="3",Bilanço!P110,Bilanço!P110-Bilanço!O110)</f>
        <v>29455000</v>
      </c>
      <c r="P39">
        <f>IF(MID(P$1,6,2)="3",Bilanço!Q110,Bilanço!Q110-Bilanço!P110)</f>
        <v>104828000</v>
      </c>
      <c r="Q39">
        <f>IF(MID(Q$1,6,2)="3",Bilanço!R110,Bilanço!R110-Bilanço!Q110)</f>
        <v>58034000</v>
      </c>
      <c r="R39">
        <f>IF(MID(R$1,6,2)="3",Bilanço!S110,Bilanço!S110-Bilanço!R110)</f>
        <v>133761000</v>
      </c>
      <c r="S39">
        <f>IF(MID(S$1,6,2)="3",Bilanço!T110,Bilanço!T110-Bilanço!S110)</f>
        <v>140564000</v>
      </c>
      <c r="T39">
        <f>IF(MID(T$1,6,2)="3",Bilanço!U110,Bilanço!U110-Bilanço!T110)</f>
        <v>192568000</v>
      </c>
      <c r="U39">
        <f>IF(MID(U$1,6,2)="3",Bilanço!V110,Bilanço!V110-Bilanço!U110)</f>
        <v>141991000</v>
      </c>
      <c r="V39">
        <f>IF(MID(V$1,6,2)="3",Bilanço!W110,Bilanço!W110-Bilanço!V110)</f>
        <v>156782000</v>
      </c>
      <c r="W39">
        <f>IF(MID(W$1,6,2)="3",Bilanço!X110,Bilanço!X110-Bilanço!W110)</f>
        <v>292678000</v>
      </c>
    </row>
    <row r="40" spans="1:23" x14ac:dyDescent="0.25">
      <c r="A40" t="s">
        <v>119</v>
      </c>
      <c r="B40">
        <f>IF(MID(B$1,6,2)="3",Bilanço!C111,Bilanço!C111-Bilanço!B111)</f>
        <v>0</v>
      </c>
      <c r="C40">
        <f>IF(MID(C$1,6,2)="3",Bilanço!D111,Bilanço!D111-Bilanço!C111)</f>
        <v>0</v>
      </c>
      <c r="D40">
        <f>IF(MID(D$1,6,2)="3",Bilanço!E111,Bilanço!E111-Bilanço!D111)</f>
        <v>0</v>
      </c>
      <c r="E40">
        <f>IF(MID(E$1,6,2)="3",Bilanço!F111,Bilanço!F111-Bilanço!E111)</f>
        <v>0</v>
      </c>
      <c r="F40">
        <f>IF(MID(F$1,6,2)="3",Bilanço!G111,Bilanço!G111-Bilanço!F111)</f>
        <v>-1</v>
      </c>
      <c r="G40">
        <f>IF(MID(G$1,6,2)="3",Bilanço!H111,Bilanço!H111-Bilanço!G111)</f>
        <v>1</v>
      </c>
      <c r="H40">
        <f>IF(MID(H$1,6,2)="3",Bilanço!I111,Bilanço!I111-Bilanço!H111)</f>
        <v>-1</v>
      </c>
      <c r="I40">
        <f>IF(MID(I$1,6,2)="3",Bilanço!J111,Bilanço!J111-Bilanço!I111)</f>
        <v>0</v>
      </c>
      <c r="J40">
        <f>IF(MID(J$1,6,2)="3",Bilanço!K111,Bilanço!K111-Bilanço!J111)</f>
        <v>0</v>
      </c>
      <c r="K40">
        <f>IF(MID(K$1,6,2)="3",Bilanço!L111,Bilanço!L111-Bilanço!K111)</f>
        <v>0</v>
      </c>
      <c r="L40">
        <f>IF(MID(L$1,6,2)="3",Bilanço!M111,Bilanço!M111-Bilanço!L111)</f>
        <v>0</v>
      </c>
      <c r="M40">
        <f>IF(MID(M$1,6,2)="3",Bilanço!N111,Bilanço!N111-Bilanço!M111)</f>
        <v>0</v>
      </c>
      <c r="N40">
        <f>IF(MID(N$1,6,2)="3",Bilanço!O111,Bilanço!O111-Bilanço!N111)</f>
        <v>0</v>
      </c>
      <c r="O40">
        <f>IF(MID(O$1,6,2)="3",Bilanço!P111,Bilanço!P111-Bilanço!O111)</f>
        <v>0</v>
      </c>
      <c r="P40">
        <f>IF(MID(P$1,6,2)="3",Bilanço!Q111,Bilanço!Q111-Bilanço!P111)</f>
        <v>1</v>
      </c>
      <c r="Q40">
        <f>IF(MID(Q$1,6,2)="3",Bilanço!R111,Bilanço!R111-Bilanço!Q111)</f>
        <v>0</v>
      </c>
      <c r="R40">
        <f>IF(MID(R$1,6,2)="3",Bilanço!S111,Bilanço!S111-Bilanço!R111)</f>
        <v>0</v>
      </c>
      <c r="S40">
        <f>IF(MID(S$1,6,2)="3",Bilanço!T111,Bilanço!T111-Bilanço!S111)</f>
        <v>0</v>
      </c>
      <c r="T40">
        <f>IF(MID(T$1,6,2)="3",Bilanço!U111,Bilanço!U111-Bilanço!T111)</f>
        <v>3</v>
      </c>
      <c r="U40">
        <f>IF(MID(U$1,6,2)="3",Bilanço!V111,Bilanço!V111-Bilanço!U111)</f>
        <v>0</v>
      </c>
      <c r="V40">
        <f>IF(MID(V$1,6,2)="3",Bilanço!W111,Bilanço!W111-Bilanço!V111)</f>
        <v>0</v>
      </c>
      <c r="W40">
        <f>IF(MID(W$1,6,2)="3",Bilanço!X111,Bilanço!X111-Bilanço!W111)</f>
        <v>0</v>
      </c>
    </row>
    <row r="41" spans="1:23" x14ac:dyDescent="0.25">
      <c r="A41" t="s">
        <v>120</v>
      </c>
      <c r="B41">
        <f>IF(MID(B$1,6,2)="3",Bilanço!C112,Bilanço!C112-Bilanço!B112)</f>
        <v>0</v>
      </c>
      <c r="C41">
        <f>IF(MID(C$1,6,2)="3",Bilanço!D112,Bilanço!D112-Bilanço!C112)</f>
        <v>0</v>
      </c>
      <c r="D41">
        <f>IF(MID(D$1,6,2)="3",Bilanço!E112,Bilanço!E112-Bilanço!D112)</f>
        <v>0</v>
      </c>
      <c r="E41">
        <f>IF(MID(E$1,6,2)="3",Bilanço!F112,Bilanço!F112-Bilanço!E112)</f>
        <v>0</v>
      </c>
      <c r="F41">
        <f>IF(MID(F$1,6,2)="3",Bilanço!G112,Bilanço!G112-Bilanço!F112)</f>
        <v>0</v>
      </c>
      <c r="G41">
        <f>IF(MID(G$1,6,2)="3",Bilanço!H112,Bilanço!H112-Bilanço!G112)</f>
        <v>0</v>
      </c>
      <c r="H41">
        <f>IF(MID(H$1,6,2)="3",Bilanço!I112,Bilanço!I112-Bilanço!H112)</f>
        <v>-1</v>
      </c>
      <c r="I41">
        <f>IF(MID(I$1,6,2)="3",Bilanço!J112,Bilanço!J112-Bilanço!I112)</f>
        <v>0</v>
      </c>
      <c r="J41">
        <f>IF(MID(J$1,6,2)="3",Bilanço!K112,Bilanço!K112-Bilanço!J112)</f>
        <v>0</v>
      </c>
      <c r="K41">
        <f>IF(MID(K$1,6,2)="3",Bilanço!L112,Bilanço!L112-Bilanço!K112)</f>
        <v>0</v>
      </c>
      <c r="L41">
        <f>IF(MID(L$1,6,2)="3",Bilanço!M112,Bilanço!M112-Bilanço!L112)</f>
        <v>0</v>
      </c>
      <c r="M41">
        <f>IF(MID(M$1,6,2)="3",Bilanço!N112,Bilanço!N112-Bilanço!M112)</f>
        <v>0</v>
      </c>
      <c r="N41">
        <f>IF(MID(N$1,6,2)="3",Bilanço!O112,Bilanço!O112-Bilanço!N112)</f>
        <v>0</v>
      </c>
      <c r="O41">
        <f>IF(MID(O$1,6,2)="3",Bilanço!P112,Bilanço!P112-Bilanço!O112)</f>
        <v>0</v>
      </c>
      <c r="P41">
        <f>IF(MID(P$1,6,2)="3",Bilanço!Q112,Bilanço!Q112-Bilanço!P112)</f>
        <v>0</v>
      </c>
      <c r="Q41">
        <f>IF(MID(Q$1,6,2)="3",Bilanço!R112,Bilanço!R112-Bilanço!Q112)</f>
        <v>0</v>
      </c>
      <c r="R41">
        <f>IF(MID(R$1,6,2)="3",Bilanço!S112,Bilanço!S112-Bilanço!R112)</f>
        <v>0</v>
      </c>
      <c r="S41">
        <f>IF(MID(S$1,6,2)="3",Bilanço!T112,Bilanço!T112-Bilanço!S112)</f>
        <v>0</v>
      </c>
      <c r="T41">
        <f>IF(MID(T$1,6,2)="3",Bilanço!U112,Bilanço!U112-Bilanço!T112)</f>
        <v>0</v>
      </c>
      <c r="U41">
        <f>IF(MID(U$1,6,2)="3",Bilanço!V112,Bilanço!V112-Bilanço!U112)</f>
        <v>0</v>
      </c>
      <c r="V41">
        <f>IF(MID(V$1,6,2)="3",Bilanço!W112,Bilanço!W112-Bilanço!V112)</f>
        <v>0</v>
      </c>
      <c r="W41">
        <f>IF(MID(W$1,6,2)="3",Bilanço!X112,Bilanço!X112-Bilanço!W112)</f>
        <v>0</v>
      </c>
    </row>
    <row r="42" spans="1:23" x14ac:dyDescent="0.25">
      <c r="A42" t="s">
        <v>121</v>
      </c>
      <c r="B42">
        <f>IF(MID(B$1,6,2)="3",Bilanço!C113,Bilanço!C113-Bilanço!B113)</f>
        <v>0</v>
      </c>
      <c r="C42">
        <f>IF(MID(C$1,6,2)="3",Bilanço!D113,Bilanço!D113-Bilanço!C113)</f>
        <v>0</v>
      </c>
      <c r="D42">
        <f>IF(MID(D$1,6,2)="3",Bilanço!E113,Bilanço!E113-Bilanço!D113)</f>
        <v>0</v>
      </c>
      <c r="E42">
        <f>IF(MID(E$1,6,2)="3",Bilanço!F113,Bilanço!F113-Bilanço!E113)</f>
        <v>0</v>
      </c>
      <c r="F42">
        <f>IF(MID(F$1,6,2)="3",Bilanço!G113,Bilanço!G113-Bilanço!F113)</f>
        <v>0</v>
      </c>
      <c r="G42">
        <f>IF(MID(G$1,6,2)="3",Bilanço!H113,Bilanço!H113-Bilanço!G113)</f>
        <v>0</v>
      </c>
      <c r="H42">
        <f>IF(MID(H$1,6,2)="3",Bilanço!I113,Bilanço!I113-Bilanço!H113)</f>
        <v>0</v>
      </c>
      <c r="I42">
        <f>IF(MID(I$1,6,2)="3",Bilanço!J113,Bilanço!J113-Bilanço!I113)</f>
        <v>0</v>
      </c>
      <c r="J42">
        <f>IF(MID(J$1,6,2)="3",Bilanço!K113,Bilanço!K113-Bilanço!J113)</f>
        <v>0</v>
      </c>
      <c r="K42">
        <f>IF(MID(K$1,6,2)="3",Bilanço!L113,Bilanço!L113-Bilanço!K113)</f>
        <v>0</v>
      </c>
      <c r="L42">
        <f>IF(MID(L$1,6,2)="3",Bilanço!M113,Bilanço!M113-Bilanço!L113)</f>
        <v>0</v>
      </c>
      <c r="M42">
        <f>IF(MID(M$1,6,2)="3",Bilanço!N113,Bilanço!N113-Bilanço!M113)</f>
        <v>0</v>
      </c>
      <c r="N42">
        <f>IF(MID(N$1,6,2)="3",Bilanço!O113,Bilanço!O113-Bilanço!N113)</f>
        <v>0</v>
      </c>
      <c r="O42">
        <f>IF(MID(O$1,6,2)="3",Bilanço!P113,Bilanço!P113-Bilanço!O113)</f>
        <v>0</v>
      </c>
      <c r="P42">
        <f>IF(MID(P$1,6,2)="3",Bilanço!Q113,Bilanço!Q113-Bilanço!P113)</f>
        <v>0</v>
      </c>
      <c r="Q42">
        <f>IF(MID(Q$1,6,2)="3",Bilanço!R113,Bilanço!R113-Bilanço!Q113)</f>
        <v>0</v>
      </c>
      <c r="R42">
        <f>IF(MID(R$1,6,2)="3",Bilanço!S113,Bilanço!S113-Bilanço!R113)</f>
        <v>0</v>
      </c>
      <c r="S42">
        <f>IF(MID(S$1,6,2)="3",Bilanço!T113,Bilanço!T113-Bilanço!S113)</f>
        <v>0</v>
      </c>
      <c r="T42">
        <f>IF(MID(T$1,6,2)="3",Bilanço!U113,Bilanço!U113-Bilanço!T113)</f>
        <v>0</v>
      </c>
      <c r="U42">
        <f>IF(MID(U$1,6,2)="3",Bilanço!V113,Bilanço!V113-Bilanço!U113)</f>
        <v>0</v>
      </c>
      <c r="V42">
        <f>IF(MID(V$1,6,2)="3",Bilanço!W113,Bilanço!W113-Bilanço!V113)</f>
        <v>0</v>
      </c>
      <c r="W42">
        <f>IF(MID(W$1,6,2)="3",Bilanço!X113,Bilanço!X113-Bilanço!W113)</f>
        <v>0</v>
      </c>
    </row>
    <row r="43" spans="1:23" x14ac:dyDescent="0.25">
      <c r="A43" t="s">
        <v>122</v>
      </c>
      <c r="B43">
        <f>IF(MID(B$1,6,2)="3",Bilanço!C114,Bilanço!C114-Bilanço!B114)</f>
        <v>0</v>
      </c>
      <c r="C43">
        <f>IF(MID(C$1,6,2)="3",Bilanço!D114,Bilanço!D114-Bilanço!C114)</f>
        <v>0</v>
      </c>
      <c r="D43">
        <f>IF(MID(D$1,6,2)="3",Bilanço!E114,Bilanço!E114-Bilanço!D114)</f>
        <v>0</v>
      </c>
      <c r="E43">
        <f>IF(MID(E$1,6,2)="3",Bilanço!F114,Bilanço!F114-Bilanço!E114)</f>
        <v>0</v>
      </c>
      <c r="F43">
        <f>IF(MID(F$1,6,2)="3",Bilanço!G114,Bilanço!G114-Bilanço!F114)</f>
        <v>0</v>
      </c>
      <c r="G43">
        <f>IF(MID(G$1,6,2)="3",Bilanço!H114,Bilanço!H114-Bilanço!G114)</f>
        <v>0</v>
      </c>
      <c r="H43">
        <f>IF(MID(H$1,6,2)="3",Bilanço!I114,Bilanço!I114-Bilanço!H114)</f>
        <v>0</v>
      </c>
      <c r="I43">
        <f>IF(MID(I$1,6,2)="3",Bilanço!J114,Bilanço!J114-Bilanço!I114)</f>
        <v>0</v>
      </c>
      <c r="J43">
        <f>IF(MID(J$1,6,2)="3",Bilanço!K114,Bilanço!K114-Bilanço!J114)</f>
        <v>0</v>
      </c>
      <c r="K43">
        <f>IF(MID(K$1,6,2)="3",Bilanço!L114,Bilanço!L114-Bilanço!K114)</f>
        <v>0</v>
      </c>
      <c r="L43">
        <f>IF(MID(L$1,6,2)="3",Bilanço!M114,Bilanço!M114-Bilanço!L114)</f>
        <v>0</v>
      </c>
      <c r="M43">
        <f>IF(MID(M$1,6,2)="3",Bilanço!N114,Bilanço!N114-Bilanço!M114)</f>
        <v>0</v>
      </c>
      <c r="N43">
        <f>IF(MID(N$1,6,2)="3",Bilanço!O114,Bilanço!O114-Bilanço!N114)</f>
        <v>0</v>
      </c>
      <c r="O43">
        <f>IF(MID(O$1,6,2)="3",Bilanço!P114,Bilanço!P114-Bilanço!O114)</f>
        <v>0</v>
      </c>
      <c r="P43">
        <f>IF(MID(P$1,6,2)="3",Bilanço!Q114,Bilanço!Q114-Bilanço!P114)</f>
        <v>0</v>
      </c>
      <c r="Q43">
        <f>IF(MID(Q$1,6,2)="3",Bilanço!R114,Bilanço!R114-Bilanço!Q114)</f>
        <v>0</v>
      </c>
      <c r="R43">
        <f>IF(MID(R$1,6,2)="3",Bilanço!S114,Bilanço!S114-Bilanço!R114)</f>
        <v>0</v>
      </c>
      <c r="S43">
        <f>IF(MID(S$1,6,2)="3",Bilanço!T114,Bilanço!T114-Bilanço!S114)</f>
        <v>0</v>
      </c>
      <c r="T43">
        <f>IF(MID(T$1,6,2)="3",Bilanço!U114,Bilanço!U114-Bilanço!T114)</f>
        <v>0</v>
      </c>
      <c r="U43">
        <f>IF(MID(U$1,6,2)="3",Bilanço!V114,Bilanço!V114-Bilanço!U114)</f>
        <v>0</v>
      </c>
      <c r="V43">
        <f>IF(MID(V$1,6,2)="3",Bilanço!W114,Bilanço!W114-Bilanço!V114)</f>
        <v>0</v>
      </c>
      <c r="W43">
        <f>IF(MID(W$1,6,2)="3",Bilanço!X114,Bilanço!X114-Bilanço!W114)</f>
        <v>0</v>
      </c>
    </row>
    <row r="44" spans="1:23" x14ac:dyDescent="0.25">
      <c r="A44" t="s">
        <v>123</v>
      </c>
      <c r="B44">
        <f>IF(MID(B$1,6,2)="3",Bilanço!C115,Bilanço!C115-Bilanço!B115)</f>
        <v>8006000</v>
      </c>
      <c r="C44">
        <f>IF(MID(C$1,6,2)="3",Bilanço!D115,Bilanço!D115-Bilanço!C115)</f>
        <v>7987000</v>
      </c>
      <c r="D44">
        <f>IF(MID(D$1,6,2)="3",Bilanço!E115,Bilanço!E115-Bilanço!D115)</f>
        <v>7968000</v>
      </c>
      <c r="E44">
        <f>IF(MID(E$1,6,2)="3",Bilanço!F115,Bilanço!F115-Bilanço!E115)</f>
        <v>33783000</v>
      </c>
      <c r="F44">
        <f>IF(MID(F$1,6,2)="3",Bilanço!G115,Bilanço!G115-Bilanço!F115)</f>
        <v>34098000</v>
      </c>
      <c r="G44">
        <f>IF(MID(G$1,6,2)="3",Bilanço!H115,Bilanço!H115-Bilanço!G115)</f>
        <v>33379000</v>
      </c>
      <c r="H44">
        <f>IF(MID(H$1,6,2)="3",Bilanço!I115,Bilanço!I115-Bilanço!H115)</f>
        <v>32038000</v>
      </c>
      <c r="I44">
        <f>IF(MID(I$1,6,2)="3",Bilanço!J115,Bilanço!J115-Bilanço!I115)</f>
        <v>29987000</v>
      </c>
      <c r="J44">
        <f>IF(MID(J$1,6,2)="3",Bilanço!K115,Bilanço!K115-Bilanço!J115)</f>
        <v>30825000</v>
      </c>
      <c r="K44">
        <f>IF(MID(K$1,6,2)="3",Bilanço!L115,Bilanço!L115-Bilanço!K115)</f>
        <v>28040000</v>
      </c>
      <c r="L44">
        <f>IF(MID(L$1,6,2)="3",Bilanço!M115,Bilanço!M115-Bilanço!L115)</f>
        <v>29962000</v>
      </c>
      <c r="M44">
        <f>IF(MID(M$1,6,2)="3",Bilanço!N115,Bilanço!N115-Bilanço!M115)</f>
        <v>32558000</v>
      </c>
      <c r="N44">
        <f>IF(MID(N$1,6,2)="3",Bilanço!O115,Bilanço!O115-Bilanço!N115)</f>
        <v>33924000</v>
      </c>
      <c r="O44">
        <f>IF(MID(O$1,6,2)="3",Bilanço!P115,Bilanço!P115-Bilanço!O115)</f>
        <v>36201000</v>
      </c>
      <c r="P44">
        <f>IF(MID(P$1,6,2)="3",Bilanço!Q115,Bilanço!Q115-Bilanço!P115)</f>
        <v>39182000</v>
      </c>
      <c r="Q44">
        <f>IF(MID(Q$1,6,2)="3",Bilanço!R115,Bilanço!R115-Bilanço!Q115)</f>
        <v>42751000</v>
      </c>
      <c r="R44">
        <f>IF(MID(R$1,6,2)="3",Bilanço!S115,Bilanço!S115-Bilanço!R115)</f>
        <v>46321000</v>
      </c>
      <c r="S44">
        <f>IF(MID(S$1,6,2)="3",Bilanço!T115,Bilanço!T115-Bilanço!S115)</f>
        <v>50772000</v>
      </c>
      <c r="T44">
        <f>IF(MID(T$1,6,2)="3",Bilanço!U115,Bilanço!U115-Bilanço!T115)</f>
        <v>58579000</v>
      </c>
      <c r="U44">
        <f>IF(MID(U$1,6,2)="3",Bilanço!V115,Bilanço!V115-Bilanço!U115)</f>
        <v>72627000</v>
      </c>
      <c r="V44">
        <f>IF(MID(V$1,6,2)="3",Bilanço!W115,Bilanço!W115-Bilanço!V115)</f>
        <v>85869000</v>
      </c>
      <c r="W44">
        <f>IF(MID(W$1,6,2)="3",Bilanço!X115,Bilanço!X115-Bilanço!W115)</f>
        <v>98171000</v>
      </c>
    </row>
    <row r="45" spans="1:23" x14ac:dyDescent="0.25">
      <c r="A45" t="s">
        <v>124</v>
      </c>
      <c r="B45">
        <f>IF(MID(B$1,6,2)="3",Bilanço!C116,Bilanço!C116-Bilanço!B116)</f>
        <v>-2175000</v>
      </c>
      <c r="C45">
        <f>IF(MID(C$1,6,2)="3",Bilanço!D116,Bilanço!D116-Bilanço!C116)</f>
        <v>2000</v>
      </c>
      <c r="D45">
        <f>IF(MID(D$1,6,2)="3",Bilanço!E116,Bilanço!E116-Bilanço!D116)</f>
        <v>3828000</v>
      </c>
      <c r="E45">
        <f>IF(MID(E$1,6,2)="3",Bilanço!F116,Bilanço!F116-Bilanço!E116)</f>
        <v>2482000</v>
      </c>
      <c r="F45">
        <f>IF(MID(F$1,6,2)="3",Bilanço!G116,Bilanço!G116-Bilanço!F116)</f>
        <v>4173000</v>
      </c>
      <c r="G45">
        <f>IF(MID(G$1,6,2)="3",Bilanço!H116,Bilanço!H116-Bilanço!G116)</f>
        <v>-10816000</v>
      </c>
      <c r="H45">
        <f>IF(MID(H$1,6,2)="3",Bilanço!I116,Bilanço!I116-Bilanço!H116)</f>
        <v>4903000</v>
      </c>
      <c r="I45">
        <f>IF(MID(I$1,6,2)="3",Bilanço!J116,Bilanço!J116-Bilanço!I116)</f>
        <v>-710000</v>
      </c>
      <c r="J45">
        <f>IF(MID(J$1,6,2)="3",Bilanço!K116,Bilanço!K116-Bilanço!J116)</f>
        <v>4262000</v>
      </c>
      <c r="K45">
        <f>IF(MID(K$1,6,2)="3",Bilanço!L116,Bilanço!L116-Bilanço!K116)</f>
        <v>-8274000</v>
      </c>
      <c r="L45">
        <f>IF(MID(L$1,6,2)="3",Bilanço!M116,Bilanço!M116-Bilanço!L116)</f>
        <v>7799000</v>
      </c>
      <c r="M45">
        <f>IF(MID(M$1,6,2)="3",Bilanço!N116,Bilanço!N116-Bilanço!M116)</f>
        <v>-3217000</v>
      </c>
      <c r="N45">
        <f>IF(MID(N$1,6,2)="3",Bilanço!O116,Bilanço!O116-Bilanço!N116)</f>
        <v>5876000</v>
      </c>
      <c r="O45">
        <f>IF(MID(O$1,6,2)="3",Bilanço!P116,Bilanço!P116-Bilanço!O116)</f>
        <v>-6173000</v>
      </c>
      <c r="P45">
        <f>IF(MID(P$1,6,2)="3",Bilanço!Q116,Bilanço!Q116-Bilanço!P116)</f>
        <v>12804000</v>
      </c>
      <c r="Q45">
        <f>IF(MID(Q$1,6,2)="3",Bilanço!R116,Bilanço!R116-Bilanço!Q116)</f>
        <v>5569000</v>
      </c>
      <c r="R45">
        <f>IF(MID(R$1,6,2)="3",Bilanço!S116,Bilanço!S116-Bilanço!R116)</f>
        <v>5203000</v>
      </c>
      <c r="S45">
        <f>IF(MID(S$1,6,2)="3",Bilanço!T116,Bilanço!T116-Bilanço!S116)</f>
        <v>-14498000</v>
      </c>
      <c r="T45">
        <f>IF(MID(T$1,6,2)="3",Bilanço!U116,Bilanço!U116-Bilanço!T116)</f>
        <v>18128000</v>
      </c>
      <c r="U45">
        <f>IF(MID(U$1,6,2)="3",Bilanço!V116,Bilanço!V116-Bilanço!U116)</f>
        <v>24744000</v>
      </c>
      <c r="V45">
        <f>IF(MID(V$1,6,2)="3",Bilanço!W116,Bilanço!W116-Bilanço!V116)</f>
        <v>-21375000</v>
      </c>
      <c r="W45">
        <f>IF(MID(W$1,6,2)="3",Bilanço!X116,Bilanço!X116-Bilanço!W116)</f>
        <v>-32268000</v>
      </c>
    </row>
    <row r="46" spans="1:23" x14ac:dyDescent="0.25">
      <c r="A46" t="s">
        <v>125</v>
      </c>
      <c r="B46">
        <f>IF(MID(B$1,6,2)="3",Bilanço!C117,Bilanço!C117-Bilanço!B117)</f>
        <v>-19675000</v>
      </c>
      <c r="C46">
        <f>IF(MID(C$1,6,2)="3",Bilanço!D117,Bilanço!D117-Bilanço!C117)</f>
        <v>-31812000</v>
      </c>
      <c r="D46">
        <f>IF(MID(D$1,6,2)="3",Bilanço!E117,Bilanço!E117-Bilanço!D117)</f>
        <v>-31563000</v>
      </c>
      <c r="E46">
        <f>IF(MID(E$1,6,2)="3",Bilanço!F117,Bilanço!F117-Bilanço!E117)</f>
        <v>-42883000</v>
      </c>
      <c r="F46">
        <f>IF(MID(F$1,6,2)="3",Bilanço!G117,Bilanço!G117-Bilanço!F117)</f>
        <v>-52388000</v>
      </c>
      <c r="G46">
        <f>IF(MID(G$1,6,2)="3",Bilanço!H117,Bilanço!H117-Bilanço!G117)</f>
        <v>-60566000</v>
      </c>
      <c r="H46">
        <f>IF(MID(H$1,6,2)="3",Bilanço!I117,Bilanço!I117-Bilanço!H117)</f>
        <v>-59712000</v>
      </c>
      <c r="I46">
        <f>IF(MID(I$1,6,2)="3",Bilanço!J117,Bilanço!J117-Bilanço!I117)</f>
        <v>-49623000</v>
      </c>
      <c r="J46">
        <f>IF(MID(J$1,6,2)="3",Bilanço!K117,Bilanço!K117-Bilanço!J117)</f>
        <v>-48034000</v>
      </c>
      <c r="K46">
        <f>IF(MID(K$1,6,2)="3",Bilanço!L117,Bilanço!L117-Bilanço!K117)</f>
        <v>-53737000</v>
      </c>
      <c r="L46">
        <f>IF(MID(L$1,6,2)="3",Bilanço!M117,Bilanço!M117-Bilanço!L117)</f>
        <v>-63343000</v>
      </c>
      <c r="M46">
        <f>IF(MID(M$1,6,2)="3",Bilanço!N117,Bilanço!N117-Bilanço!M117)</f>
        <v>-59346000</v>
      </c>
      <c r="N46">
        <f>IF(MID(N$1,6,2)="3",Bilanço!O117,Bilanço!O117-Bilanço!N117)</f>
        <v>-66083000</v>
      </c>
      <c r="O46">
        <f>IF(MID(O$1,6,2)="3",Bilanço!P117,Bilanço!P117-Bilanço!O117)</f>
        <v>-67440000</v>
      </c>
      <c r="P46">
        <f>IF(MID(P$1,6,2)="3",Bilanço!Q117,Bilanço!Q117-Bilanço!P117)</f>
        <v>-72987000</v>
      </c>
      <c r="Q46">
        <f>IF(MID(Q$1,6,2)="3",Bilanço!R117,Bilanço!R117-Bilanço!Q117)</f>
        <v>-82981000</v>
      </c>
      <c r="R46">
        <f>IF(MID(R$1,6,2)="3",Bilanço!S117,Bilanço!S117-Bilanço!R117)</f>
        <v>-111981000</v>
      </c>
      <c r="S46">
        <f>IF(MID(S$1,6,2)="3",Bilanço!T117,Bilanço!T117-Bilanço!S117)</f>
        <v>-134030000</v>
      </c>
      <c r="T46">
        <f>IF(MID(T$1,6,2)="3",Bilanço!U117,Bilanço!U117-Bilanço!T117)</f>
        <v>-203448000</v>
      </c>
      <c r="U46">
        <f>IF(MID(U$1,6,2)="3",Bilanço!V117,Bilanço!V117-Bilanço!U117)</f>
        <v>-203159000</v>
      </c>
      <c r="V46">
        <f>IF(MID(V$1,6,2)="3",Bilanço!W117,Bilanço!W117-Bilanço!V117)</f>
        <v>-231523000</v>
      </c>
      <c r="W46">
        <f>IF(MID(W$1,6,2)="3",Bilanço!X117,Bilanço!X117-Bilanço!W117)</f>
        <v>-399777000</v>
      </c>
    </row>
    <row r="47" spans="1:23" x14ac:dyDescent="0.25">
      <c r="A47" t="s">
        <v>126</v>
      </c>
      <c r="B47">
        <f>IF(MID(B$1,6,2)="3",Bilanço!C118,Bilanço!C118-Bilanço!B118)</f>
        <v>0</v>
      </c>
      <c r="C47">
        <f>IF(MID(C$1,6,2)="3",Bilanço!D118,Bilanço!D118-Bilanço!C118)</f>
        <v>0</v>
      </c>
      <c r="D47">
        <f>IF(MID(D$1,6,2)="3",Bilanço!E118,Bilanço!E118-Bilanço!D118)</f>
        <v>0</v>
      </c>
      <c r="E47">
        <f>IF(MID(E$1,6,2)="3",Bilanço!F118,Bilanço!F118-Bilanço!E118)</f>
        <v>0</v>
      </c>
      <c r="F47">
        <f>IF(MID(F$1,6,2)="3",Bilanço!G118,Bilanço!G118-Bilanço!F118)</f>
        <v>0</v>
      </c>
      <c r="G47">
        <f>IF(MID(G$1,6,2)="3",Bilanço!H118,Bilanço!H118-Bilanço!G118)</f>
        <v>0</v>
      </c>
      <c r="H47">
        <f>IF(MID(H$1,6,2)="3",Bilanço!I118,Bilanço!I118-Bilanço!H118)</f>
        <v>0</v>
      </c>
      <c r="I47">
        <f>IF(MID(I$1,6,2)="3",Bilanço!J118,Bilanço!J118-Bilanço!I118)</f>
        <v>0</v>
      </c>
      <c r="J47">
        <f>IF(MID(J$1,6,2)="3",Bilanço!K118,Bilanço!K118-Bilanço!J118)</f>
        <v>0</v>
      </c>
      <c r="K47">
        <f>IF(MID(K$1,6,2)="3",Bilanço!L118,Bilanço!L118-Bilanço!K118)</f>
        <v>0</v>
      </c>
      <c r="L47">
        <f>IF(MID(L$1,6,2)="3",Bilanço!M118,Bilanço!M118-Bilanço!L118)</f>
        <v>0</v>
      </c>
      <c r="M47">
        <f>IF(MID(M$1,6,2)="3",Bilanço!N118,Bilanço!N118-Bilanço!M118)</f>
        <v>0</v>
      </c>
      <c r="N47">
        <f>IF(MID(N$1,6,2)="3",Bilanço!O118,Bilanço!O118-Bilanço!N118)</f>
        <v>0</v>
      </c>
      <c r="O47">
        <f>IF(MID(O$1,6,2)="3",Bilanço!P118,Bilanço!P118-Bilanço!O118)</f>
        <v>0</v>
      </c>
      <c r="P47">
        <f>IF(MID(P$1,6,2)="3",Bilanço!Q118,Bilanço!Q118-Bilanço!P118)</f>
        <v>0</v>
      </c>
      <c r="Q47">
        <f>IF(MID(Q$1,6,2)="3",Bilanço!R118,Bilanço!R118-Bilanço!Q118)</f>
        <v>0</v>
      </c>
      <c r="R47">
        <f>IF(MID(R$1,6,2)="3",Bilanço!S118,Bilanço!S118-Bilanço!R118)</f>
        <v>0</v>
      </c>
      <c r="S47">
        <f>IF(MID(S$1,6,2)="3",Bilanço!T118,Bilanço!T118-Bilanço!S118)</f>
        <v>0</v>
      </c>
      <c r="T47">
        <f>IF(MID(T$1,6,2)="3",Bilanço!U118,Bilanço!U118-Bilanço!T118)</f>
        <v>0</v>
      </c>
      <c r="U47">
        <f>IF(MID(U$1,6,2)="3",Bilanço!V118,Bilanço!V118-Bilanço!U118)</f>
        <v>0</v>
      </c>
      <c r="V47">
        <f>IF(MID(V$1,6,2)="3",Bilanço!W118,Bilanço!W118-Bilanço!V118)</f>
        <v>0</v>
      </c>
      <c r="W47">
        <f>IF(MID(W$1,6,2)="3",Bilanço!X118,Bilanço!X118-Bilanço!W118)</f>
        <v>0</v>
      </c>
    </row>
    <row r="48" spans="1:23" x14ac:dyDescent="0.25">
      <c r="A48" t="s">
        <v>127</v>
      </c>
      <c r="B48">
        <f>IF(MID(B$1,6,2)="3",Bilanço!C119,Bilanço!C119-Bilanço!B119)</f>
        <v>0</v>
      </c>
      <c r="C48">
        <f>IF(MID(C$1,6,2)="3",Bilanço!D119,Bilanço!D119-Bilanço!C119)</f>
        <v>0</v>
      </c>
      <c r="D48">
        <f>IF(MID(D$1,6,2)="3",Bilanço!E119,Bilanço!E119-Bilanço!D119)</f>
        <v>0</v>
      </c>
      <c r="E48">
        <f>IF(MID(E$1,6,2)="3",Bilanço!F119,Bilanço!F119-Bilanço!E119)</f>
        <v>0</v>
      </c>
      <c r="F48">
        <f>IF(MID(F$1,6,2)="3",Bilanço!G119,Bilanço!G119-Bilanço!F119)</f>
        <v>0</v>
      </c>
      <c r="G48">
        <f>IF(MID(G$1,6,2)="3",Bilanço!H119,Bilanço!H119-Bilanço!G119)</f>
        <v>0</v>
      </c>
      <c r="H48">
        <f>IF(MID(H$1,6,2)="3",Bilanço!I119,Bilanço!I119-Bilanço!H119)</f>
        <v>0</v>
      </c>
      <c r="I48">
        <f>IF(MID(I$1,6,2)="3",Bilanço!J119,Bilanço!J119-Bilanço!I119)</f>
        <v>0</v>
      </c>
      <c r="J48">
        <f>IF(MID(J$1,6,2)="3",Bilanço!K119,Bilanço!K119-Bilanço!J119)</f>
        <v>0</v>
      </c>
      <c r="K48">
        <f>IF(MID(K$1,6,2)="3",Bilanço!L119,Bilanço!L119-Bilanço!K119)</f>
        <v>0</v>
      </c>
      <c r="L48">
        <f>IF(MID(L$1,6,2)="3",Bilanço!M119,Bilanço!M119-Bilanço!L119)</f>
        <v>0</v>
      </c>
      <c r="M48">
        <f>IF(MID(M$1,6,2)="3",Bilanço!N119,Bilanço!N119-Bilanço!M119)</f>
        <v>0</v>
      </c>
      <c r="N48">
        <f>IF(MID(N$1,6,2)="3",Bilanço!O119,Bilanço!O119-Bilanço!N119)</f>
        <v>0</v>
      </c>
      <c r="O48">
        <f>IF(MID(O$1,6,2)="3",Bilanço!P119,Bilanço!P119-Bilanço!O119)</f>
        <v>0</v>
      </c>
      <c r="P48">
        <f>IF(MID(P$1,6,2)="3",Bilanço!Q119,Bilanço!Q119-Bilanço!P119)</f>
        <v>0</v>
      </c>
      <c r="Q48">
        <f>IF(MID(Q$1,6,2)="3",Bilanço!R119,Bilanço!R119-Bilanço!Q119)</f>
        <v>0</v>
      </c>
      <c r="R48">
        <f>IF(MID(R$1,6,2)="3",Bilanço!S119,Bilanço!S119-Bilanço!R119)</f>
        <v>0</v>
      </c>
      <c r="S48">
        <f>IF(MID(S$1,6,2)="3",Bilanço!T119,Bilanço!T119-Bilanço!S119)</f>
        <v>0</v>
      </c>
      <c r="T48">
        <f>IF(MID(T$1,6,2)="3",Bilanço!U119,Bilanço!U119-Bilanço!T119)</f>
        <v>0</v>
      </c>
      <c r="U48">
        <f>IF(MID(U$1,6,2)="3",Bilanço!V119,Bilanço!V119-Bilanço!U119)</f>
        <v>0</v>
      </c>
      <c r="V48">
        <f>IF(MID(V$1,6,2)="3",Bilanço!W119,Bilanço!W119-Bilanço!V119)</f>
        <v>0</v>
      </c>
      <c r="W48">
        <f>IF(MID(W$1,6,2)="3",Bilanço!X119,Bilanço!X119-Bilanço!W119)</f>
        <v>0</v>
      </c>
    </row>
    <row r="49" spans="1:23" x14ac:dyDescent="0.25">
      <c r="A49" t="s">
        <v>128</v>
      </c>
      <c r="B49">
        <f>IF(MID(B$1,6,2)="3",Bilanço!C120,Bilanço!C120-Bilanço!B120)</f>
        <v>23830000</v>
      </c>
      <c r="C49">
        <f>IF(MID(C$1,6,2)="3",Bilanço!D120,Bilanço!D120-Bilanço!C120)</f>
        <v>-38128000</v>
      </c>
      <c r="D49">
        <f>IF(MID(D$1,6,2)="3",Bilanço!E120,Bilanço!E120-Bilanço!D120)</f>
        <v>7998000</v>
      </c>
      <c r="E49">
        <f>IF(MID(E$1,6,2)="3",Bilanço!F120,Bilanço!F120-Bilanço!E120)</f>
        <v>-42164000</v>
      </c>
      <c r="F49">
        <f>IF(MID(F$1,6,2)="3",Bilanço!G120,Bilanço!G120-Bilanço!F120)</f>
        <v>18964000</v>
      </c>
      <c r="G49">
        <f>IF(MID(G$1,6,2)="3",Bilanço!H120,Bilanço!H120-Bilanço!G120)</f>
        <v>25201000</v>
      </c>
      <c r="H49">
        <f>IF(MID(H$1,6,2)="3",Bilanço!I120,Bilanço!I120-Bilanço!H120)</f>
        <v>-11042000</v>
      </c>
      <c r="I49">
        <f>IF(MID(I$1,6,2)="3",Bilanço!J120,Bilanço!J120-Bilanço!I120)</f>
        <v>-23585000</v>
      </c>
      <c r="J49">
        <f>IF(MID(J$1,6,2)="3",Bilanço!K120,Bilanço!K120-Bilanço!J120)</f>
        <v>11790000</v>
      </c>
      <c r="K49">
        <f>IF(MID(K$1,6,2)="3",Bilanço!L120,Bilanço!L120-Bilanço!K120)</f>
        <v>5981000</v>
      </c>
      <c r="L49">
        <f>IF(MID(L$1,6,2)="3",Bilanço!M120,Bilanço!M120-Bilanço!L120)</f>
        <v>-15538000</v>
      </c>
      <c r="M49">
        <f>IF(MID(M$1,6,2)="3",Bilanço!N120,Bilanço!N120-Bilanço!M120)</f>
        <v>-40694000</v>
      </c>
      <c r="N49">
        <f>IF(MID(N$1,6,2)="3",Bilanço!O120,Bilanço!O120-Bilanço!N120)</f>
        <v>-12693000</v>
      </c>
      <c r="O49">
        <f>IF(MID(O$1,6,2)="3",Bilanço!P120,Bilanço!P120-Bilanço!O120)</f>
        <v>-6127000</v>
      </c>
      <c r="P49">
        <f>IF(MID(P$1,6,2)="3",Bilanço!Q120,Bilanço!Q120-Bilanço!P120)</f>
        <v>80520000</v>
      </c>
      <c r="Q49">
        <f>IF(MID(Q$1,6,2)="3",Bilanço!R120,Bilanço!R120-Bilanço!Q120)</f>
        <v>-34677000</v>
      </c>
      <c r="R49">
        <f>IF(MID(R$1,6,2)="3",Bilanço!S120,Bilanço!S120-Bilanço!R120)</f>
        <v>-38999000</v>
      </c>
      <c r="S49">
        <f>IF(MID(S$1,6,2)="3",Bilanço!T120,Bilanço!T120-Bilanço!S120)</f>
        <v>-228158000</v>
      </c>
      <c r="T49">
        <f>IF(MID(T$1,6,2)="3",Bilanço!U120,Bilanço!U120-Bilanço!T120)</f>
        <v>153424000</v>
      </c>
      <c r="U49">
        <f>IF(MID(U$1,6,2)="3",Bilanço!V120,Bilanço!V120-Bilanço!U120)</f>
        <v>-365988000</v>
      </c>
      <c r="V49">
        <f>IF(MID(V$1,6,2)="3",Bilanço!W120,Bilanço!W120-Bilanço!V120)</f>
        <v>26173000</v>
      </c>
      <c r="W49">
        <f>IF(MID(W$1,6,2)="3",Bilanço!X120,Bilanço!X120-Bilanço!W120)</f>
        <v>-646862000</v>
      </c>
    </row>
    <row r="50" spans="1:23" x14ac:dyDescent="0.25">
      <c r="A50" t="s">
        <v>129</v>
      </c>
      <c r="B50">
        <f>IF(MID(B$1,6,2)="3",Bilanço!C121,Bilanço!C121-Bilanço!B121)</f>
        <v>26222000</v>
      </c>
      <c r="C50">
        <f>IF(MID(C$1,6,2)="3",Bilanço!D121,Bilanço!D121-Bilanço!C121)</f>
        <v>-38128000</v>
      </c>
      <c r="D50">
        <f>IF(MID(D$1,6,2)="3",Bilanço!E121,Bilanço!E121-Bilanço!D121)</f>
        <v>5399000</v>
      </c>
      <c r="E50">
        <f>IF(MID(E$1,6,2)="3",Bilanço!F121,Bilanço!F121-Bilanço!E121)</f>
        <v>-41146000</v>
      </c>
      <c r="F50">
        <f>IF(MID(F$1,6,2)="3",Bilanço!G121,Bilanço!G121-Bilanço!F121)</f>
        <v>17036000</v>
      </c>
      <c r="G50">
        <f>IF(MID(G$1,6,2)="3",Bilanço!H121,Bilanço!H121-Bilanço!G121)</f>
        <v>24481000</v>
      </c>
      <c r="H50">
        <f>IF(MID(H$1,6,2)="3",Bilanço!I121,Bilanço!I121-Bilanço!H121)</f>
        <v>-9763000</v>
      </c>
      <c r="I50">
        <f>IF(MID(I$1,6,2)="3",Bilanço!J121,Bilanço!J121-Bilanço!I121)</f>
        <v>-23512000</v>
      </c>
      <c r="J50">
        <f>IF(MID(J$1,6,2)="3",Bilanço!K121,Bilanço!K121-Bilanço!J121)</f>
        <v>10854000</v>
      </c>
      <c r="K50">
        <f>IF(MID(K$1,6,2)="3",Bilanço!L121,Bilanço!L121-Bilanço!K121)</f>
        <v>7578000</v>
      </c>
      <c r="L50">
        <f>IF(MID(L$1,6,2)="3",Bilanço!M121,Bilanço!M121-Bilanço!L121)</f>
        <v>-17250000</v>
      </c>
      <c r="M50">
        <f>IF(MID(M$1,6,2)="3",Bilanço!N121,Bilanço!N121-Bilanço!M121)</f>
        <v>-43598000</v>
      </c>
      <c r="N50">
        <f>IF(MID(N$1,6,2)="3",Bilanço!O121,Bilanço!O121-Bilanço!N121)</f>
        <v>-17437000</v>
      </c>
      <c r="O50">
        <f>IF(MID(O$1,6,2)="3",Bilanço!P121,Bilanço!P121-Bilanço!O121)</f>
        <v>1063000</v>
      </c>
      <c r="P50">
        <f>IF(MID(P$1,6,2)="3",Bilanço!Q121,Bilanço!Q121-Bilanço!P121)</f>
        <v>84890000</v>
      </c>
      <c r="Q50">
        <f>IF(MID(Q$1,6,2)="3",Bilanço!R121,Bilanço!R121-Bilanço!Q121)</f>
        <v>-32295000</v>
      </c>
      <c r="R50">
        <f>IF(MID(R$1,6,2)="3",Bilanço!S121,Bilanço!S121-Bilanço!R121)</f>
        <v>-55637000</v>
      </c>
      <c r="S50">
        <f>IF(MID(S$1,6,2)="3",Bilanço!T121,Bilanço!T121-Bilanço!S121)</f>
        <v>-224036000</v>
      </c>
      <c r="T50">
        <f>IF(MID(T$1,6,2)="3",Bilanço!U121,Bilanço!U121-Bilanço!T121)</f>
        <v>169583000</v>
      </c>
      <c r="U50">
        <f>IF(MID(U$1,6,2)="3",Bilanço!V121,Bilanço!V121-Bilanço!U121)</f>
        <v>-332385000</v>
      </c>
      <c r="V50">
        <f>IF(MID(V$1,6,2)="3",Bilanço!W121,Bilanço!W121-Bilanço!V121)</f>
        <v>30322000</v>
      </c>
      <c r="W50">
        <f>IF(MID(W$1,6,2)="3",Bilanço!X121,Bilanço!X121-Bilanço!W121)</f>
        <v>-671756000</v>
      </c>
    </row>
    <row r="51" spans="1:23" x14ac:dyDescent="0.25">
      <c r="A51" t="s">
        <v>130</v>
      </c>
      <c r="B51">
        <f>IF(MID(B$1,6,2)="3",Bilanço!C122,Bilanço!C122-Bilanço!B122)</f>
        <v>23830000</v>
      </c>
      <c r="C51">
        <f>IF(MID(C$1,6,2)="3",Bilanço!D122,Bilanço!D122-Bilanço!C122)</f>
        <v>-38128000</v>
      </c>
      <c r="D51">
        <f>IF(MID(D$1,6,2)="3",Bilanço!E122,Bilanço!E122-Bilanço!D122)</f>
        <v>7998000</v>
      </c>
      <c r="E51">
        <f>IF(MID(E$1,6,2)="3",Bilanço!F122,Bilanço!F122-Bilanço!E122)</f>
        <v>-41146000</v>
      </c>
      <c r="F51">
        <f>IF(MID(F$1,6,2)="3",Bilanço!G122,Bilanço!G122-Bilanço!F122)</f>
        <v>17946000</v>
      </c>
      <c r="G51">
        <f>IF(MID(G$1,6,2)="3",Bilanço!H122,Bilanço!H122-Bilanço!G122)</f>
        <v>25201000</v>
      </c>
      <c r="H51">
        <f>IF(MID(H$1,6,2)="3",Bilanço!I122,Bilanço!I122-Bilanço!H122)</f>
        <v>-11042000</v>
      </c>
      <c r="I51">
        <f>IF(MID(I$1,6,2)="3",Bilanço!J122,Bilanço!J122-Bilanço!I122)</f>
        <v>-15929000</v>
      </c>
      <c r="J51">
        <f>IF(MID(J$1,6,2)="3",Bilanço!K122,Bilanço!K122-Bilanço!J122)</f>
        <v>-1285000</v>
      </c>
      <c r="K51">
        <f>IF(MID(K$1,6,2)="3",Bilanço!L122,Bilanço!L122-Bilanço!K122)</f>
        <v>15663000</v>
      </c>
      <c r="L51">
        <f>IF(MID(L$1,6,2)="3",Bilanço!M122,Bilanço!M122-Bilanço!L122)</f>
        <v>-19801000</v>
      </c>
      <c r="M51">
        <f>IF(MID(M$1,6,2)="3",Bilanço!N122,Bilanço!N122-Bilanço!M122)</f>
        <v>-40694000</v>
      </c>
      <c r="N51">
        <f>IF(MID(N$1,6,2)="3",Bilanço!O122,Bilanço!O122-Bilanço!N122)</f>
        <v>99004000</v>
      </c>
      <c r="O51">
        <f>IF(MID(O$1,6,2)="3",Bilanço!P122,Bilanço!P122-Bilanço!O122)</f>
        <v>-117824000</v>
      </c>
      <c r="P51">
        <f>IF(MID(P$1,6,2)="3",Bilanço!Q122,Bilanço!Q122-Bilanço!P122)</f>
        <v>168769000</v>
      </c>
      <c r="Q51">
        <f>IF(MID(Q$1,6,2)="3",Bilanço!R122,Bilanço!R122-Bilanço!Q122)</f>
        <v>-40676000</v>
      </c>
      <c r="R51">
        <f>IF(MID(R$1,6,2)="3",Bilanço!S122,Bilanço!S122-Bilanço!R122)</f>
        <v>153018000</v>
      </c>
      <c r="S51">
        <f>IF(MID(S$1,6,2)="3",Bilanço!T122,Bilanço!T122-Bilanço!S122)</f>
        <v>-627376000</v>
      </c>
      <c r="T51">
        <f>IF(MID(T$1,6,2)="3",Bilanço!U122,Bilanço!U122-Bilanço!T122)</f>
        <v>270098000</v>
      </c>
      <c r="U51">
        <f>IF(MID(U$1,6,2)="3",Bilanço!V122,Bilanço!V122-Bilanço!U122)</f>
        <v>-365988000</v>
      </c>
      <c r="V51">
        <f>IF(MID(V$1,6,2)="3",Bilanço!W122,Bilanço!W122-Bilanço!V122)</f>
        <v>285404000</v>
      </c>
      <c r="W51">
        <f>IF(MID(W$1,6,2)="3",Bilanço!X122,Bilanço!X122-Bilanço!W122)</f>
        <v>-1053927000</v>
      </c>
    </row>
    <row r="52" spans="1:23" x14ac:dyDescent="0.25">
      <c r="A52" t="s">
        <v>131</v>
      </c>
      <c r="B52">
        <f>IF(MID(B$1,6,2)="3",Bilanço!C123,Bilanço!C123-Bilanço!B123)</f>
        <v>9892000</v>
      </c>
      <c r="C52">
        <f>IF(MID(C$1,6,2)="3",Bilanço!D123,Bilanço!D123-Bilanço!C123)</f>
        <v>149728000</v>
      </c>
      <c r="D52">
        <f>IF(MID(D$1,6,2)="3",Bilanço!E123,Bilanço!E123-Bilanço!D123)</f>
        <v>161730000</v>
      </c>
      <c r="E52">
        <f>IF(MID(E$1,6,2)="3",Bilanço!F123,Bilanço!F123-Bilanço!E123)</f>
        <v>42122000</v>
      </c>
      <c r="F52">
        <f>IF(MID(F$1,6,2)="3",Bilanço!G123,Bilanço!G123-Bilanço!F123)</f>
        <v>-7516000</v>
      </c>
      <c r="G52">
        <f>IF(MID(G$1,6,2)="3",Bilanço!H123,Bilanço!H123-Bilanço!G123)</f>
        <v>70293000</v>
      </c>
      <c r="H52">
        <f>IF(MID(H$1,6,2)="3",Bilanço!I123,Bilanço!I123-Bilanço!H123)</f>
        <v>123331000</v>
      </c>
      <c r="I52">
        <f>IF(MID(I$1,6,2)="3",Bilanço!J123,Bilanço!J123-Bilanço!I123)</f>
        <v>-172721000</v>
      </c>
      <c r="J52">
        <f>IF(MID(J$1,6,2)="3",Bilanço!K123,Bilanço!K123-Bilanço!J123)</f>
        <v>293458000</v>
      </c>
      <c r="K52">
        <f>IF(MID(K$1,6,2)="3",Bilanço!L123,Bilanço!L123-Bilanço!K123)</f>
        <v>8658000</v>
      </c>
      <c r="L52">
        <f>IF(MID(L$1,6,2)="3",Bilanço!M123,Bilanço!M123-Bilanço!L123)</f>
        <v>234837000</v>
      </c>
      <c r="M52">
        <f>IF(MID(M$1,6,2)="3",Bilanço!N123,Bilanço!N123-Bilanço!M123)</f>
        <v>-251948000</v>
      </c>
      <c r="N52">
        <f>IF(MID(N$1,6,2)="3",Bilanço!O123,Bilanço!O123-Bilanço!N123)</f>
        <v>-13058000</v>
      </c>
      <c r="O52">
        <f>IF(MID(O$1,6,2)="3",Bilanço!P123,Bilanço!P123-Bilanço!O123)</f>
        <v>366792000</v>
      </c>
      <c r="P52">
        <f>IF(MID(P$1,6,2)="3",Bilanço!Q123,Bilanço!Q123-Bilanço!P123)</f>
        <v>705057000</v>
      </c>
      <c r="Q52">
        <f>IF(MID(Q$1,6,2)="3",Bilanço!R123,Bilanço!R123-Bilanço!Q123)</f>
        <v>-243595000</v>
      </c>
      <c r="R52">
        <f>IF(MID(R$1,6,2)="3",Bilanço!S123,Bilanço!S123-Bilanço!R123)</f>
        <v>110655000</v>
      </c>
      <c r="S52">
        <f>IF(MID(S$1,6,2)="3",Bilanço!T123,Bilanço!T123-Bilanço!S123)</f>
        <v>599957000</v>
      </c>
      <c r="T52">
        <f>IF(MID(T$1,6,2)="3",Bilanço!U123,Bilanço!U123-Bilanço!T123)</f>
        <v>967900000</v>
      </c>
      <c r="U52">
        <f>IF(MID(U$1,6,2)="3",Bilanço!V123,Bilanço!V123-Bilanço!U123)</f>
        <v>-395607000</v>
      </c>
      <c r="V52">
        <f>IF(MID(V$1,6,2)="3",Bilanço!W123,Bilanço!W123-Bilanço!V123)</f>
        <v>152625000</v>
      </c>
      <c r="W52">
        <f>IF(MID(W$1,6,2)="3",Bilanço!X123,Bilanço!X123-Bilanço!W123)</f>
        <v>1801586000</v>
      </c>
    </row>
    <row r="53" spans="1:23" x14ac:dyDescent="0.25">
      <c r="A53" t="s">
        <v>132</v>
      </c>
      <c r="B53">
        <f>IF(MID(B$1,6,2)="3",Bilanço!C124,Bilanço!C124-Bilanço!B124)</f>
        <v>-5795000</v>
      </c>
      <c r="C53">
        <f>IF(MID(C$1,6,2)="3",Bilanço!D124,Bilanço!D124-Bilanço!C124)</f>
        <v>47000</v>
      </c>
      <c r="D53">
        <f>IF(MID(D$1,6,2)="3",Bilanço!E124,Bilanço!E124-Bilanço!D124)</f>
        <v>-54521000</v>
      </c>
      <c r="E53">
        <f>IF(MID(E$1,6,2)="3",Bilanço!F124,Bilanço!F124-Bilanço!E124)</f>
        <v>-52230000</v>
      </c>
      <c r="F53">
        <f>IF(MID(F$1,6,2)="3",Bilanço!G124,Bilanço!G124-Bilanço!F124)</f>
        <v>-41963000</v>
      </c>
      <c r="G53">
        <f>IF(MID(G$1,6,2)="3",Bilanço!H124,Bilanço!H124-Bilanço!G124)</f>
        <v>-35226000</v>
      </c>
      <c r="H53">
        <f>IF(MID(H$1,6,2)="3",Bilanço!I124,Bilanço!I124-Bilanço!H124)</f>
        <v>-19215000</v>
      </c>
      <c r="I53">
        <f>IF(MID(I$1,6,2)="3",Bilanço!J124,Bilanço!J124-Bilanço!I124)</f>
        <v>-30900000</v>
      </c>
      <c r="J53">
        <f>IF(MID(J$1,6,2)="3",Bilanço!K124,Bilanço!K124-Bilanço!J124)</f>
        <v>-15830000</v>
      </c>
      <c r="K53">
        <f>IF(MID(K$1,6,2)="3",Bilanço!L124,Bilanço!L124-Bilanço!K124)</f>
        <v>62586000</v>
      </c>
      <c r="L53">
        <f>IF(MID(L$1,6,2)="3",Bilanço!M124,Bilanço!M124-Bilanço!L124)</f>
        <v>69440000</v>
      </c>
      <c r="M53">
        <f>IF(MID(M$1,6,2)="3",Bilanço!N124,Bilanço!N124-Bilanço!M124)</f>
        <v>2360000</v>
      </c>
      <c r="N53">
        <f>IF(MID(N$1,6,2)="3",Bilanço!O124,Bilanço!O124-Bilanço!N124)</f>
        <v>-5179000</v>
      </c>
      <c r="O53">
        <f>IF(MID(O$1,6,2)="3",Bilanço!P124,Bilanço!P124-Bilanço!O124)</f>
        <v>29455000</v>
      </c>
      <c r="P53">
        <f>IF(MID(P$1,6,2)="3",Bilanço!Q124,Bilanço!Q124-Bilanço!P124)</f>
        <v>104828000</v>
      </c>
      <c r="Q53">
        <f>IF(MID(Q$1,6,2)="3",Bilanço!R124,Bilanço!R124-Bilanço!Q124)</f>
        <v>58034000</v>
      </c>
      <c r="R53">
        <f>IF(MID(R$1,6,2)="3",Bilanço!S124,Bilanço!S124-Bilanço!R124)</f>
        <v>133761000</v>
      </c>
      <c r="S53">
        <f>IF(MID(S$1,6,2)="3",Bilanço!T124,Bilanço!T124-Bilanço!S124)</f>
        <v>140564000</v>
      </c>
      <c r="T53">
        <f>IF(MID(T$1,6,2)="3",Bilanço!U124,Bilanço!U124-Bilanço!T124)</f>
        <v>192568000</v>
      </c>
      <c r="U53">
        <f>IF(MID(U$1,6,2)="3",Bilanço!V124,Bilanço!V124-Bilanço!U124)</f>
        <v>141991000</v>
      </c>
      <c r="V53">
        <f>IF(MID(V$1,6,2)="3",Bilanço!W124,Bilanço!W124-Bilanço!V124)</f>
        <v>156782000</v>
      </c>
      <c r="W53">
        <f>IF(MID(W$1,6,2)="3",Bilanço!X124,Bilanço!X124-Bilanço!W124)</f>
        <v>292678000</v>
      </c>
    </row>
    <row r="54" spans="1:23" x14ac:dyDescent="0.25">
      <c r="A54" t="s">
        <v>133</v>
      </c>
      <c r="B54">
        <f>IF(MID(B$1,6,2)="3",Bilanço!C125,Bilanço!C125-Bilanço!B125)</f>
        <v>40461000</v>
      </c>
      <c r="C54">
        <f>IF(MID(C$1,6,2)="3",Bilanço!D125,Bilanço!D125-Bilanço!C125)</f>
        <v>43418000</v>
      </c>
      <c r="D54">
        <f>IF(MID(D$1,6,2)="3",Bilanço!E125,Bilanço!E125-Bilanço!D125)</f>
        <v>63120000</v>
      </c>
      <c r="E54">
        <f>IF(MID(E$1,6,2)="3",Bilanço!F125,Bilanço!F125-Bilanço!E125)</f>
        <v>62353000</v>
      </c>
      <c r="F54">
        <f>IF(MID(F$1,6,2)="3",Bilanço!G125,Bilanço!G125-Bilanço!F125)</f>
        <v>77276000</v>
      </c>
      <c r="G54">
        <f>IF(MID(G$1,6,2)="3",Bilanço!H125,Bilanço!H125-Bilanço!G125)</f>
        <v>86846000</v>
      </c>
      <c r="H54">
        <f>IF(MID(H$1,6,2)="3",Bilanço!I125,Bilanço!I125-Bilanço!H125)</f>
        <v>102546000</v>
      </c>
      <c r="I54">
        <f>IF(MID(I$1,6,2)="3",Bilanço!J125,Bilanço!J125-Bilanço!I125)</f>
        <v>73032000</v>
      </c>
      <c r="J54">
        <f>IF(MID(J$1,6,2)="3",Bilanço!K125,Bilanço!K125-Bilanço!J125)</f>
        <v>83980000</v>
      </c>
      <c r="K54">
        <f>IF(MID(K$1,6,2)="3",Bilanço!L125,Bilanço!L125-Bilanço!K125)</f>
        <v>97772000</v>
      </c>
      <c r="L54">
        <f>IF(MID(L$1,6,2)="3",Bilanço!M125,Bilanço!M125-Bilanço!L125)</f>
        <v>103022000</v>
      </c>
      <c r="M54">
        <f>IF(MID(M$1,6,2)="3",Bilanço!N125,Bilanço!N125-Bilanço!M125)</f>
        <v>95061000</v>
      </c>
      <c r="N54">
        <f>IF(MID(N$1,6,2)="3",Bilanço!O125,Bilanço!O125-Bilanço!N125)</f>
        <v>94330000</v>
      </c>
      <c r="O54">
        <f>IF(MID(O$1,6,2)="3",Bilanço!P125,Bilanço!P125-Bilanço!O125)</f>
        <v>114770000</v>
      </c>
      <c r="P54">
        <f>IF(MID(P$1,6,2)="3",Bilanço!Q125,Bilanço!Q125-Bilanço!P125)</f>
        <v>90202000</v>
      </c>
      <c r="Q54">
        <f>IF(MID(Q$1,6,2)="3",Bilanço!R125,Bilanço!R125-Bilanço!Q125)</f>
        <v>136610000</v>
      </c>
      <c r="R54">
        <f>IF(MID(R$1,6,2)="3",Bilanço!S125,Bilanço!S125-Bilanço!R125)</f>
        <v>146680000</v>
      </c>
      <c r="S54">
        <f>IF(MID(S$1,6,2)="3",Bilanço!T125,Bilanço!T125-Bilanço!S125)</f>
        <v>193538000</v>
      </c>
      <c r="T54">
        <f>IF(MID(T$1,6,2)="3",Bilanço!U125,Bilanço!U125-Bilanço!T125)</f>
        <v>306384000</v>
      </c>
      <c r="U54">
        <f>IF(MID(U$1,6,2)="3",Bilanço!V125,Bilanço!V125-Bilanço!U125)</f>
        <v>255770000</v>
      </c>
      <c r="V54">
        <f>IF(MID(V$1,6,2)="3",Bilanço!W125,Bilanço!W125-Bilanço!V125)</f>
        <v>359291000</v>
      </c>
      <c r="W54">
        <f>IF(MID(W$1,6,2)="3",Bilanço!X125,Bilanço!X125-Bilanço!W125)</f>
        <v>524021000</v>
      </c>
    </row>
    <row r="55" spans="1:23" x14ac:dyDescent="0.25">
      <c r="A55" t="s">
        <v>134</v>
      </c>
      <c r="B55">
        <f>IF(MID(B$1,6,2)="3",Bilanço!C126,Bilanço!C126-Bilanço!B126)</f>
        <v>8006000</v>
      </c>
      <c r="C55">
        <f>IF(MID(C$1,6,2)="3",Bilanço!D126,Bilanço!D126-Bilanço!C126)</f>
        <v>7987000</v>
      </c>
      <c r="D55">
        <f>IF(MID(D$1,6,2)="3",Bilanço!E126,Bilanço!E126-Bilanço!D126)</f>
        <v>7968000</v>
      </c>
      <c r="E55">
        <f>IF(MID(E$1,6,2)="3",Bilanço!F126,Bilanço!F126-Bilanço!E126)</f>
        <v>33783000</v>
      </c>
      <c r="F55">
        <f>IF(MID(F$1,6,2)="3",Bilanço!G126,Bilanço!G126-Bilanço!F126)</f>
        <v>34098000</v>
      </c>
      <c r="G55">
        <f>IF(MID(G$1,6,2)="3",Bilanço!H126,Bilanço!H126-Bilanço!G126)</f>
        <v>33379000</v>
      </c>
      <c r="H55">
        <f>IF(MID(H$1,6,2)="3",Bilanço!I126,Bilanço!I126-Bilanço!H126)</f>
        <v>32038000</v>
      </c>
      <c r="I55">
        <f>IF(MID(I$1,6,2)="3",Bilanço!J126,Bilanço!J126-Bilanço!I126)</f>
        <v>29987000</v>
      </c>
      <c r="J55">
        <f>IF(MID(J$1,6,2)="3",Bilanço!K126,Bilanço!K126-Bilanço!J126)</f>
        <v>30825000</v>
      </c>
      <c r="K55">
        <f>IF(MID(K$1,6,2)="3",Bilanço!L126,Bilanço!L126-Bilanço!K126)</f>
        <v>28040000</v>
      </c>
      <c r="L55">
        <f>IF(MID(L$1,6,2)="3",Bilanço!M126,Bilanço!M126-Bilanço!L126)</f>
        <v>29962000</v>
      </c>
      <c r="M55">
        <f>IF(MID(M$1,6,2)="3",Bilanço!N126,Bilanço!N126-Bilanço!M126)</f>
        <v>32558000</v>
      </c>
      <c r="N55">
        <f>IF(MID(N$1,6,2)="3",Bilanço!O126,Bilanço!O126-Bilanço!N126)</f>
        <v>33924000</v>
      </c>
      <c r="O55">
        <f>IF(MID(O$1,6,2)="3",Bilanço!P126,Bilanço!P126-Bilanço!O126)</f>
        <v>36201000</v>
      </c>
      <c r="P55">
        <f>IF(MID(P$1,6,2)="3",Bilanço!Q126,Bilanço!Q126-Bilanço!P126)</f>
        <v>39182000</v>
      </c>
      <c r="Q55">
        <f>IF(MID(Q$1,6,2)="3",Bilanço!R126,Bilanço!R126-Bilanço!Q126)</f>
        <v>42751000</v>
      </c>
      <c r="R55">
        <f>IF(MID(R$1,6,2)="3",Bilanço!S126,Bilanço!S126-Bilanço!R126)</f>
        <v>46321000</v>
      </c>
      <c r="S55">
        <f>IF(MID(S$1,6,2)="3",Bilanço!T126,Bilanço!T126-Bilanço!S126)</f>
        <v>50772000</v>
      </c>
      <c r="T55">
        <f>IF(MID(T$1,6,2)="3",Bilanço!U126,Bilanço!U126-Bilanço!T126)</f>
        <v>58579000</v>
      </c>
      <c r="U55">
        <f>IF(MID(U$1,6,2)="3",Bilanço!V126,Bilanço!V126-Bilanço!U126)</f>
        <v>72627000</v>
      </c>
      <c r="V55">
        <f>IF(MID(V$1,6,2)="3",Bilanço!W126,Bilanço!W126-Bilanço!V126)</f>
        <v>85869000</v>
      </c>
      <c r="W55">
        <f>IF(MID(W$1,6,2)="3",Bilanço!X126,Bilanço!X126-Bilanço!W126)</f>
        <v>98171000</v>
      </c>
    </row>
    <row r="56" spans="1:23" x14ac:dyDescent="0.25">
      <c r="A56" t="s">
        <v>135</v>
      </c>
      <c r="B56">
        <f>IF(MID(B$1,6,2)="3",Bilanço!C127,Bilanço!C127-Bilanço!B127)</f>
        <v>-22000</v>
      </c>
      <c r="C56">
        <f>IF(MID(C$1,6,2)="3",Bilanço!D127,Bilanço!D127-Bilanço!C127)</f>
        <v>2193000</v>
      </c>
      <c r="D56">
        <f>IF(MID(D$1,6,2)="3",Bilanço!E127,Bilanço!E127-Bilanço!D127)</f>
        <v>9517000</v>
      </c>
      <c r="E56">
        <f>IF(MID(E$1,6,2)="3",Bilanço!F127,Bilanço!F127-Bilanço!E127)</f>
        <v>2073000</v>
      </c>
      <c r="F56">
        <f>IF(MID(F$1,6,2)="3",Bilanço!G127,Bilanço!G127-Bilanço!F127)</f>
        <v>2138000</v>
      </c>
      <c r="G56">
        <f>IF(MID(G$1,6,2)="3",Bilanço!H127,Bilanço!H127-Bilanço!G127)</f>
        <v>906000</v>
      </c>
      <c r="H56">
        <f>IF(MID(H$1,6,2)="3",Bilanço!I127,Bilanço!I127-Bilanço!H127)</f>
        <v>3151000</v>
      </c>
      <c r="I56">
        <f>IF(MID(I$1,6,2)="3",Bilanço!J127,Bilanço!J127-Bilanço!I127)</f>
        <v>-2908000</v>
      </c>
      <c r="J56">
        <f>IF(MID(J$1,6,2)="3",Bilanço!K127,Bilanço!K127-Bilanço!J127)</f>
        <v>7389000</v>
      </c>
      <c r="K56">
        <f>IF(MID(K$1,6,2)="3",Bilanço!L127,Bilanço!L127-Bilanço!K127)</f>
        <v>7278000</v>
      </c>
      <c r="L56">
        <f>IF(MID(L$1,6,2)="3",Bilanço!M127,Bilanço!M127-Bilanço!L127)</f>
        <v>3978000</v>
      </c>
      <c r="M56">
        <f>IF(MID(M$1,6,2)="3",Bilanço!N127,Bilanço!N127-Bilanço!M127)</f>
        <v>2613000</v>
      </c>
      <c r="N56">
        <f>IF(MID(N$1,6,2)="3",Bilanço!O127,Bilanço!O127-Bilanço!N127)</f>
        <v>-115000</v>
      </c>
      <c r="O56">
        <f>IF(MID(O$1,6,2)="3",Bilanço!P127,Bilanço!P127-Bilanço!O127)</f>
        <v>5427000</v>
      </c>
      <c r="P56">
        <f>IF(MID(P$1,6,2)="3",Bilanço!Q127,Bilanço!Q127-Bilanço!P127)</f>
        <v>4841000</v>
      </c>
      <c r="Q56">
        <f>IF(MID(Q$1,6,2)="3",Bilanço!R127,Bilanço!R127-Bilanço!Q127)</f>
        <v>12585000</v>
      </c>
      <c r="R56">
        <f>IF(MID(R$1,6,2)="3",Bilanço!S127,Bilanço!S127-Bilanço!R127)</f>
        <v>7888000</v>
      </c>
      <c r="S56">
        <f>IF(MID(S$1,6,2)="3",Bilanço!T127,Bilanço!T127-Bilanço!S127)</f>
        <v>19234000</v>
      </c>
      <c r="T56">
        <f>IF(MID(T$1,6,2)="3",Bilanço!U127,Bilanço!U127-Bilanço!T127)</f>
        <v>49876000</v>
      </c>
      <c r="U56">
        <f>IF(MID(U$1,6,2)="3",Bilanço!V127,Bilanço!V127-Bilanço!U127)</f>
        <v>-17607000</v>
      </c>
      <c r="V56">
        <f>IF(MID(V$1,6,2)="3",Bilanço!W127,Bilanço!W127-Bilanço!V127)</f>
        <v>74235000</v>
      </c>
      <c r="W56">
        <f>IF(MID(W$1,6,2)="3",Bilanço!X127,Bilanço!X127-Bilanço!W127)</f>
        <v>25345000</v>
      </c>
    </row>
    <row r="57" spans="1:23" x14ac:dyDescent="0.25">
      <c r="A57" t="s">
        <v>136</v>
      </c>
      <c r="B57">
        <f>IF(MID(B$1,6,2)="3",Bilanço!C128,Bilanço!C128-Bilanço!B128)</f>
        <v>32477000</v>
      </c>
      <c r="C57">
        <f>IF(MID(C$1,6,2)="3",Bilanço!D128,Bilanço!D128-Bilanço!C128)</f>
        <v>33238000</v>
      </c>
      <c r="D57">
        <f>IF(MID(D$1,6,2)="3",Bilanço!E128,Bilanço!E128-Bilanço!D128)</f>
        <v>45635000</v>
      </c>
      <c r="E57">
        <f>IF(MID(E$1,6,2)="3",Bilanço!F128,Bilanço!F128-Bilanço!E128)</f>
        <v>26497000</v>
      </c>
      <c r="F57">
        <f>IF(MID(F$1,6,2)="3",Bilanço!G128,Bilanço!G128-Bilanço!F128)</f>
        <v>41040000</v>
      </c>
      <c r="G57">
        <f>IF(MID(G$1,6,2)="3",Bilanço!H128,Bilanço!H128-Bilanço!G128)</f>
        <v>52561000</v>
      </c>
      <c r="H57">
        <f>IF(MID(H$1,6,2)="3",Bilanço!I128,Bilanço!I128-Bilanço!H128)</f>
        <v>67357000</v>
      </c>
      <c r="I57">
        <f>IF(MID(I$1,6,2)="3",Bilanço!J128,Bilanço!J128-Bilanço!I128)</f>
        <v>45953000</v>
      </c>
      <c r="J57">
        <f>IF(MID(J$1,6,2)="3",Bilanço!K128,Bilanço!K128-Bilanço!J128)</f>
        <v>45766000</v>
      </c>
      <c r="K57">
        <f>IF(MID(K$1,6,2)="3",Bilanço!L128,Bilanço!L128-Bilanço!K128)</f>
        <v>62454000</v>
      </c>
      <c r="L57">
        <f>IF(MID(L$1,6,2)="3",Bilanço!M128,Bilanço!M128-Bilanço!L128)</f>
        <v>69082000</v>
      </c>
      <c r="M57">
        <f>IF(MID(M$1,6,2)="3",Bilanço!N128,Bilanço!N128-Bilanço!M128)</f>
        <v>59890000</v>
      </c>
      <c r="N57">
        <f>IF(MID(N$1,6,2)="3",Bilanço!O128,Bilanço!O128-Bilanço!N128)</f>
        <v>60521000</v>
      </c>
      <c r="O57">
        <f>IF(MID(O$1,6,2)="3",Bilanço!P128,Bilanço!P128-Bilanço!O128)</f>
        <v>73142000</v>
      </c>
      <c r="P57">
        <f>IF(MID(P$1,6,2)="3",Bilanço!Q128,Bilanço!Q128-Bilanço!P128)</f>
        <v>46179000</v>
      </c>
      <c r="Q57">
        <f>IF(MID(Q$1,6,2)="3",Bilanço!R128,Bilanço!R128-Bilanço!Q128)</f>
        <v>81274000</v>
      </c>
      <c r="R57">
        <f>IF(MID(R$1,6,2)="3",Bilanço!S128,Bilanço!S128-Bilanço!R128)</f>
        <v>92471000</v>
      </c>
      <c r="S57">
        <f>IF(MID(S$1,6,2)="3",Bilanço!T128,Bilanço!T128-Bilanço!S128)</f>
        <v>123532000</v>
      </c>
      <c r="T57">
        <f>IF(MID(T$1,6,2)="3",Bilanço!U128,Bilanço!U128-Bilanço!T128)</f>
        <v>197929000</v>
      </c>
      <c r="U57">
        <f>IF(MID(U$1,6,2)="3",Bilanço!V128,Bilanço!V128-Bilanço!U128)</f>
        <v>200750000</v>
      </c>
      <c r="V57">
        <f>IF(MID(V$1,6,2)="3",Bilanço!W128,Bilanço!W128-Bilanço!V128)</f>
        <v>199187000</v>
      </c>
      <c r="W57">
        <f>IF(MID(W$1,6,2)="3",Bilanço!X128,Bilanço!X128-Bilanço!W128)</f>
        <v>400505000</v>
      </c>
    </row>
    <row r="58" spans="1:23" x14ac:dyDescent="0.25">
      <c r="A58" t="s">
        <v>137</v>
      </c>
      <c r="B58">
        <f>IF(MID(B$1,6,2)="3",Bilanço!C129,Bilanço!C129-Bilanço!B129)</f>
        <v>34666000</v>
      </c>
      <c r="C58">
        <f>IF(MID(C$1,6,2)="3",Bilanço!D129,Bilanço!D129-Bilanço!C129)</f>
        <v>43465000</v>
      </c>
      <c r="D58">
        <f>IF(MID(D$1,6,2)="3",Bilanço!E129,Bilanço!E129-Bilanço!D129)</f>
        <v>8599000</v>
      </c>
      <c r="E58">
        <f>IF(MID(E$1,6,2)="3",Bilanço!F129,Bilanço!F129-Bilanço!E129)</f>
        <v>10123000</v>
      </c>
      <c r="F58">
        <f>IF(MID(F$1,6,2)="3",Bilanço!G129,Bilanço!G129-Bilanço!F129)</f>
        <v>35313000</v>
      </c>
      <c r="G58">
        <f>IF(MID(G$1,6,2)="3",Bilanço!H129,Bilanço!H129-Bilanço!G129)</f>
        <v>51620000</v>
      </c>
      <c r="H58">
        <f>IF(MID(H$1,6,2)="3",Bilanço!I129,Bilanço!I129-Bilanço!H129)</f>
        <v>83331000</v>
      </c>
      <c r="I58">
        <f>IF(MID(I$1,6,2)="3",Bilanço!J129,Bilanço!J129-Bilanço!I129)</f>
        <v>42132000</v>
      </c>
      <c r="J58">
        <f>IF(MID(J$1,6,2)="3",Bilanço!K129,Bilanço!K129-Bilanço!J129)</f>
        <v>68150000</v>
      </c>
      <c r="K58">
        <f>IF(MID(K$1,6,2)="3",Bilanço!L129,Bilanço!L129-Bilanço!K129)</f>
        <v>160358000</v>
      </c>
      <c r="L58">
        <f>IF(MID(L$1,6,2)="3",Bilanço!M129,Bilanço!M129-Bilanço!L129)</f>
        <v>172462000</v>
      </c>
      <c r="M58">
        <f>IF(MID(M$1,6,2)="3",Bilanço!N129,Bilanço!N129-Bilanço!M129)</f>
        <v>97421000</v>
      </c>
      <c r="N58">
        <f>IF(MID(N$1,6,2)="3",Bilanço!O129,Bilanço!O129-Bilanço!N129)</f>
        <v>89151000</v>
      </c>
      <c r="O58">
        <f>IF(MID(O$1,6,2)="3",Bilanço!P129,Bilanço!P129-Bilanço!O129)</f>
        <v>144225000</v>
      </c>
      <c r="P58">
        <f>IF(MID(P$1,6,2)="3",Bilanço!Q129,Bilanço!Q129-Bilanço!P129)</f>
        <v>195030000</v>
      </c>
      <c r="Q58">
        <f>IF(MID(Q$1,6,2)="3",Bilanço!R129,Bilanço!R129-Bilanço!Q129)</f>
        <v>194644000</v>
      </c>
      <c r="R58">
        <f>IF(MID(R$1,6,2)="3",Bilanço!S129,Bilanço!S129-Bilanço!R129)</f>
        <v>280441000</v>
      </c>
      <c r="S58">
        <f>IF(MID(S$1,6,2)="3",Bilanço!T129,Bilanço!T129-Bilanço!S129)</f>
        <v>334102000</v>
      </c>
      <c r="T58">
        <f>IF(MID(T$1,6,2)="3",Bilanço!U129,Bilanço!U129-Bilanço!T129)</f>
        <v>498952000</v>
      </c>
      <c r="U58">
        <f>IF(MID(U$1,6,2)="3",Bilanço!V129,Bilanço!V129-Bilanço!U129)</f>
        <v>397761000</v>
      </c>
      <c r="V58">
        <f>IF(MID(V$1,6,2)="3",Bilanço!W129,Bilanço!W129-Bilanço!V129)</f>
        <v>516073000</v>
      </c>
      <c r="W58">
        <f>IF(MID(W$1,6,2)="3",Bilanço!X129,Bilanço!X129-Bilanço!W129)</f>
        <v>816699000</v>
      </c>
    </row>
    <row r="59" spans="1:23" x14ac:dyDescent="0.25">
      <c r="A59" t="s">
        <v>138</v>
      </c>
      <c r="B59">
        <f>IF(MID(B$1,6,2)="3",Bilanço!C130,Bilanço!C130-Bilanço!B130)</f>
        <v>-9573000</v>
      </c>
      <c r="C59">
        <f>IF(MID(C$1,6,2)="3",Bilanço!D130,Bilanço!D130-Bilanço!C130)</f>
        <v>106868000</v>
      </c>
      <c r="D59">
        <f>IF(MID(D$1,6,2)="3",Bilanço!E130,Bilanço!E130-Bilanço!D130)</f>
        <v>158602000</v>
      </c>
      <c r="E59">
        <f>IF(MID(E$1,6,2)="3",Bilanço!F130,Bilanço!F130-Bilanço!E130)</f>
        <v>35800000</v>
      </c>
      <c r="F59">
        <f>IF(MID(F$1,6,2)="3",Bilanço!G130,Bilanço!G130-Bilanço!F130)</f>
        <v>-38836000</v>
      </c>
      <c r="G59">
        <f>IF(MID(G$1,6,2)="3",Bilanço!H130,Bilanço!H130-Bilanço!G130)</f>
        <v>20181000</v>
      </c>
      <c r="H59">
        <f>IF(MID(H$1,6,2)="3",Bilanço!I130,Bilanço!I130-Bilanço!H130)</f>
        <v>41994000</v>
      </c>
      <c r="I59">
        <f>IF(MID(I$1,6,2)="3",Bilanço!J130,Bilanço!J130-Bilanço!I130)</f>
        <v>-213571000</v>
      </c>
      <c r="J59">
        <f>IF(MID(J$1,6,2)="3",Bilanço!K130,Bilanço!K130-Bilanço!J130)</f>
        <v>225852000</v>
      </c>
      <c r="K59">
        <f>IF(MID(K$1,6,2)="3",Bilanço!L130,Bilanço!L130-Bilanço!K130)</f>
        <v>-150519000</v>
      </c>
      <c r="L59">
        <f>IF(MID(L$1,6,2)="3",Bilanço!M130,Bilanço!M130-Bilanço!L130)</f>
        <v>62606000</v>
      </c>
      <c r="M59">
        <f>IF(MID(M$1,6,2)="3",Bilanço!N130,Bilanço!N130-Bilanço!M130)</f>
        <v>-345778000</v>
      </c>
      <c r="N59">
        <f>IF(MID(N$1,6,2)="3",Bilanço!O130,Bilanço!O130-Bilanço!N130)</f>
        <v>-99037000</v>
      </c>
      <c r="O59">
        <f>IF(MID(O$1,6,2)="3",Bilanço!P130,Bilanço!P130-Bilanço!O130)</f>
        <v>226035000</v>
      </c>
      <c r="P59">
        <f>IF(MID(P$1,6,2)="3",Bilanço!Q130,Bilanço!Q130-Bilanço!P130)</f>
        <v>512640000</v>
      </c>
      <c r="Q59">
        <f>IF(MID(Q$1,6,2)="3",Bilanço!R130,Bilanço!R130-Bilanço!Q130)</f>
        <v>-433887000</v>
      </c>
      <c r="R59">
        <f>IF(MID(R$1,6,2)="3",Bilanço!S130,Bilanço!S130-Bilanço!R130)</f>
        <v>-161433000</v>
      </c>
      <c r="S59">
        <f>IF(MID(S$1,6,2)="3",Bilanço!T130,Bilanço!T130-Bilanço!S130)</f>
        <v>292556000</v>
      </c>
      <c r="T59">
        <f>IF(MID(T$1,6,2)="3",Bilanço!U130,Bilanço!U130-Bilanço!T130)</f>
        <v>516752000</v>
      </c>
      <c r="U59">
        <f>IF(MID(U$1,6,2)="3",Bilanço!V130,Bilanço!V130-Bilanço!U130)</f>
        <v>-786712000</v>
      </c>
      <c r="V59">
        <f>IF(MID(V$1,6,2)="3",Bilanço!W130,Bilanço!W130-Bilanço!V130)</f>
        <v>-301251000</v>
      </c>
      <c r="W59">
        <f>IF(MID(W$1,6,2)="3",Bilanço!X130,Bilanço!X130-Bilanço!W130)</f>
        <v>1020908000</v>
      </c>
    </row>
    <row r="60" spans="1:23" x14ac:dyDescent="0.25">
      <c r="A60" t="s">
        <v>139</v>
      </c>
      <c r="B60">
        <f>IF(MID(B$1,6,2)="3",Bilanço!C131,Bilanço!C131-Bilanço!B131)</f>
        <v>25093000</v>
      </c>
      <c r="C60">
        <f>IF(MID(C$1,6,2)="3",Bilanço!D131,Bilanço!D131-Bilanço!C131)</f>
        <v>150333000</v>
      </c>
      <c r="D60">
        <f>IF(MID(D$1,6,2)="3",Bilanço!E131,Bilanço!E131-Bilanço!D131)</f>
        <v>167201000</v>
      </c>
      <c r="E60">
        <f>IF(MID(E$1,6,2)="3",Bilanço!F131,Bilanço!F131-Bilanço!E131)</f>
        <v>45923000</v>
      </c>
      <c r="F60">
        <f>IF(MID(F$1,6,2)="3",Bilanço!G131,Bilanço!G131-Bilanço!F131)</f>
        <v>-3523000</v>
      </c>
      <c r="G60">
        <f>IF(MID(G$1,6,2)="3",Bilanço!H131,Bilanço!H131-Bilanço!G131)</f>
        <v>71801000</v>
      </c>
      <c r="H60">
        <f>IF(MID(H$1,6,2)="3",Bilanço!I131,Bilanço!I131-Bilanço!H131)</f>
        <v>125325000</v>
      </c>
      <c r="I60">
        <f>IF(MID(I$1,6,2)="3",Bilanço!J131,Bilanço!J131-Bilanço!I131)</f>
        <v>-171439000</v>
      </c>
      <c r="J60">
        <f>IF(MID(J$1,6,2)="3",Bilanço!K131,Bilanço!K131-Bilanço!J131)</f>
        <v>294002000</v>
      </c>
      <c r="K60">
        <f>IF(MID(K$1,6,2)="3",Bilanço!L131,Bilanço!L131-Bilanço!K131)</f>
        <v>9839000</v>
      </c>
      <c r="L60">
        <f>IF(MID(L$1,6,2)="3",Bilanço!M131,Bilanço!M131-Bilanço!L131)</f>
        <v>235068000</v>
      </c>
      <c r="M60">
        <f>IF(MID(M$1,6,2)="3",Bilanço!N131,Bilanço!N131-Bilanço!M131)</f>
        <v>-248357000</v>
      </c>
      <c r="N60">
        <f>IF(MID(N$1,6,2)="3",Bilanço!O131,Bilanço!O131-Bilanço!N131)</f>
        <v>-9886000</v>
      </c>
      <c r="O60">
        <f>IF(MID(O$1,6,2)="3",Bilanço!P131,Bilanço!P131-Bilanço!O131)</f>
        <v>370260000</v>
      </c>
      <c r="P60">
        <f>IF(MID(P$1,6,2)="3",Bilanço!Q131,Bilanço!Q131-Bilanço!P131)</f>
        <v>707670000</v>
      </c>
      <c r="Q60">
        <f>IF(MID(Q$1,6,2)="3",Bilanço!R131,Bilanço!R131-Bilanço!Q131)</f>
        <v>-239243000</v>
      </c>
      <c r="R60">
        <f>IF(MID(R$1,6,2)="3",Bilanço!S131,Bilanço!S131-Bilanço!R131)</f>
        <v>119008000</v>
      </c>
      <c r="S60">
        <f>IF(MID(S$1,6,2)="3",Bilanço!T131,Bilanço!T131-Bilanço!S131)</f>
        <v>626658000</v>
      </c>
      <c r="T60">
        <f>IF(MID(T$1,6,2)="3",Bilanço!U131,Bilanço!U131-Bilanço!T131)</f>
        <v>1015704000</v>
      </c>
      <c r="U60">
        <f>IF(MID(U$1,6,2)="3",Bilanço!V131,Bilanço!V131-Bilanço!U131)</f>
        <v>-388951000</v>
      </c>
      <c r="V60">
        <f>IF(MID(V$1,6,2)="3",Bilanço!W131,Bilanço!W131-Bilanço!V131)</f>
        <v>214822000</v>
      </c>
      <c r="W60">
        <f>IF(MID(W$1,6,2)="3",Bilanço!X131,Bilanço!X131-Bilanço!W131)</f>
        <v>1837607000</v>
      </c>
    </row>
    <row r="61" spans="1:23" x14ac:dyDescent="0.25">
      <c r="A61" t="s">
        <v>140</v>
      </c>
      <c r="B61">
        <f>IF(MID(B$1,6,2)="3",Bilanço!C132,Bilanço!C132-Bilanço!B132)</f>
        <v>-15201000</v>
      </c>
      <c r="C61">
        <f>IF(MID(C$1,6,2)="3",Bilanço!D132,Bilanço!D132-Bilanço!C132)</f>
        <v>-605000</v>
      </c>
      <c r="D61">
        <f>IF(MID(D$1,6,2)="3",Bilanço!E132,Bilanço!E132-Bilanço!D132)</f>
        <v>-5471000</v>
      </c>
      <c r="E61">
        <f>IF(MID(E$1,6,2)="3",Bilanço!F132,Bilanço!F132-Bilanço!E132)</f>
        <v>-3801000</v>
      </c>
      <c r="F61">
        <f>IF(MID(F$1,6,2)="3",Bilanço!G132,Bilanço!G132-Bilanço!F132)</f>
        <v>-3993000</v>
      </c>
      <c r="G61">
        <f>IF(MID(G$1,6,2)="3",Bilanço!H132,Bilanço!H132-Bilanço!G132)</f>
        <v>-1508000</v>
      </c>
      <c r="H61">
        <f>IF(MID(H$1,6,2)="3",Bilanço!I132,Bilanço!I132-Bilanço!H132)</f>
        <v>-1994000</v>
      </c>
      <c r="I61">
        <f>IF(MID(I$1,6,2)="3",Bilanço!J132,Bilanço!J132-Bilanço!I132)</f>
        <v>-1282000</v>
      </c>
      <c r="J61">
        <f>IF(MID(J$1,6,2)="3",Bilanço!K132,Bilanço!K132-Bilanço!J132)</f>
        <v>-544000</v>
      </c>
      <c r="K61">
        <f>IF(MID(K$1,6,2)="3",Bilanço!L132,Bilanço!L132-Bilanço!K132)</f>
        <v>-1181000</v>
      </c>
      <c r="L61">
        <f>IF(MID(L$1,6,2)="3",Bilanço!M132,Bilanço!M132-Bilanço!L132)</f>
        <v>-231000</v>
      </c>
      <c r="M61">
        <f>IF(MID(M$1,6,2)="3",Bilanço!N132,Bilanço!N132-Bilanço!M132)</f>
        <v>-3591000</v>
      </c>
      <c r="N61">
        <f>IF(MID(N$1,6,2)="3",Bilanço!O132,Bilanço!O132-Bilanço!N132)</f>
        <v>-3172000</v>
      </c>
      <c r="O61">
        <f>IF(MID(O$1,6,2)="3",Bilanço!P132,Bilanço!P132-Bilanço!O132)</f>
        <v>-3468000</v>
      </c>
      <c r="P61">
        <f>IF(MID(P$1,6,2)="3",Bilanço!Q132,Bilanço!Q132-Bilanço!P132)</f>
        <v>-2613000</v>
      </c>
      <c r="Q61">
        <f>IF(MID(Q$1,6,2)="3",Bilanço!R132,Bilanço!R132-Bilanço!Q132)</f>
        <v>-4352000</v>
      </c>
      <c r="R61">
        <f>IF(MID(R$1,6,2)="3",Bilanço!S132,Bilanço!S132-Bilanço!R132)</f>
        <v>-8353000</v>
      </c>
      <c r="S61">
        <f>IF(MID(S$1,6,2)="3",Bilanço!T132,Bilanço!T132-Bilanço!S132)</f>
        <v>-26701000</v>
      </c>
      <c r="T61">
        <f>IF(MID(T$1,6,2)="3",Bilanço!U132,Bilanço!U132-Bilanço!T132)</f>
        <v>-47804000</v>
      </c>
      <c r="U61">
        <f>IF(MID(U$1,6,2)="3",Bilanço!V132,Bilanço!V132-Bilanço!U132)</f>
        <v>-6656000</v>
      </c>
      <c r="V61">
        <f>IF(MID(V$1,6,2)="3",Bilanço!W132,Bilanço!W132-Bilanço!V132)</f>
        <v>-62197000</v>
      </c>
      <c r="W61">
        <f>IF(MID(W$1,6,2)="3",Bilanço!X132,Bilanço!X132-Bilanço!W132)</f>
        <v>-36021000</v>
      </c>
    </row>
    <row r="62" spans="1:23" x14ac:dyDescent="0.25">
      <c r="A62" t="s">
        <v>141</v>
      </c>
      <c r="B62">
        <f>IF(MID(B$1,6,2)="3",Bilanço!C133,Bilanço!C133-Bilanço!B133)</f>
        <v>-9342000</v>
      </c>
      <c r="C62">
        <f>IF(MID(C$1,6,2)="3",Bilanço!D133,Bilanço!D133-Bilanço!C133)</f>
        <v>-6910000</v>
      </c>
      <c r="D62">
        <f>IF(MID(D$1,6,2)="3",Bilanço!E133,Bilanço!E133-Bilanço!D133)</f>
        <v>-15916000</v>
      </c>
      <c r="E62">
        <f>IF(MID(E$1,6,2)="3",Bilanço!F133,Bilanço!F133-Bilanço!E133)</f>
        <v>-2907000</v>
      </c>
      <c r="F62">
        <f>IF(MID(F$1,6,2)="3",Bilanço!G133,Bilanço!G133-Bilanço!F133)</f>
        <v>-10454000</v>
      </c>
      <c r="G62">
        <f>IF(MID(G$1,6,2)="3",Bilanço!H133,Bilanço!H133-Bilanço!G133)</f>
        <v>-9223000</v>
      </c>
      <c r="H62">
        <f>IF(MID(H$1,6,2)="3",Bilanço!I133,Bilanço!I133-Bilanço!H133)</f>
        <v>-12986000</v>
      </c>
      <c r="I62">
        <f>IF(MID(I$1,6,2)="3",Bilanço!J133,Bilanço!J133-Bilanço!I133)</f>
        <v>-6123000</v>
      </c>
      <c r="J62">
        <f>IF(MID(J$1,6,2)="3",Bilanço!K133,Bilanço!K133-Bilanço!J133)</f>
        <v>-6416000</v>
      </c>
      <c r="K62">
        <f>IF(MID(K$1,6,2)="3",Bilanço!L133,Bilanço!L133-Bilanço!K133)</f>
        <v>-9821000</v>
      </c>
      <c r="L62">
        <f>IF(MID(L$1,6,2)="3",Bilanço!M133,Bilanço!M133-Bilanço!L133)</f>
        <v>-15042000</v>
      </c>
      <c r="M62">
        <f>IF(MID(M$1,6,2)="3",Bilanço!N133,Bilanço!N133-Bilanço!M133)</f>
        <v>-7112000</v>
      </c>
      <c r="N62">
        <f>IF(MID(N$1,6,2)="3",Bilanço!O133,Bilanço!O133-Bilanço!N133)</f>
        <v>-12979000</v>
      </c>
      <c r="O62">
        <f>IF(MID(O$1,6,2)="3",Bilanço!P133,Bilanço!P133-Bilanço!O133)</f>
        <v>-13722000</v>
      </c>
      <c r="P62">
        <f>IF(MID(P$1,6,2)="3",Bilanço!Q133,Bilanço!Q133-Bilanço!P133)</f>
        <v>-36234000</v>
      </c>
      <c r="Q62">
        <f>IF(MID(Q$1,6,2)="3",Bilanço!R133,Bilanço!R133-Bilanço!Q133)</f>
        <v>-13770000</v>
      </c>
      <c r="R62">
        <f>IF(MID(R$1,6,2)="3",Bilanço!S133,Bilanço!S133-Bilanço!R133)</f>
        <v>-32334000</v>
      </c>
      <c r="S62">
        <f>IF(MID(S$1,6,2)="3",Bilanço!T133,Bilanço!T133-Bilanço!S133)</f>
        <v>-47084000</v>
      </c>
      <c r="T62">
        <f>IF(MID(T$1,6,2)="3",Bilanço!U133,Bilanço!U133-Bilanço!T133)</f>
        <v>-98606000</v>
      </c>
      <c r="U62">
        <f>IF(MID(U$1,6,2)="3",Bilanço!V133,Bilanço!V133-Bilanço!U133)</f>
        <v>-67079000</v>
      </c>
      <c r="V62">
        <f>IF(MID(V$1,6,2)="3",Bilanço!W133,Bilanço!W133-Bilanço!V133)</f>
        <v>-129547000</v>
      </c>
      <c r="W62">
        <f>IF(MID(W$1,6,2)="3",Bilanço!X133,Bilanço!X133-Bilanço!W133)</f>
        <v>-93379000</v>
      </c>
    </row>
    <row r="63" spans="1:23" x14ac:dyDescent="0.25">
      <c r="A63" t="s">
        <v>142</v>
      </c>
      <c r="B63">
        <f>IF(MID(B$1,6,2)="3",Bilanço!C134,Bilanço!C134-Bilanço!B134)</f>
        <v>0</v>
      </c>
      <c r="C63">
        <f>IF(MID(C$1,6,2)="3",Bilanço!D134,Bilanço!D134-Bilanço!C134)</f>
        <v>15000</v>
      </c>
      <c r="D63">
        <f>IF(MID(D$1,6,2)="3",Bilanço!E134,Bilanço!E134-Bilanço!D134)</f>
        <v>109000</v>
      </c>
      <c r="E63">
        <f>IF(MID(E$1,6,2)="3",Bilanço!F134,Bilanço!F134-Bilanço!E134)</f>
        <v>37000</v>
      </c>
      <c r="F63">
        <f>IF(MID(F$1,6,2)="3",Bilanço!G134,Bilanço!G134-Bilanço!F134)</f>
        <v>68000</v>
      </c>
      <c r="G63">
        <f>IF(MID(G$1,6,2)="3",Bilanço!H134,Bilanço!H134-Bilanço!G134)</f>
        <v>0</v>
      </c>
      <c r="H63">
        <f>IF(MID(H$1,6,2)="3",Bilanço!I134,Bilanço!I134-Bilanço!H134)</f>
        <v>19000</v>
      </c>
      <c r="I63">
        <f>IF(MID(I$1,6,2)="3",Bilanço!J134,Bilanço!J134-Bilanço!I134)</f>
        <v>35000</v>
      </c>
      <c r="J63">
        <f>IF(MID(J$1,6,2)="3",Bilanço!K134,Bilanço!K134-Bilanço!J134)</f>
        <v>2015000</v>
      </c>
      <c r="K63">
        <f>IF(MID(K$1,6,2)="3",Bilanço!L134,Bilanço!L134-Bilanço!K134)</f>
        <v>3589000</v>
      </c>
      <c r="L63">
        <f>IF(MID(L$1,6,2)="3",Bilanço!M134,Bilanço!M134-Bilanço!L134)</f>
        <v>6385000</v>
      </c>
      <c r="M63">
        <f>IF(MID(M$1,6,2)="3",Bilanço!N134,Bilanço!N134-Bilanço!M134)</f>
        <v>3313000</v>
      </c>
      <c r="N63">
        <f>IF(MID(N$1,6,2)="3",Bilanço!O134,Bilanço!O134-Bilanço!N134)</f>
        <v>883000</v>
      </c>
      <c r="O63">
        <f>IF(MID(O$1,6,2)="3",Bilanço!P134,Bilanço!P134-Bilanço!O134)</f>
        <v>112000</v>
      </c>
      <c r="P63">
        <f>IF(MID(P$1,6,2)="3",Bilanço!Q134,Bilanço!Q134-Bilanço!P134)</f>
        <v>9713000</v>
      </c>
      <c r="Q63">
        <f>IF(MID(Q$1,6,2)="3",Bilanço!R134,Bilanço!R134-Bilanço!Q134)</f>
        <v>6973000</v>
      </c>
      <c r="R63">
        <f>IF(MID(R$1,6,2)="3",Bilanço!S134,Bilanço!S134-Bilanço!R134)</f>
        <v>8031000</v>
      </c>
      <c r="S63">
        <f>IF(MID(S$1,6,2)="3",Bilanço!T134,Bilanço!T134-Bilanço!S134)</f>
        <v>15943000</v>
      </c>
      <c r="T63">
        <f>IF(MID(T$1,6,2)="3",Bilanço!U134,Bilanço!U134-Bilanço!T134)</f>
        <v>23379000</v>
      </c>
      <c r="U63">
        <f>IF(MID(U$1,6,2)="3",Bilanço!V134,Bilanço!V134-Bilanço!U134)</f>
        <v>39160000</v>
      </c>
      <c r="V63">
        <f>IF(MID(V$1,6,2)="3",Bilanço!W134,Bilanço!W134-Bilanço!V134)</f>
        <v>19289000</v>
      </c>
      <c r="W63">
        <f>IF(MID(W$1,6,2)="3",Bilanço!X134,Bilanço!X134-Bilanço!W134)</f>
        <v>62233000</v>
      </c>
    </row>
    <row r="64" spans="1:23" x14ac:dyDescent="0.25">
      <c r="A64" t="s">
        <v>143</v>
      </c>
      <c r="B64">
        <f>IF(MID(B$1,6,2)="3",Bilanço!C135,Bilanço!C135-Bilanço!B135)</f>
        <v>-9342000</v>
      </c>
      <c r="C64">
        <f>IF(MID(C$1,6,2)="3",Bilanço!D135,Bilanço!D135-Bilanço!C135)</f>
        <v>-6895000</v>
      </c>
      <c r="D64">
        <f>IF(MID(D$1,6,2)="3",Bilanço!E135,Bilanço!E135-Bilanço!D135)</f>
        <v>-15807000</v>
      </c>
      <c r="E64">
        <f>IF(MID(E$1,6,2)="3",Bilanço!F135,Bilanço!F135-Bilanço!E135)</f>
        <v>-2870000</v>
      </c>
      <c r="F64">
        <f>IF(MID(F$1,6,2)="3",Bilanço!G135,Bilanço!G135-Bilanço!F135)</f>
        <v>-10386000</v>
      </c>
      <c r="G64">
        <f>IF(MID(G$1,6,2)="3",Bilanço!H135,Bilanço!H135-Bilanço!G135)</f>
        <v>-9223000</v>
      </c>
      <c r="H64">
        <f>IF(MID(H$1,6,2)="3",Bilanço!I135,Bilanço!I135-Bilanço!H135)</f>
        <v>-12967000</v>
      </c>
      <c r="I64">
        <f>IF(MID(I$1,6,2)="3",Bilanço!J135,Bilanço!J135-Bilanço!I135)</f>
        <v>-6088000</v>
      </c>
      <c r="J64">
        <f>IF(MID(J$1,6,2)="3",Bilanço!K135,Bilanço!K135-Bilanço!J135)</f>
        <v>-4401000</v>
      </c>
      <c r="K64">
        <f>IF(MID(K$1,6,2)="3",Bilanço!L135,Bilanço!L135-Bilanço!K135)</f>
        <v>-6232000</v>
      </c>
      <c r="L64">
        <f>IF(MID(L$1,6,2)="3",Bilanço!M135,Bilanço!M135-Bilanço!L135)</f>
        <v>-8657000</v>
      </c>
      <c r="M64">
        <f>IF(MID(M$1,6,2)="3",Bilanço!N135,Bilanço!N135-Bilanço!M135)</f>
        <v>-3799000</v>
      </c>
      <c r="N64">
        <f>IF(MID(N$1,6,2)="3",Bilanço!O135,Bilanço!O135-Bilanço!N135)</f>
        <v>-12096000</v>
      </c>
      <c r="O64">
        <f>IF(MID(O$1,6,2)="3",Bilanço!P135,Bilanço!P135-Bilanço!O135)</f>
        <v>-13610000</v>
      </c>
      <c r="P64">
        <f>IF(MID(P$1,6,2)="3",Bilanço!Q135,Bilanço!Q135-Bilanço!P135)</f>
        <v>-26521000</v>
      </c>
      <c r="Q64">
        <f>IF(MID(Q$1,6,2)="3",Bilanço!R135,Bilanço!R135-Bilanço!Q135)</f>
        <v>-6797000</v>
      </c>
      <c r="R64">
        <f>IF(MID(R$1,6,2)="3",Bilanço!S135,Bilanço!S135-Bilanço!R135)</f>
        <v>-24303000</v>
      </c>
      <c r="S64">
        <f>IF(MID(S$1,6,2)="3",Bilanço!T135,Bilanço!T135-Bilanço!S135)</f>
        <v>-31141000</v>
      </c>
      <c r="T64">
        <f>IF(MID(T$1,6,2)="3",Bilanço!U135,Bilanço!U135-Bilanço!T135)</f>
        <v>-75227000</v>
      </c>
      <c r="U64">
        <f>IF(MID(U$1,6,2)="3",Bilanço!V135,Bilanço!V135-Bilanço!U135)</f>
        <v>-27919000</v>
      </c>
      <c r="V64">
        <f>IF(MID(V$1,6,2)="3",Bilanço!W135,Bilanço!W135-Bilanço!V135)</f>
        <v>-110258000</v>
      </c>
      <c r="W64">
        <f>IF(MID(W$1,6,2)="3",Bilanço!X135,Bilanço!X135-Bilanço!W135)</f>
        <v>-31146000</v>
      </c>
    </row>
    <row r="65" spans="1:23" x14ac:dyDescent="0.25">
      <c r="A65" t="s">
        <v>144</v>
      </c>
      <c r="B65">
        <f>IF(MID(B$1,6,2)="3",Bilanço!C136,Bilanço!C136-Bilanço!B136)</f>
        <v>550000</v>
      </c>
      <c r="C65">
        <f>IF(MID(C$1,6,2)="3",Bilanço!D136,Bilanço!D136-Bilanço!C136)</f>
        <v>142833000</v>
      </c>
      <c r="D65">
        <f>IF(MID(D$1,6,2)="3",Bilanço!E136,Bilanço!E136-Bilanço!D136)</f>
        <v>145923000</v>
      </c>
      <c r="E65">
        <f>IF(MID(E$1,6,2)="3",Bilanço!F136,Bilanço!F136-Bilanço!E136)</f>
        <v>39252000</v>
      </c>
      <c r="F65">
        <f>IF(MID(F$1,6,2)="3",Bilanço!G136,Bilanço!G136-Bilanço!F136)</f>
        <v>-17902000</v>
      </c>
      <c r="G65">
        <f>IF(MID(G$1,6,2)="3",Bilanço!H136,Bilanço!H136-Bilanço!G136)</f>
        <v>61070000</v>
      </c>
      <c r="H65">
        <f>IF(MID(H$1,6,2)="3",Bilanço!I136,Bilanço!I136-Bilanço!H136)</f>
        <v>110364000</v>
      </c>
      <c r="I65">
        <f>IF(MID(I$1,6,2)="3",Bilanço!J136,Bilanço!J136-Bilanço!I136)</f>
        <v>-178809000</v>
      </c>
      <c r="J65">
        <f>IF(MID(J$1,6,2)="3",Bilanço!K136,Bilanço!K136-Bilanço!J136)</f>
        <v>289057000</v>
      </c>
      <c r="K65">
        <f>IF(MID(K$1,6,2)="3",Bilanço!L136,Bilanço!L136-Bilanço!K136)</f>
        <v>2426000</v>
      </c>
      <c r="L65">
        <f>IF(MID(L$1,6,2)="3",Bilanço!M136,Bilanço!M136-Bilanço!L136)</f>
        <v>226180000</v>
      </c>
      <c r="M65">
        <f>IF(MID(M$1,6,2)="3",Bilanço!N136,Bilanço!N136-Bilanço!M136)</f>
        <v>-255747000</v>
      </c>
      <c r="N65">
        <f>IF(MID(N$1,6,2)="3",Bilanço!O136,Bilanço!O136-Bilanço!N136)</f>
        <v>-25154000</v>
      </c>
      <c r="O65">
        <f>IF(MID(O$1,6,2)="3",Bilanço!P136,Bilanço!P136-Bilanço!O136)</f>
        <v>353182000</v>
      </c>
      <c r="P65">
        <f>IF(MID(P$1,6,2)="3",Bilanço!Q136,Bilanço!Q136-Bilanço!P136)</f>
        <v>678536000</v>
      </c>
      <c r="Q65">
        <f>IF(MID(Q$1,6,2)="3",Bilanço!R136,Bilanço!R136-Bilanço!Q136)</f>
        <v>-250392000</v>
      </c>
      <c r="R65">
        <f>IF(MID(R$1,6,2)="3",Bilanço!S136,Bilanço!S136-Bilanço!R136)</f>
        <v>86352000</v>
      </c>
      <c r="S65">
        <f>IF(MID(S$1,6,2)="3",Bilanço!T136,Bilanço!T136-Bilanço!S136)</f>
        <v>568816000</v>
      </c>
      <c r="T65">
        <f>IF(MID(T$1,6,2)="3",Bilanço!U136,Bilanço!U136-Bilanço!T136)</f>
        <v>892673000</v>
      </c>
      <c r="U65">
        <f>IF(MID(U$1,6,2)="3",Bilanço!V136,Bilanço!V136-Bilanço!U136)</f>
        <v>-423526000</v>
      </c>
      <c r="V65">
        <f>IF(MID(V$1,6,2)="3",Bilanço!W136,Bilanço!W136-Bilanço!V136)</f>
        <v>42367000</v>
      </c>
      <c r="W65">
        <f>IF(MID(W$1,6,2)="3",Bilanço!X136,Bilanço!X136-Bilanço!W136)</f>
        <v>1770440000</v>
      </c>
    </row>
    <row r="66" spans="1:23" x14ac:dyDescent="0.25">
      <c r="A66" t="s">
        <v>145</v>
      </c>
      <c r="B66">
        <f>IF(MID(B$1,6,2)="3",Bilanço!C137,Bilanço!C137-Bilanço!B137)</f>
        <v>23166000</v>
      </c>
      <c r="C66">
        <f>IF(MID(C$1,6,2)="3",Bilanço!D137,Bilanço!D137-Bilanço!C137)</f>
        <v>-97572000</v>
      </c>
      <c r="D66">
        <f>IF(MID(D$1,6,2)="3",Bilanço!E137,Bilanço!E137-Bilanço!D137)</f>
        <v>-125594000</v>
      </c>
      <c r="E66">
        <f>IF(MID(E$1,6,2)="3",Bilanço!F137,Bilanço!F137-Bilanço!E137)</f>
        <v>33777000</v>
      </c>
      <c r="F66">
        <f>IF(MID(F$1,6,2)="3",Bilanço!G137,Bilanço!G137-Bilanço!F137)</f>
        <v>79074000</v>
      </c>
      <c r="G66">
        <f>IF(MID(G$1,6,2)="3",Bilanço!H137,Bilanço!H137-Bilanço!G137)</f>
        <v>-302000</v>
      </c>
      <c r="H66">
        <f>IF(MID(H$1,6,2)="3",Bilanço!I137,Bilanço!I137-Bilanço!H137)</f>
        <v>-49155000</v>
      </c>
      <c r="I66">
        <f>IF(MID(I$1,6,2)="3",Bilanço!J137,Bilanço!J137-Bilanço!I137)</f>
        <v>247526000</v>
      </c>
      <c r="J66">
        <f>IF(MID(J$1,6,2)="3",Bilanço!K137,Bilanço!K137-Bilanço!J137)</f>
        <v>17368000</v>
      </c>
      <c r="K66">
        <f>IF(MID(K$1,6,2)="3",Bilanço!L137,Bilanço!L137-Bilanço!K137)</f>
        <v>-9362000</v>
      </c>
      <c r="L66">
        <f>IF(MID(L$1,6,2)="3",Bilanço!M137,Bilanço!M137-Bilanço!L137)</f>
        <v>-32647000</v>
      </c>
      <c r="M66">
        <f>IF(MID(M$1,6,2)="3",Bilanço!N137,Bilanço!N137-Bilanço!M137)</f>
        <v>-40027000</v>
      </c>
      <c r="N66">
        <f>IF(MID(N$1,6,2)="3",Bilanço!O137,Bilanço!O137-Bilanço!N137)</f>
        <v>-150679000</v>
      </c>
      <c r="O66">
        <f>IF(MID(O$1,6,2)="3",Bilanço!P137,Bilanço!P137-Bilanço!O137)</f>
        <v>-215153000</v>
      </c>
      <c r="P66">
        <f>IF(MID(P$1,6,2)="3",Bilanço!Q137,Bilanço!Q137-Bilanço!P137)</f>
        <v>-777000</v>
      </c>
      <c r="Q66">
        <f>IF(MID(Q$1,6,2)="3",Bilanço!R137,Bilanço!R137-Bilanço!Q137)</f>
        <v>195234000</v>
      </c>
      <c r="R66">
        <f>IF(MID(R$1,6,2)="3",Bilanço!S137,Bilanço!S137-Bilanço!R137)</f>
        <v>-94348000</v>
      </c>
      <c r="S66">
        <f>IF(MID(S$1,6,2)="3",Bilanço!T137,Bilanço!T137-Bilanço!S137)</f>
        <v>-293591000</v>
      </c>
      <c r="T66">
        <f>IF(MID(T$1,6,2)="3",Bilanço!U137,Bilanço!U137-Bilanço!T137)</f>
        <v>360129000</v>
      </c>
      <c r="U66">
        <f>IF(MID(U$1,6,2)="3",Bilanço!V137,Bilanço!V137-Bilanço!U137)</f>
        <v>8358000</v>
      </c>
      <c r="V66">
        <f>IF(MID(V$1,6,2)="3",Bilanço!W137,Bilanço!W137-Bilanço!V137)</f>
        <v>-106756000</v>
      </c>
      <c r="W66">
        <f>IF(MID(W$1,6,2)="3",Bilanço!X137,Bilanço!X137-Bilanço!W137)</f>
        <v>-540092000</v>
      </c>
    </row>
    <row r="67" spans="1:23" x14ac:dyDescent="0.25">
      <c r="A67" t="s">
        <v>146</v>
      </c>
      <c r="B67">
        <f>IF(MID(B$1,6,2)="3",Bilanço!C138,Bilanço!C138-Bilanço!B138)</f>
        <v>0</v>
      </c>
      <c r="C67">
        <f>IF(MID(C$1,6,2)="3",Bilanço!D138,Bilanço!D138-Bilanço!C138)</f>
        <v>0</v>
      </c>
      <c r="D67">
        <f>IF(MID(D$1,6,2)="3",Bilanço!E138,Bilanço!E138-Bilanço!D138)</f>
        <v>0</v>
      </c>
      <c r="E67">
        <f>IF(MID(E$1,6,2)="3",Bilanço!F138,Bilanço!F138-Bilanço!E138)</f>
        <v>0</v>
      </c>
      <c r="F67">
        <f>IF(MID(F$1,6,2)="3",Bilanço!G138,Bilanço!G138-Bilanço!F138)</f>
        <v>0</v>
      </c>
      <c r="G67">
        <f>IF(MID(G$1,6,2)="3",Bilanço!H138,Bilanço!H138-Bilanço!G138)</f>
        <v>0</v>
      </c>
      <c r="H67">
        <f>IF(MID(H$1,6,2)="3",Bilanço!I138,Bilanço!I138-Bilanço!H138)</f>
        <v>0</v>
      </c>
      <c r="I67">
        <f>IF(MID(I$1,6,2)="3",Bilanço!J138,Bilanço!J138-Bilanço!I138)</f>
        <v>0</v>
      </c>
      <c r="J67">
        <f>IF(MID(J$1,6,2)="3",Bilanço!K138,Bilanço!K138-Bilanço!J138)</f>
        <v>0</v>
      </c>
      <c r="K67">
        <f>IF(MID(K$1,6,2)="3",Bilanço!L138,Bilanço!L138-Bilanço!K138)</f>
        <v>0</v>
      </c>
      <c r="L67">
        <f>IF(MID(L$1,6,2)="3",Bilanço!M138,Bilanço!M138-Bilanço!L138)</f>
        <v>0</v>
      </c>
      <c r="M67">
        <f>IF(MID(M$1,6,2)="3",Bilanço!N138,Bilanço!N138-Bilanço!M138)</f>
        <v>0</v>
      </c>
      <c r="N67">
        <f>IF(MID(N$1,6,2)="3",Bilanço!O138,Bilanço!O138-Bilanço!N138)</f>
        <v>0</v>
      </c>
      <c r="O67">
        <f>IF(MID(O$1,6,2)="3",Bilanço!P138,Bilanço!P138-Bilanço!O138)</f>
        <v>0</v>
      </c>
      <c r="P67">
        <f>IF(MID(P$1,6,2)="3",Bilanço!Q138,Bilanço!Q138-Bilanço!P138)</f>
        <v>0</v>
      </c>
      <c r="Q67">
        <f>IF(MID(Q$1,6,2)="3",Bilanço!R138,Bilanço!R138-Bilanço!Q138)</f>
        <v>0</v>
      </c>
      <c r="R67">
        <f>IF(MID(R$1,6,2)="3",Bilanço!S138,Bilanço!S138-Bilanço!R138)</f>
        <v>0</v>
      </c>
      <c r="S67">
        <f>IF(MID(S$1,6,2)="3",Bilanço!T138,Bilanço!T138-Bilanço!S138)</f>
        <v>0</v>
      </c>
      <c r="T67">
        <f>IF(MID(T$1,6,2)="3",Bilanço!U138,Bilanço!U138-Bilanço!T138)</f>
        <v>0</v>
      </c>
      <c r="U67">
        <f>IF(MID(U$1,6,2)="3",Bilanço!V138,Bilanço!V138-Bilanço!U138)</f>
        <v>0</v>
      </c>
      <c r="V67">
        <f>IF(MID(V$1,6,2)="3",Bilanço!W138,Bilanço!W138-Bilanço!V138)</f>
        <v>0</v>
      </c>
      <c r="W67">
        <f>IF(MID(W$1,6,2)="3",Bilanço!X138,Bilanço!X138-Bilanço!W138)</f>
        <v>0</v>
      </c>
    </row>
    <row r="68" spans="1:23" x14ac:dyDescent="0.25">
      <c r="A68" t="s">
        <v>147</v>
      </c>
      <c r="B68">
        <f>IF(MID(B$1,6,2)="3",Bilanço!C139,Bilanço!C139-Bilanço!B139)</f>
        <v>0</v>
      </c>
      <c r="C68">
        <f>IF(MID(C$1,6,2)="3",Bilanço!D139,Bilanço!D139-Bilanço!C139)</f>
        <v>0</v>
      </c>
      <c r="D68">
        <f>IF(MID(D$1,6,2)="3",Bilanço!E139,Bilanço!E139-Bilanço!D139)</f>
        <v>0</v>
      </c>
      <c r="E68">
        <f>IF(MID(E$1,6,2)="3",Bilanço!F139,Bilanço!F139-Bilanço!E139)</f>
        <v>0</v>
      </c>
      <c r="F68">
        <f>IF(MID(F$1,6,2)="3",Bilanço!G139,Bilanço!G139-Bilanço!F139)</f>
        <v>0</v>
      </c>
      <c r="G68">
        <f>IF(MID(G$1,6,2)="3",Bilanço!H139,Bilanço!H139-Bilanço!G139)</f>
        <v>0</v>
      </c>
      <c r="H68">
        <f>IF(MID(H$1,6,2)="3",Bilanço!I139,Bilanço!I139-Bilanço!H139)</f>
        <v>0</v>
      </c>
      <c r="I68">
        <f>IF(MID(I$1,6,2)="3",Bilanço!J139,Bilanço!J139-Bilanço!I139)</f>
        <v>0</v>
      </c>
      <c r="J68">
        <f>IF(MID(J$1,6,2)="3",Bilanço!K139,Bilanço!K139-Bilanço!J139)</f>
        <v>0</v>
      </c>
      <c r="K68">
        <f>IF(MID(K$1,6,2)="3",Bilanço!L139,Bilanço!L139-Bilanço!K139)</f>
        <v>0</v>
      </c>
      <c r="L68">
        <f>IF(MID(L$1,6,2)="3",Bilanço!M139,Bilanço!M139-Bilanço!L139)</f>
        <v>0</v>
      </c>
      <c r="M68">
        <f>IF(MID(M$1,6,2)="3",Bilanço!N139,Bilanço!N139-Bilanço!M139)</f>
        <v>0</v>
      </c>
      <c r="N68">
        <f>IF(MID(N$1,6,2)="3",Bilanço!O139,Bilanço!O139-Bilanço!N139)</f>
        <v>0</v>
      </c>
      <c r="O68">
        <f>IF(MID(O$1,6,2)="3",Bilanço!P139,Bilanço!P139-Bilanço!O139)</f>
        <v>275655000</v>
      </c>
      <c r="P68">
        <f>IF(MID(P$1,6,2)="3",Bilanço!Q139,Bilanço!Q139-Bilanço!P139)</f>
        <v>-91000000</v>
      </c>
      <c r="Q68">
        <f>IF(MID(Q$1,6,2)="3",Bilanço!R139,Bilanço!R139-Bilanço!Q139)</f>
        <v>0</v>
      </c>
      <c r="R68">
        <f>IF(MID(R$1,6,2)="3",Bilanço!S139,Bilanço!S139-Bilanço!R139)</f>
        <v>0</v>
      </c>
      <c r="S68">
        <f>IF(MID(S$1,6,2)="3",Bilanço!T139,Bilanço!T139-Bilanço!S139)</f>
        <v>0</v>
      </c>
      <c r="T68">
        <f>IF(MID(T$1,6,2)="3",Bilanço!U139,Bilanço!U139-Bilanço!T139)</f>
        <v>0</v>
      </c>
      <c r="U68">
        <f>IF(MID(U$1,6,2)="3",Bilanço!V139,Bilanço!V139-Bilanço!U139)</f>
        <v>0</v>
      </c>
      <c r="V68">
        <f>IF(MID(V$1,6,2)="3",Bilanço!W139,Bilanço!W139-Bilanço!V139)</f>
        <v>0</v>
      </c>
      <c r="W68">
        <f>IF(MID(W$1,6,2)="3",Bilanço!X139,Bilanço!X139-Bilanço!W139)</f>
        <v>0</v>
      </c>
    </row>
    <row r="69" spans="1:23" x14ac:dyDescent="0.25">
      <c r="A69" t="s">
        <v>148</v>
      </c>
      <c r="B69">
        <f>IF(MID(B$1,6,2)="3",Bilanço!C140,Bilanço!C140-Bilanço!B140)</f>
        <v>-19675000</v>
      </c>
      <c r="C69">
        <f>IF(MID(C$1,6,2)="3",Bilanço!D140,Bilanço!D140-Bilanço!C140)</f>
        <v>-31812000</v>
      </c>
      <c r="D69">
        <f>IF(MID(D$1,6,2)="3",Bilanço!E140,Bilanço!E140-Bilanço!D140)</f>
        <v>-31563000</v>
      </c>
      <c r="E69">
        <f>IF(MID(E$1,6,2)="3",Bilanço!F140,Bilanço!F140-Bilanço!E140)</f>
        <v>-57598000</v>
      </c>
      <c r="F69">
        <f>IF(MID(F$1,6,2)="3",Bilanço!G140,Bilanço!G140-Bilanço!F140)</f>
        <v>-53670000</v>
      </c>
      <c r="G69">
        <f>IF(MID(G$1,6,2)="3",Bilanço!H140,Bilanço!H140-Bilanço!G140)</f>
        <v>-88545000</v>
      </c>
      <c r="H69">
        <f>IF(MID(H$1,6,2)="3",Bilanço!I140,Bilanço!I140-Bilanço!H140)</f>
        <v>-44773000</v>
      </c>
      <c r="I69">
        <f>IF(MID(I$1,6,2)="3",Bilanço!J140,Bilanço!J140-Bilanço!I140)</f>
        <v>-57553000</v>
      </c>
      <c r="J69">
        <f>IF(MID(J$1,6,2)="3",Bilanço!K140,Bilanço!K140-Bilanço!J140)</f>
        <v>-30795000</v>
      </c>
      <c r="K69">
        <f>IF(MID(K$1,6,2)="3",Bilanço!L140,Bilanço!L140-Bilanço!K140)</f>
        <v>-57775000</v>
      </c>
      <c r="L69">
        <f>IF(MID(L$1,6,2)="3",Bilanço!M140,Bilanço!M140-Bilanço!L140)</f>
        <v>-65536000</v>
      </c>
      <c r="M69">
        <f>IF(MID(M$1,6,2)="3",Bilanço!N140,Bilanço!N140-Bilanço!M140)</f>
        <v>-66317000</v>
      </c>
      <c r="N69">
        <f>IF(MID(N$1,6,2)="3",Bilanço!O140,Bilanço!O140-Bilanço!N140)</f>
        <v>209929000</v>
      </c>
      <c r="O69">
        <f>IF(MID(O$1,6,2)="3",Bilanço!P140,Bilanço!P140-Bilanço!O140)</f>
        <v>-359388000</v>
      </c>
      <c r="P69">
        <f>IF(MID(P$1,6,2)="3",Bilanço!Q140,Bilanço!Q140-Bilanço!P140)</f>
        <v>-9661000</v>
      </c>
      <c r="Q69">
        <f>IF(MID(Q$1,6,2)="3",Bilanço!R140,Bilanço!R140-Bilanço!Q140)</f>
        <v>-115059000</v>
      </c>
      <c r="R69">
        <f>IF(MID(R$1,6,2)="3",Bilanço!S140,Bilanço!S140-Bilanço!R140)</f>
        <v>-39300000</v>
      </c>
      <c r="S69">
        <f>IF(MID(S$1,6,2)="3",Bilanço!T140,Bilanço!T140-Bilanço!S140)</f>
        <v>7500000</v>
      </c>
      <c r="T69">
        <f>IF(MID(T$1,6,2)="3",Bilanço!U140,Bilanço!U140-Bilanço!T140)</f>
        <v>-483638000</v>
      </c>
      <c r="U69">
        <f>IF(MID(U$1,6,2)="3",Bilanço!V140,Bilanço!V140-Bilanço!U140)</f>
        <v>-232722000</v>
      </c>
      <c r="V69">
        <f>IF(MID(V$1,6,2)="3",Bilanço!W140,Bilanço!W140-Bilanço!V140)</f>
        <v>-104048000</v>
      </c>
      <c r="W69">
        <f>IF(MID(W$1,6,2)="3",Bilanço!X140,Bilanço!X140-Bilanço!W140)</f>
        <v>75942000</v>
      </c>
    </row>
    <row r="70" spans="1:23" x14ac:dyDescent="0.25">
      <c r="A70" t="s">
        <v>149</v>
      </c>
      <c r="B70">
        <f>IF(MID(B$1,6,2)="3",Bilanço!C141,Bilanço!C141-Bilanço!B141)</f>
        <v>3491000</v>
      </c>
      <c r="C70">
        <f>IF(MID(C$1,6,2)="3",Bilanço!D141,Bilanço!D141-Bilanço!C141)</f>
        <v>-129384000</v>
      </c>
      <c r="D70">
        <f>IF(MID(D$1,6,2)="3",Bilanço!E141,Bilanço!E141-Bilanço!D141)</f>
        <v>-157157000</v>
      </c>
      <c r="E70">
        <f>IF(MID(E$1,6,2)="3",Bilanço!F141,Bilanço!F141-Bilanço!E141)</f>
        <v>-23821000</v>
      </c>
      <c r="F70">
        <f>IF(MID(F$1,6,2)="3",Bilanço!G141,Bilanço!G141-Bilanço!F141)</f>
        <v>25404000</v>
      </c>
      <c r="G70">
        <f>IF(MID(G$1,6,2)="3",Bilanço!H141,Bilanço!H141-Bilanço!G141)</f>
        <v>-88847000</v>
      </c>
      <c r="H70">
        <f>IF(MID(H$1,6,2)="3",Bilanço!I141,Bilanço!I141-Bilanço!H141)</f>
        <v>-93928000</v>
      </c>
      <c r="I70">
        <f>IF(MID(I$1,6,2)="3",Bilanço!J141,Bilanço!J141-Bilanço!I141)</f>
        <v>189973000</v>
      </c>
      <c r="J70">
        <f>IF(MID(J$1,6,2)="3",Bilanço!K141,Bilanço!K141-Bilanço!J141)</f>
        <v>-13427000</v>
      </c>
      <c r="K70">
        <f>IF(MID(K$1,6,2)="3",Bilanço!L141,Bilanço!L141-Bilanço!K141)</f>
        <v>-67137000</v>
      </c>
      <c r="L70">
        <f>IF(MID(L$1,6,2)="3",Bilanço!M141,Bilanço!M141-Bilanço!L141)</f>
        <v>-98183000</v>
      </c>
      <c r="M70">
        <f>IF(MID(M$1,6,2)="3",Bilanço!N141,Bilanço!N141-Bilanço!M141)</f>
        <v>-106344000</v>
      </c>
      <c r="N70">
        <f>IF(MID(N$1,6,2)="3",Bilanço!O141,Bilanço!O141-Bilanço!N141)</f>
        <v>59250000</v>
      </c>
      <c r="O70">
        <f>IF(MID(O$1,6,2)="3",Bilanço!P141,Bilanço!P141-Bilanço!O141)</f>
        <v>-298886000</v>
      </c>
      <c r="P70">
        <f>IF(MID(P$1,6,2)="3",Bilanço!Q141,Bilanço!Q141-Bilanço!P141)</f>
        <v>-101438000</v>
      </c>
      <c r="Q70">
        <f>IF(MID(Q$1,6,2)="3",Bilanço!R141,Bilanço!R141-Bilanço!Q141)</f>
        <v>80175000</v>
      </c>
      <c r="R70">
        <f>IF(MID(R$1,6,2)="3",Bilanço!S141,Bilanço!S141-Bilanço!R141)</f>
        <v>-133648000</v>
      </c>
      <c r="S70">
        <f>IF(MID(S$1,6,2)="3",Bilanço!T141,Bilanço!T141-Bilanço!S141)</f>
        <v>-286091000</v>
      </c>
      <c r="T70">
        <f>IF(MID(T$1,6,2)="3",Bilanço!U141,Bilanço!U141-Bilanço!T141)</f>
        <v>-123509000</v>
      </c>
      <c r="U70">
        <f>IF(MID(U$1,6,2)="3",Bilanço!V141,Bilanço!V141-Bilanço!U141)</f>
        <v>-224364000</v>
      </c>
      <c r="V70">
        <f>IF(MID(V$1,6,2)="3",Bilanço!W141,Bilanço!W141-Bilanço!V141)</f>
        <v>-210804000</v>
      </c>
      <c r="W70">
        <f>IF(MID(W$1,6,2)="3",Bilanço!X141,Bilanço!X141-Bilanço!W141)</f>
        <v>-464150000</v>
      </c>
    </row>
    <row r="71" spans="1:23" x14ac:dyDescent="0.25">
      <c r="A71" t="s">
        <v>150</v>
      </c>
      <c r="B71">
        <f>IF(MID(B$1,6,2)="3",Bilanço!C142,Bilanço!C142-Bilanço!B142)</f>
        <v>4041000</v>
      </c>
      <c r="C71">
        <f>IF(MID(C$1,6,2)="3",Bilanço!D142,Bilanço!D142-Bilanço!C142)</f>
        <v>13449000</v>
      </c>
      <c r="D71">
        <f>IF(MID(D$1,6,2)="3",Bilanço!E142,Bilanço!E142-Bilanço!D142)</f>
        <v>-11234000</v>
      </c>
      <c r="E71">
        <f>IF(MID(E$1,6,2)="3",Bilanço!F142,Bilanço!F142-Bilanço!E142)</f>
        <v>15431000</v>
      </c>
      <c r="F71">
        <f>IF(MID(F$1,6,2)="3",Bilanço!G142,Bilanço!G142-Bilanço!F142)</f>
        <v>7502000</v>
      </c>
      <c r="G71">
        <f>IF(MID(G$1,6,2)="3",Bilanço!H142,Bilanço!H142-Bilanço!G142)</f>
        <v>-27777000</v>
      </c>
      <c r="H71">
        <f>IF(MID(H$1,6,2)="3",Bilanço!I142,Bilanço!I142-Bilanço!H142)</f>
        <v>16436000</v>
      </c>
      <c r="I71">
        <f>IF(MID(I$1,6,2)="3",Bilanço!J142,Bilanço!J142-Bilanço!I142)</f>
        <v>11164000</v>
      </c>
      <c r="J71">
        <f>IF(MID(J$1,6,2)="3",Bilanço!K142,Bilanço!K142-Bilanço!J142)</f>
        <v>275630000</v>
      </c>
      <c r="K71">
        <f>IF(MID(K$1,6,2)="3",Bilanço!L142,Bilanço!L142-Bilanço!K142)</f>
        <v>-64711000</v>
      </c>
      <c r="L71">
        <f>IF(MID(L$1,6,2)="3",Bilanço!M142,Bilanço!M142-Bilanço!L142)</f>
        <v>127997000</v>
      </c>
      <c r="M71">
        <f>IF(MID(M$1,6,2)="3",Bilanço!N142,Bilanço!N142-Bilanço!M142)</f>
        <v>-362091000</v>
      </c>
      <c r="N71">
        <f>IF(MID(N$1,6,2)="3",Bilanço!O142,Bilanço!O142-Bilanço!N142)</f>
        <v>34096000</v>
      </c>
      <c r="O71">
        <f>IF(MID(O$1,6,2)="3",Bilanço!P142,Bilanço!P142-Bilanço!O142)</f>
        <v>54296000</v>
      </c>
      <c r="P71">
        <f>IF(MID(P$1,6,2)="3",Bilanço!Q142,Bilanço!Q142-Bilanço!P142)</f>
        <v>577098000</v>
      </c>
      <c r="Q71">
        <f>IF(MID(Q$1,6,2)="3",Bilanço!R142,Bilanço!R142-Bilanço!Q142)</f>
        <v>-170217000</v>
      </c>
      <c r="R71">
        <f>IF(MID(R$1,6,2)="3",Bilanço!S142,Bilanço!S142-Bilanço!R142)</f>
        <v>-47296000</v>
      </c>
      <c r="S71">
        <f>IF(MID(S$1,6,2)="3",Bilanço!T142,Bilanço!T142-Bilanço!S142)</f>
        <v>282725000</v>
      </c>
      <c r="T71">
        <f>IF(MID(T$1,6,2)="3",Bilanço!U142,Bilanço!U142-Bilanço!T142)</f>
        <v>769164000</v>
      </c>
      <c r="U71">
        <f>IF(MID(U$1,6,2)="3",Bilanço!V142,Bilanço!V142-Bilanço!U142)</f>
        <v>-647890000</v>
      </c>
      <c r="V71">
        <f>IF(MID(V$1,6,2)="3",Bilanço!W142,Bilanço!W142-Bilanço!V142)</f>
        <v>-168437000</v>
      </c>
      <c r="W71">
        <f>IF(MID(W$1,6,2)="3",Bilanço!X142,Bilanço!X142-Bilanço!W142)</f>
        <v>1306290000</v>
      </c>
    </row>
    <row r="72" spans="1:23" x14ac:dyDescent="0.25">
      <c r="A72" t="s">
        <v>151</v>
      </c>
      <c r="B72">
        <f>IF(MID(B$1,6,2)="3",Bilanço!C143,Bilanço!C143-Bilanço!B143)</f>
        <v>0</v>
      </c>
      <c r="C72">
        <f>IF(MID(C$1,6,2)="3",Bilanço!D143,Bilanço!D143-Bilanço!C143)</f>
        <v>0</v>
      </c>
      <c r="D72">
        <f>IF(MID(D$1,6,2)="3",Bilanço!E143,Bilanço!E143-Bilanço!D143)</f>
        <v>0</v>
      </c>
      <c r="E72">
        <f>IF(MID(E$1,6,2)="3",Bilanço!F143,Bilanço!F143-Bilanço!E143)</f>
        <v>0</v>
      </c>
      <c r="F72">
        <f>IF(MID(F$1,6,2)="3",Bilanço!G143,Bilanço!G143-Bilanço!F143)</f>
        <v>0</v>
      </c>
      <c r="G72">
        <f>IF(MID(G$1,6,2)="3",Bilanço!H143,Bilanço!H143-Bilanço!G143)</f>
        <v>0</v>
      </c>
      <c r="H72">
        <f>IF(MID(H$1,6,2)="3",Bilanço!I143,Bilanço!I143-Bilanço!H143)</f>
        <v>-1312000</v>
      </c>
      <c r="I72">
        <f>IF(MID(I$1,6,2)="3",Bilanço!J143,Bilanço!J143-Bilanço!I143)</f>
        <v>-42000</v>
      </c>
      <c r="J72">
        <f>IF(MID(J$1,6,2)="3",Bilanço!K143,Bilanço!K143-Bilanço!J143)</f>
        <v>1032000</v>
      </c>
      <c r="K72">
        <f>IF(MID(K$1,6,2)="3",Bilanço!L143,Bilanço!L143-Bilanço!K143)</f>
        <v>3923000</v>
      </c>
      <c r="L72">
        <f>IF(MID(L$1,6,2)="3",Bilanço!M143,Bilanço!M143-Bilanço!L143)</f>
        <v>-59000</v>
      </c>
      <c r="M72">
        <f>IF(MID(M$1,6,2)="3",Bilanço!N143,Bilanço!N143-Bilanço!M143)</f>
        <v>-123000</v>
      </c>
      <c r="N72">
        <f>IF(MID(N$1,6,2)="3",Bilanço!O143,Bilanço!O143-Bilanço!N143)</f>
        <v>957000</v>
      </c>
      <c r="O72">
        <f>IF(MID(O$1,6,2)="3",Bilanço!P143,Bilanço!P143-Bilanço!O143)</f>
        <v>-1067000</v>
      </c>
      <c r="P72">
        <f>IF(MID(P$1,6,2)="3",Bilanço!Q143,Bilanço!Q143-Bilanço!P143)</f>
        <v>14041000</v>
      </c>
      <c r="Q72">
        <f>IF(MID(Q$1,6,2)="3",Bilanço!R143,Bilanço!R143-Bilanço!Q143)</f>
        <v>13479000</v>
      </c>
      <c r="R72">
        <f>IF(MID(R$1,6,2)="3",Bilanço!S143,Bilanço!S143-Bilanço!R143)</f>
        <v>15450000</v>
      </c>
      <c r="S72">
        <f>IF(MID(S$1,6,2)="3",Bilanço!T143,Bilanço!T143-Bilanço!S143)</f>
        <v>30765000</v>
      </c>
      <c r="T72">
        <f>IF(MID(T$1,6,2)="3",Bilanço!U143,Bilanço!U143-Bilanço!T143)</f>
        <v>701000</v>
      </c>
      <c r="U72">
        <f>IF(MID(U$1,6,2)="3",Bilanço!V143,Bilanço!V143-Bilanço!U143)</f>
        <v>1732000</v>
      </c>
      <c r="V72">
        <f>IF(MID(V$1,6,2)="3",Bilanço!W143,Bilanço!W143-Bilanço!V143)</f>
        <v>69185000</v>
      </c>
      <c r="W72">
        <f>IF(MID(W$1,6,2)="3",Bilanço!X143,Bilanço!X143-Bilanço!W143)</f>
        <v>18097000</v>
      </c>
    </row>
    <row r="73" spans="1:23" x14ac:dyDescent="0.25">
      <c r="A73" t="s">
        <v>152</v>
      </c>
      <c r="B73">
        <f>IF(MID(B$1,6,2)="3",Bilanço!C144,Bilanço!C144-Bilanço!B144)</f>
        <v>0</v>
      </c>
      <c r="C73">
        <f>IF(MID(C$1,6,2)="3",Bilanço!D144,Bilanço!D144-Bilanço!C144)</f>
        <v>0</v>
      </c>
      <c r="D73">
        <f>IF(MID(D$1,6,2)="3",Bilanço!E144,Bilanço!E144-Bilanço!D144)</f>
        <v>0</v>
      </c>
      <c r="E73">
        <f>IF(MID(E$1,6,2)="3",Bilanço!F144,Bilanço!F144-Bilanço!E144)</f>
        <v>0</v>
      </c>
      <c r="F73">
        <f>IF(MID(F$1,6,2)="3",Bilanço!G144,Bilanço!G144-Bilanço!F144)</f>
        <v>0</v>
      </c>
      <c r="G73">
        <f>IF(MID(G$1,6,2)="3",Bilanço!H144,Bilanço!H144-Bilanço!G144)</f>
        <v>0</v>
      </c>
      <c r="H73">
        <f>IF(MID(H$1,6,2)="3",Bilanço!I144,Bilanço!I144-Bilanço!H144)</f>
        <v>0</v>
      </c>
      <c r="I73">
        <f>IF(MID(I$1,6,2)="3",Bilanço!J144,Bilanço!J144-Bilanço!I144)</f>
        <v>0</v>
      </c>
      <c r="J73">
        <f>IF(MID(J$1,6,2)="3",Bilanço!K144,Bilanço!K144-Bilanço!J144)</f>
        <v>0</v>
      </c>
      <c r="K73">
        <f>IF(MID(K$1,6,2)="3",Bilanço!L144,Bilanço!L144-Bilanço!K144)</f>
        <v>0</v>
      </c>
      <c r="L73">
        <f>IF(MID(L$1,6,2)="3",Bilanço!M144,Bilanço!M144-Bilanço!L144)</f>
        <v>0</v>
      </c>
      <c r="M73">
        <f>IF(MID(M$1,6,2)="3",Bilanço!N144,Bilanço!N144-Bilanço!M144)</f>
        <v>0</v>
      </c>
      <c r="N73">
        <f>IF(MID(N$1,6,2)="3",Bilanço!O144,Bilanço!O144-Bilanço!N144)</f>
        <v>0</v>
      </c>
      <c r="O73">
        <f>IF(MID(O$1,6,2)="3",Bilanço!P144,Bilanço!P144-Bilanço!O144)</f>
        <v>0</v>
      </c>
      <c r="P73">
        <f>IF(MID(P$1,6,2)="3",Bilanço!Q144,Bilanço!Q144-Bilanço!P144)</f>
        <v>0</v>
      </c>
      <c r="Q73">
        <f>IF(MID(Q$1,6,2)="3",Bilanço!R144,Bilanço!R144-Bilanço!Q144)</f>
        <v>0</v>
      </c>
      <c r="R73">
        <f>IF(MID(R$1,6,2)="3",Bilanço!S144,Bilanço!S144-Bilanço!R144)</f>
        <v>0</v>
      </c>
      <c r="S73">
        <f>IF(MID(S$1,6,2)="3",Bilanço!T144,Bilanço!T144-Bilanço!S144)</f>
        <v>0</v>
      </c>
      <c r="T73">
        <f>IF(MID(T$1,6,2)="3",Bilanço!U144,Bilanço!U144-Bilanço!T144)</f>
        <v>0</v>
      </c>
      <c r="U73">
        <f>IF(MID(U$1,6,2)="3",Bilanço!V144,Bilanço!V144-Bilanço!U144)</f>
        <v>0</v>
      </c>
      <c r="V73">
        <f>IF(MID(V$1,6,2)="3",Bilanço!W144,Bilanço!W144-Bilanço!V144)</f>
        <v>0</v>
      </c>
      <c r="W73">
        <f>IF(MID(W$1,6,2)="3",Bilanço!X144,Bilanço!X144-Bilanço!W144)</f>
        <v>0</v>
      </c>
    </row>
    <row r="74" spans="1:23" x14ac:dyDescent="0.25">
      <c r="A74" t="s">
        <v>153</v>
      </c>
      <c r="B74">
        <f>IF(MID(B$1,6,2)="3",Bilanço!C145,Bilanço!C145-Bilanço!B145)</f>
        <v>4041000</v>
      </c>
      <c r="C74">
        <f>IF(MID(C$1,6,2)="3",Bilanço!D145,Bilanço!D145-Bilanço!C145)</f>
        <v>13449000</v>
      </c>
      <c r="D74">
        <f>IF(MID(D$1,6,2)="3",Bilanço!E145,Bilanço!E145-Bilanço!D145)</f>
        <v>-11234000</v>
      </c>
      <c r="E74">
        <f>IF(MID(E$1,6,2)="3",Bilanço!F145,Bilanço!F145-Bilanço!E145)</f>
        <v>15431000</v>
      </c>
      <c r="F74">
        <f>IF(MID(F$1,6,2)="3",Bilanço!G145,Bilanço!G145-Bilanço!F145)</f>
        <v>7502000</v>
      </c>
      <c r="G74">
        <f>IF(MID(G$1,6,2)="3",Bilanço!H145,Bilanço!H145-Bilanço!G145)</f>
        <v>-27777000</v>
      </c>
      <c r="H74">
        <f>IF(MID(H$1,6,2)="3",Bilanço!I145,Bilanço!I145-Bilanço!H145)</f>
        <v>15124000</v>
      </c>
      <c r="I74">
        <f>IF(MID(I$1,6,2)="3",Bilanço!J145,Bilanço!J145-Bilanço!I145)</f>
        <v>11122000</v>
      </c>
      <c r="J74">
        <f>IF(MID(J$1,6,2)="3",Bilanço!K145,Bilanço!K145-Bilanço!J145)</f>
        <v>276662000</v>
      </c>
      <c r="K74">
        <f>IF(MID(K$1,6,2)="3",Bilanço!L145,Bilanço!L145-Bilanço!K145)</f>
        <v>-60788000</v>
      </c>
      <c r="L74">
        <f>IF(MID(L$1,6,2)="3",Bilanço!M145,Bilanço!M145-Bilanço!L145)</f>
        <v>127938000</v>
      </c>
      <c r="M74">
        <f>IF(MID(M$1,6,2)="3",Bilanço!N145,Bilanço!N145-Bilanço!M145)</f>
        <v>-362214000</v>
      </c>
      <c r="N74">
        <f>IF(MID(N$1,6,2)="3",Bilanço!O145,Bilanço!O145-Bilanço!N145)</f>
        <v>35053000</v>
      </c>
      <c r="O74">
        <f>IF(MID(O$1,6,2)="3",Bilanço!P145,Bilanço!P145-Bilanço!O145)</f>
        <v>53229000</v>
      </c>
      <c r="P74">
        <f>IF(MID(P$1,6,2)="3",Bilanço!Q145,Bilanço!Q145-Bilanço!P145)</f>
        <v>591139000</v>
      </c>
      <c r="Q74">
        <f>IF(MID(Q$1,6,2)="3",Bilanço!R145,Bilanço!R145-Bilanço!Q145)</f>
        <v>-156738000</v>
      </c>
      <c r="R74">
        <f>IF(MID(R$1,6,2)="3",Bilanço!S145,Bilanço!S145-Bilanço!R145)</f>
        <v>-31846000</v>
      </c>
      <c r="S74">
        <f>IF(MID(S$1,6,2)="3",Bilanço!T145,Bilanço!T145-Bilanço!S145)</f>
        <v>313490000</v>
      </c>
      <c r="T74">
        <f>IF(MID(T$1,6,2)="3",Bilanço!U145,Bilanço!U145-Bilanço!T145)</f>
        <v>769865000</v>
      </c>
      <c r="U74">
        <f>IF(MID(U$1,6,2)="3",Bilanço!V145,Bilanço!V145-Bilanço!U145)</f>
        <v>-646158000</v>
      </c>
      <c r="V74">
        <f>IF(MID(V$1,6,2)="3",Bilanço!W145,Bilanço!W145-Bilanço!V145)</f>
        <v>-99252000</v>
      </c>
      <c r="W74">
        <f>IF(MID(W$1,6,2)="3",Bilanço!X145,Bilanço!X145-Bilanço!W145)</f>
        <v>1324387000</v>
      </c>
    </row>
    <row r="75" spans="1:23" x14ac:dyDescent="0.25">
      <c r="A75" t="s">
        <v>154</v>
      </c>
      <c r="B75">
        <f>IF(MID(B$1,6,2)="3",Bilanço!C146,Bilanço!C146-Bilanço!B146)</f>
        <v>0</v>
      </c>
      <c r="C75">
        <f>IF(MID(C$1,6,2)="3",Bilanço!D146,Bilanço!D146-Bilanço!C146)</f>
        <v>0</v>
      </c>
      <c r="D75">
        <f>IF(MID(D$1,6,2)="3",Bilanço!E146,Bilanço!E146-Bilanço!D146)</f>
        <v>0</v>
      </c>
      <c r="E75">
        <f>IF(MID(E$1,6,2)="3",Bilanço!F146,Bilanço!F146-Bilanço!E146)</f>
        <v>0</v>
      </c>
      <c r="F75">
        <f>IF(MID(F$1,6,2)="3",Bilanço!G146,Bilanço!G146-Bilanço!F146)</f>
        <v>0</v>
      </c>
      <c r="G75">
        <f>IF(MID(G$1,6,2)="3",Bilanço!H146,Bilanço!H146-Bilanço!G146)</f>
        <v>0</v>
      </c>
      <c r="H75">
        <f>IF(MID(H$1,6,2)="3",Bilanço!I146,Bilanço!I146-Bilanço!H146)</f>
        <v>0</v>
      </c>
      <c r="I75">
        <f>IF(MID(I$1,6,2)="3",Bilanço!J146,Bilanço!J146-Bilanço!I146)</f>
        <v>0</v>
      </c>
      <c r="J75">
        <f>IF(MID(J$1,6,2)="3",Bilanço!K146,Bilanço!K146-Bilanço!J146)</f>
        <v>0</v>
      </c>
      <c r="K75">
        <f>IF(MID(K$1,6,2)="3",Bilanço!L146,Bilanço!L146-Bilanço!K146)</f>
        <v>0</v>
      </c>
      <c r="L75">
        <f>IF(MID(L$1,6,2)="3",Bilanço!M146,Bilanço!M146-Bilanço!L146)</f>
        <v>0</v>
      </c>
      <c r="M75">
        <f>IF(MID(M$1,6,2)="3",Bilanço!N146,Bilanço!N146-Bilanço!M146)</f>
        <v>0</v>
      </c>
      <c r="N75">
        <f>IF(MID(N$1,6,2)="3",Bilanço!O146,Bilanço!O146-Bilanço!N146)</f>
        <v>0</v>
      </c>
      <c r="O75">
        <f>IF(MID(O$1,6,2)="3",Bilanço!P146,Bilanço!P146-Bilanço!O146)</f>
        <v>0</v>
      </c>
      <c r="P75">
        <f>IF(MID(P$1,6,2)="3",Bilanço!Q146,Bilanço!Q146-Bilanço!P146)</f>
        <v>0</v>
      </c>
      <c r="Q75">
        <f>IF(MID(Q$1,6,2)="3",Bilanço!R146,Bilanço!R146-Bilanço!Q146)</f>
        <v>0</v>
      </c>
      <c r="R75">
        <f>IF(MID(R$1,6,2)="3",Bilanço!S146,Bilanço!S146-Bilanço!R146)</f>
        <v>0</v>
      </c>
      <c r="S75">
        <f>IF(MID(S$1,6,2)="3",Bilanço!T146,Bilanço!T146-Bilanço!S146)</f>
        <v>0</v>
      </c>
      <c r="T75">
        <f>IF(MID(T$1,6,2)="3",Bilanço!U146,Bilanço!U146-Bilanço!T146)</f>
        <v>0</v>
      </c>
      <c r="U75">
        <f>IF(MID(U$1,6,2)="3",Bilanço!V146,Bilanço!V146-Bilanço!U146)</f>
        <v>0</v>
      </c>
      <c r="V75">
        <f>IF(MID(V$1,6,2)="3",Bilanço!W146,Bilanço!W146-Bilanço!V146)</f>
        <v>0</v>
      </c>
      <c r="W75">
        <f>IF(MID(W$1,6,2)="3",Bilanço!X146,Bilanço!X146-Bilanço!W146)</f>
        <v>0</v>
      </c>
    </row>
    <row r="76" spans="1:23" x14ac:dyDescent="0.25">
      <c r="A76" t="s">
        <v>155</v>
      </c>
      <c r="B76">
        <f>IF(MID(B$1,6,2)="3",Bilanço!C147,Bilanço!C147-Bilanço!B147)</f>
        <v>0</v>
      </c>
      <c r="C76">
        <f>IF(MID(C$1,6,2)="3",Bilanço!D147,Bilanço!D147-Bilanço!C147)</f>
        <v>0</v>
      </c>
      <c r="D76">
        <f>IF(MID(D$1,6,2)="3",Bilanço!E147,Bilanço!E147-Bilanço!D147)</f>
        <v>0</v>
      </c>
      <c r="E76">
        <f>IF(MID(E$1,6,2)="3",Bilanço!F147,Bilanço!F147-Bilanço!E147)</f>
        <v>26987000</v>
      </c>
      <c r="F76">
        <f>IF(MID(F$1,6,2)="3",Bilanço!G147,Bilanço!G147-Bilanço!F147)</f>
        <v>0</v>
      </c>
      <c r="G76">
        <f>IF(MID(G$1,6,2)="3",Bilanço!H147,Bilanço!H147-Bilanço!G147)</f>
        <v>0</v>
      </c>
      <c r="H76">
        <f>IF(MID(H$1,6,2)="3",Bilanço!I147,Bilanço!I147-Bilanço!H147)</f>
        <v>0</v>
      </c>
      <c r="I76">
        <f>IF(MID(I$1,6,2)="3",Bilanço!J147,Bilanço!J147-Bilanço!I147)</f>
        <v>37267000</v>
      </c>
      <c r="J76">
        <f>IF(MID(J$1,6,2)="3",Bilanço!K147,Bilanço!K147-Bilanço!J147)</f>
        <v>0</v>
      </c>
      <c r="K76">
        <f>IF(MID(K$1,6,2)="3",Bilanço!L147,Bilanço!L147-Bilanço!K147)</f>
        <v>0</v>
      </c>
      <c r="L76">
        <f>IF(MID(L$1,6,2)="3",Bilanço!M147,Bilanço!M147-Bilanço!L147)</f>
        <v>0</v>
      </c>
      <c r="M76">
        <f>IF(MID(M$1,6,2)="3",Bilanço!N147,Bilanço!N147-Bilanço!M147)</f>
        <v>392201000</v>
      </c>
      <c r="N76">
        <f>IF(MID(N$1,6,2)="3",Bilanço!O147,Bilanço!O147-Bilanço!N147)</f>
        <v>0</v>
      </c>
      <c r="O76">
        <f>IF(MID(O$1,6,2)="3",Bilanço!P147,Bilanço!P147-Bilanço!O147)</f>
        <v>0</v>
      </c>
      <c r="P76">
        <f>IF(MID(P$1,6,2)="3",Bilanço!Q147,Bilanço!Q147-Bilanço!P147)</f>
        <v>0</v>
      </c>
      <c r="Q76">
        <f>IF(MID(Q$1,6,2)="3",Bilanço!R147,Bilanço!R147-Bilanço!Q147)</f>
        <v>709408000</v>
      </c>
      <c r="R76">
        <f>IF(MID(R$1,6,2)="3",Bilanço!S147,Bilanço!S147-Bilanço!R147)</f>
        <v>0</v>
      </c>
      <c r="S76">
        <f>IF(MID(S$1,6,2)="3",Bilanço!T147,Bilanço!T147-Bilanço!S147)</f>
        <v>0</v>
      </c>
      <c r="T76">
        <f>IF(MID(T$1,6,2)="3",Bilanço!U147,Bilanço!U147-Bilanço!T147)</f>
        <v>0</v>
      </c>
      <c r="U76">
        <f>IF(MID(U$1,6,2)="3",Bilanço!V147,Bilanço!V147-Bilanço!U147)</f>
        <v>1604179000</v>
      </c>
      <c r="V76">
        <f>IF(MID(V$1,6,2)="3",Bilanço!W147,Bilanço!W147-Bilanço!V147)</f>
        <v>0</v>
      </c>
      <c r="W76">
        <f>IF(MID(W$1,6,2)="3",Bilanço!X147,Bilanço!X147-Bilanço!W147)</f>
        <v>0</v>
      </c>
    </row>
    <row r="77" spans="1:23" x14ac:dyDescent="0.25">
      <c r="A77" t="s">
        <v>156</v>
      </c>
      <c r="B77">
        <f>IF(MID(B$1,6,2)="3",Bilanço!C148,Bilanço!C148-Bilanço!B148)</f>
        <v>4041000</v>
      </c>
      <c r="C77">
        <f>IF(MID(C$1,6,2)="3",Bilanço!D148,Bilanço!D148-Bilanço!C148)</f>
        <v>13449000</v>
      </c>
      <c r="D77">
        <f>IF(MID(D$1,6,2)="3",Bilanço!E148,Bilanço!E148-Bilanço!D148)</f>
        <v>-11234000</v>
      </c>
      <c r="E77">
        <f>IF(MID(E$1,6,2)="3",Bilanço!F148,Bilanço!F148-Bilanço!E148)</f>
        <v>42418000</v>
      </c>
      <c r="F77">
        <f>IF(MID(F$1,6,2)="3",Bilanço!G148,Bilanço!G148-Bilanço!F148)</f>
        <v>7502000</v>
      </c>
      <c r="G77">
        <f>IF(MID(G$1,6,2)="3",Bilanço!H148,Bilanço!H148-Bilanço!G148)</f>
        <v>-27777000</v>
      </c>
      <c r="H77">
        <f>IF(MID(H$1,6,2)="3",Bilanço!I148,Bilanço!I148-Bilanço!H148)</f>
        <v>15124000</v>
      </c>
      <c r="I77">
        <f>IF(MID(I$1,6,2)="3",Bilanço!J148,Bilanço!J148-Bilanço!I148)</f>
        <v>48389000</v>
      </c>
      <c r="J77">
        <f>IF(MID(J$1,6,2)="3",Bilanço!K148,Bilanço!K148-Bilanço!J148)</f>
        <v>276662000</v>
      </c>
      <c r="K77">
        <f>IF(MID(K$1,6,2)="3",Bilanço!L148,Bilanço!L148-Bilanço!K148)</f>
        <v>-60788000</v>
      </c>
      <c r="L77">
        <f>IF(MID(L$1,6,2)="3",Bilanço!M148,Bilanço!M148-Bilanço!L148)</f>
        <v>127938000</v>
      </c>
      <c r="M77">
        <f>IF(MID(M$1,6,2)="3",Bilanço!N148,Bilanço!N148-Bilanço!M148)</f>
        <v>29987000</v>
      </c>
      <c r="N77">
        <f>IF(MID(N$1,6,2)="3",Bilanço!O148,Bilanço!O148-Bilanço!N148)</f>
        <v>35053000</v>
      </c>
      <c r="O77">
        <f>IF(MID(O$1,6,2)="3",Bilanço!P148,Bilanço!P148-Bilanço!O148)</f>
        <v>53229000</v>
      </c>
      <c r="P77">
        <f>IF(MID(P$1,6,2)="3",Bilanço!Q148,Bilanço!Q148-Bilanço!P148)</f>
        <v>591139000</v>
      </c>
      <c r="Q77">
        <f>IF(MID(Q$1,6,2)="3",Bilanço!R148,Bilanço!R148-Bilanço!Q148)</f>
        <v>552670000</v>
      </c>
      <c r="R77">
        <f>IF(MID(R$1,6,2)="3",Bilanço!S148,Bilanço!S148-Bilanço!R148)</f>
        <v>-31846000</v>
      </c>
      <c r="S77">
        <f>IF(MID(S$1,6,2)="3",Bilanço!T148,Bilanço!T148-Bilanço!S148)</f>
        <v>313490000</v>
      </c>
      <c r="T77">
        <f>IF(MID(T$1,6,2)="3",Bilanço!U148,Bilanço!U148-Bilanço!T148)</f>
        <v>769865000</v>
      </c>
      <c r="U77">
        <f>IF(MID(U$1,6,2)="3",Bilanço!V148,Bilanço!V148-Bilanço!U148)</f>
        <v>958021000</v>
      </c>
      <c r="V77">
        <f>IF(MID(V$1,6,2)="3",Bilanço!W148,Bilanço!W148-Bilanço!V148)</f>
        <v>-99252000</v>
      </c>
      <c r="W77">
        <f>IF(MID(W$1,6,2)="3",Bilanço!X148,Bilanço!X148-Bilanço!W148)</f>
        <v>1324387000</v>
      </c>
    </row>
    <row r="78" spans="1:23" x14ac:dyDescent="0.25">
      <c r="A78" t="s">
        <v>157</v>
      </c>
      <c r="B78">
        <f>IF(MID(B$1,6,2)="3",Bilanço!C149,Bilanço!C149-Bilanço!B149)</f>
        <v>29268000</v>
      </c>
      <c r="C78">
        <f>IF(MID(C$1,6,2)="3",Bilanço!D149,Bilanço!D149-Bilanço!C149)</f>
        <v>56370000</v>
      </c>
      <c r="D78">
        <f>IF(MID(D$1,6,2)="3",Bilanço!E149,Bilanço!E149-Bilanço!D149)</f>
        <v>38120000</v>
      </c>
      <c r="E78">
        <f>IF(MID(E$1,6,2)="3",Bilanço!F149,Bilanço!F149-Bilanço!E149)</f>
        <v>45290000</v>
      </c>
      <c r="F78">
        <f>IF(MID(F$1,6,2)="3",Bilanço!G149,Bilanço!G149-Bilanço!F149)</f>
        <v>76469000</v>
      </c>
      <c r="G78">
        <f>IF(MID(G$1,6,2)="3",Bilanço!H149,Bilanço!H149-Bilanço!G149)</f>
        <v>81062000</v>
      </c>
      <c r="H78">
        <f>IF(MID(H$1,6,2)="3",Bilanço!I149,Bilanço!I149-Bilanço!H149)</f>
        <v>105698000</v>
      </c>
      <c r="I78">
        <f>IF(MID(I$1,6,2)="3",Bilanço!J149,Bilanço!J149-Bilanço!I149)</f>
        <v>60101000</v>
      </c>
      <c r="J78">
        <f>IF(MID(J$1,6,2)="3",Bilanço!K149,Bilanço!K149-Bilanço!J149)</f>
        <v>42089000</v>
      </c>
      <c r="K78">
        <f>IF(MID(K$1,6,2)="3",Bilanço!L149,Bilanço!L149-Bilanço!K149)</f>
        <v>169348000</v>
      </c>
      <c r="L78">
        <f>IF(MID(L$1,6,2)="3",Bilanço!M149,Bilanço!M149-Bilanço!L149)</f>
        <v>198921000</v>
      </c>
      <c r="M78">
        <f>IF(MID(M$1,6,2)="3",Bilanço!N149,Bilanço!N149-Bilanço!M149)</f>
        <v>129664000</v>
      </c>
      <c r="N78">
        <f>IF(MID(N$1,6,2)="3",Bilanço!O149,Bilanço!O149-Bilanço!N149)</f>
        <v>112020000</v>
      </c>
      <c r="O78">
        <f>IF(MID(O$1,6,2)="3",Bilanço!P149,Bilanço!P149-Bilanço!O149)</f>
        <v>179196000</v>
      </c>
      <c r="P78">
        <f>IF(MID(P$1,6,2)="3",Bilanço!Q149,Bilanço!Q149-Bilanço!P149)</f>
        <v>259725000</v>
      </c>
      <c r="Q78">
        <f>IF(MID(Q$1,6,2)="3",Bilanço!R149,Bilanço!R149-Bilanço!Q149)</f>
        <v>227164000</v>
      </c>
      <c r="R78">
        <f>IF(MID(R$1,6,2)="3",Bilanço!S149,Bilanço!S149-Bilanço!R149)</f>
        <v>319511000</v>
      </c>
      <c r="S78">
        <f>IF(MID(S$1,6,2)="3",Bilanço!T149,Bilanço!T149-Bilanço!S149)</f>
        <v>386115000</v>
      </c>
      <c r="T78">
        <f>IF(MID(T$1,6,2)="3",Bilanço!U149,Bilanço!U149-Bilanço!T149)</f>
        <v>496353000</v>
      </c>
      <c r="U78">
        <f>IF(MID(U$1,6,2)="3",Bilanço!V149,Bilanço!V149-Bilanço!U149)</f>
        <v>492486000</v>
      </c>
      <c r="V78">
        <f>IF(MID(V$1,6,2)="3",Bilanço!W149,Bilanço!W149-Bilanço!V149)</f>
        <v>657512000</v>
      </c>
      <c r="W78">
        <f>IF(MID(W$1,6,2)="3",Bilanço!X149,Bilanço!X149-Bilanço!W149)</f>
        <v>942595000</v>
      </c>
    </row>
    <row r="79" spans="1:23" x14ac:dyDescent="0.25">
      <c r="A79" t="s">
        <v>304</v>
      </c>
      <c r="B79">
        <f>IF(MID(B$1,6,2)="3",Bilanço!C160,Bilanço!C160-Bilanço!B160)</f>
        <v>22666000</v>
      </c>
      <c r="C79">
        <f>IF(MID(C$1,6,2)="3",Bilanço!D160,Bilanço!D160-Bilanço!C160)</f>
        <v>39672000</v>
      </c>
      <c r="D79">
        <f>IF(MID(D$1,6,2)="3",Bilanço!E160,Bilanço!E160-Bilanço!D160)</f>
        <v>1705000</v>
      </c>
      <c r="E79">
        <f>IF(MID(E$1,6,2)="3",Bilanço!F160,Bilanço!F160-Bilanço!E160)</f>
        <v>10916000</v>
      </c>
      <c r="F79">
        <f>IF(MID(F$1,6,2)="3",Bilanço!G160,Bilanço!G160-Bilanço!F160)</f>
        <v>33841000</v>
      </c>
      <c r="G79">
        <f>IF(MID(G$1,6,2)="3",Bilanço!H160,Bilanço!H160-Bilanço!G160)</f>
        <v>49760000</v>
      </c>
      <c r="H79">
        <f>IF(MID(H$1,6,2)="3",Bilanço!I160,Bilanço!I160-Bilanço!H160)</f>
        <v>80360000</v>
      </c>
      <c r="I79">
        <f>IF(MID(I$1,6,2)="3",Bilanço!J160,Bilanço!J160-Bilanço!I160)</f>
        <v>41765000</v>
      </c>
      <c r="J79">
        <f>IF(MID(J$1,6,2)="3",Bilanço!K160,Bilanço!K160-Bilanço!J160)</f>
        <v>57303000</v>
      </c>
      <c r="K79">
        <f>IF(MID(K$1,6,2)="3",Bilanço!L160,Bilanço!L160-Bilanço!K160)</f>
        <v>153528000</v>
      </c>
      <c r="L79">
        <f>IF(MID(L$1,6,2)="3",Bilanço!M160,Bilanço!M160-Bilanço!L160)</f>
        <v>175996000</v>
      </c>
      <c r="M79">
        <f>IF(MID(M$1,6,2)="3",Bilanço!N160,Bilanço!N160-Bilanço!M160)</f>
        <v>91769000</v>
      </c>
      <c r="N79">
        <f>IF(MID(N$1,6,2)="3",Bilanço!O160,Bilanço!O160-Bilanço!N160)</f>
        <v>86733000</v>
      </c>
      <c r="O79">
        <f>IF(MID(O$1,6,2)="3",Bilanço!P160,Bilanço!P160-Bilanço!O160)</f>
        <v>142526000</v>
      </c>
      <c r="P79">
        <f>IF(MID(P$1,6,2)="3",Bilanço!Q160,Bilanço!Q160-Bilanço!P160)</f>
        <v>188525000</v>
      </c>
      <c r="Q79">
        <f>IF(MID(Q$1,6,2)="3",Bilanço!R160,Bilanço!R160-Bilanço!Q160)</f>
        <v>178594000</v>
      </c>
      <c r="R79">
        <f>IF(MID(R$1,6,2)="3",Bilanço!S160,Bilanço!S160-Bilanço!R160)</f>
        <v>266809000</v>
      </c>
      <c r="S79">
        <f>IF(MID(S$1,6,2)="3",Bilanço!T160,Bilanço!T160-Bilanço!S160)</f>
        <v>308021000</v>
      </c>
      <c r="T79">
        <f>IF(MID(T$1,6,2)="3",Bilanço!U160,Bilanço!U160-Bilanço!T160)</f>
        <v>400082000</v>
      </c>
      <c r="U79">
        <f>IF(MID(U$1,6,2)="3",Bilanço!V160,Bilanço!V160-Bilanço!U160)</f>
        <v>394303000</v>
      </c>
      <c r="V79">
        <f>IF(MID(V$1,6,2)="3",Bilanço!W160,Bilanço!W160-Bilanço!V160)</f>
        <v>416693000</v>
      </c>
      <c r="W79">
        <f>IF(MID(W$1,6,2)="3",Bilanço!X160,Bilanço!X160-Bilanço!W160)</f>
        <v>775422000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F310-0200-45C3-A28F-B0DCE39BFCA9}">
  <dimension ref="A1:T79"/>
  <sheetViews>
    <sheetView topLeftCell="A58" zoomScale="70" zoomScaleNormal="70" workbookViewId="0">
      <selection activeCell="B1" sqref="B1:T1"/>
    </sheetView>
  </sheetViews>
  <sheetFormatPr defaultRowHeight="15" x14ac:dyDescent="0.25"/>
  <cols>
    <col min="1" max="1" width="49.42578125" customWidth="1"/>
    <col min="2" max="20" width="12.7109375" bestFit="1" customWidth="1"/>
  </cols>
  <sheetData>
    <row r="1" spans="1:20" x14ac:dyDescent="0.25"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</row>
    <row r="2" spans="1:20" x14ac:dyDescent="0.25">
      <c r="A2" t="s">
        <v>81</v>
      </c>
      <c r="B2">
        <f>'Çeyreklik Veriler'!B2+'Çeyreklik Veriler'!C2+'Çeyreklik Veriler'!D2+'Çeyreklik Veriler'!E2</f>
        <v>3511191000</v>
      </c>
      <c r="C2">
        <f>'Çeyreklik Veriler'!C2+'Çeyreklik Veriler'!D2+'Çeyreklik Veriler'!E2+'Çeyreklik Veriler'!F2</f>
        <v>3622350000</v>
      </c>
      <c r="D2">
        <f>'Çeyreklik Veriler'!D2+'Çeyreklik Veriler'!E2+'Çeyreklik Veriler'!F2+'Çeyreklik Veriler'!G2</f>
        <v>3739810000</v>
      </c>
      <c r="E2">
        <f>'Çeyreklik Veriler'!E2+'Çeyreklik Veriler'!F2+'Çeyreklik Veriler'!G2+'Çeyreklik Veriler'!H2</f>
        <v>4136971000</v>
      </c>
      <c r="F2">
        <f>'Çeyreklik Veriler'!F2+'Çeyreklik Veriler'!G2+'Çeyreklik Veriler'!H2+'Çeyreklik Veriler'!I2</f>
        <v>4344690000</v>
      </c>
      <c r="G2">
        <f>'Çeyreklik Veriler'!G2+'Çeyreklik Veriler'!H2+'Çeyreklik Veriler'!I2+'Çeyreklik Veriler'!J2</f>
        <v>4297728000</v>
      </c>
      <c r="H2">
        <f>'Çeyreklik Veriler'!H2+'Çeyreklik Veriler'!I2+'Çeyreklik Veriler'!J2+'Çeyreklik Veriler'!K2</f>
        <v>4931364000</v>
      </c>
      <c r="I2">
        <f>'Çeyreklik Veriler'!I2+'Çeyreklik Veriler'!J2+'Çeyreklik Veriler'!K2+'Çeyreklik Veriler'!L2</f>
        <v>5606519000</v>
      </c>
      <c r="J2">
        <f>'Çeyreklik Veriler'!J2+'Çeyreklik Veriler'!K2+'Çeyreklik Veriler'!L2+'Çeyreklik Veriler'!M2</f>
        <v>6019380000</v>
      </c>
      <c r="K2">
        <f>'Çeyreklik Veriler'!K2+'Çeyreklik Veriler'!L2+'Çeyreklik Veriler'!M2+'Çeyreklik Veriler'!N2</f>
        <v>6586253000</v>
      </c>
      <c r="L2">
        <f>'Çeyreklik Veriler'!L2+'Çeyreklik Veriler'!M2+'Çeyreklik Veriler'!N2+'Çeyreklik Veriler'!O2</f>
        <v>6883355000</v>
      </c>
      <c r="M2">
        <f>'Çeyreklik Veriler'!M2+'Çeyreklik Veriler'!N2+'Çeyreklik Veriler'!O2+'Çeyreklik Veriler'!P2</f>
        <v>7520079000</v>
      </c>
      <c r="N2">
        <f>'Çeyreklik Veriler'!N2+'Çeyreklik Veriler'!O2+'Çeyreklik Veriler'!P2+'Çeyreklik Veriler'!Q2</f>
        <v>8901900000</v>
      </c>
      <c r="O2">
        <f>'Çeyreklik Veriler'!O2+'Çeyreklik Veriler'!P2+'Çeyreklik Veriler'!Q2+'Çeyreklik Veriler'!R2</f>
        <v>10786011000</v>
      </c>
      <c r="P2">
        <f>'Çeyreklik Veriler'!P2+'Çeyreklik Veriler'!Q2+'Çeyreklik Veriler'!R2+'Çeyreklik Veriler'!S2</f>
        <v>13357485000</v>
      </c>
      <c r="Q2">
        <f>'Çeyreklik Veriler'!Q2+'Çeyreklik Veriler'!R2+'Çeyreklik Veriler'!S2+'Çeyreklik Veriler'!T2</f>
        <v>17440964000</v>
      </c>
      <c r="R2">
        <f>'Çeyreklik Veriler'!R2+'Çeyreklik Veriler'!S2+'Çeyreklik Veriler'!T2+'Çeyreklik Veriler'!U2</f>
        <v>21219455000</v>
      </c>
      <c r="S2">
        <f>'Çeyreklik Veriler'!S2+'Çeyreklik Veriler'!T2+'Çeyreklik Veriler'!U2+'Çeyreklik Veriler'!V2</f>
        <v>25644042000</v>
      </c>
      <c r="T2">
        <f>'Çeyreklik Veriler'!T2+'Çeyreklik Veriler'!U2+'Çeyreklik Veriler'!V2+'Çeyreklik Veriler'!W2</f>
        <v>31513621000</v>
      </c>
    </row>
    <row r="3" spans="1:20" x14ac:dyDescent="0.25">
      <c r="A3" t="s">
        <v>82</v>
      </c>
      <c r="B3">
        <f>'Çeyreklik Veriler'!B3+'Çeyreklik Veriler'!C3+'Çeyreklik Veriler'!D3+'Çeyreklik Veriler'!E3</f>
        <v>-2868753000</v>
      </c>
      <c r="C3">
        <f>'Çeyreklik Veriler'!C3+'Çeyreklik Veriler'!D3+'Çeyreklik Veriler'!E3+'Çeyreklik Veriler'!F3</f>
        <v>-2953831000</v>
      </c>
      <c r="D3">
        <f>'Çeyreklik Veriler'!D3+'Çeyreklik Veriler'!E3+'Çeyreklik Veriler'!F3+'Çeyreklik Veriler'!G3</f>
        <v>-3066106000</v>
      </c>
      <c r="E3">
        <f>'Çeyreklik Veriler'!E3+'Çeyreklik Veriler'!F3+'Çeyreklik Veriler'!G3+'Çeyreklik Veriler'!H3</f>
        <v>-3422374000</v>
      </c>
      <c r="F3">
        <f>'Çeyreklik Veriler'!F3+'Çeyreklik Veriler'!G3+'Çeyreklik Veriler'!H3+'Çeyreklik Veriler'!I3</f>
        <v>-3598121000</v>
      </c>
      <c r="G3">
        <f>'Çeyreklik Veriler'!G3+'Çeyreklik Veriler'!H3+'Çeyreklik Veriler'!I3+'Çeyreklik Veriler'!J3</f>
        <v>-3605792000</v>
      </c>
      <c r="H3">
        <f>'Çeyreklik Veriler'!H3+'Çeyreklik Veriler'!I3+'Çeyreklik Veriler'!J3+'Çeyreklik Veriler'!K3</f>
        <v>-4129145000</v>
      </c>
      <c r="I3">
        <f>'Çeyreklik Veriler'!I3+'Çeyreklik Veriler'!J3+'Çeyreklik Veriler'!K3+'Çeyreklik Veriler'!L3</f>
        <v>-4675836000</v>
      </c>
      <c r="J3">
        <f>'Çeyreklik Veriler'!J3+'Çeyreklik Veriler'!K3+'Çeyreklik Veriler'!L3+'Çeyreklik Veriler'!M3</f>
        <v>-5010960000</v>
      </c>
      <c r="K3">
        <f>'Çeyreklik Veriler'!K3+'Çeyreklik Veriler'!L3+'Çeyreklik Veriler'!M3+'Çeyreklik Veriler'!N3</f>
        <v>-5468179000</v>
      </c>
      <c r="L3">
        <f>'Çeyreklik Veriler'!L3+'Çeyreklik Veriler'!M3+'Çeyreklik Veriler'!N3+'Çeyreklik Veriler'!O3</f>
        <v>-5730134000</v>
      </c>
      <c r="M3">
        <f>'Çeyreklik Veriler'!M3+'Çeyreklik Veriler'!N3+'Çeyreklik Veriler'!O3+'Çeyreklik Veriler'!P3</f>
        <v>-6253253000</v>
      </c>
      <c r="N3">
        <f>'Çeyreklik Veriler'!N3+'Çeyreklik Veriler'!O3+'Çeyreklik Veriler'!P3+'Çeyreklik Veriler'!Q3</f>
        <v>-7389673000</v>
      </c>
      <c r="O3">
        <f>'Çeyreklik Veriler'!O3+'Çeyreklik Veriler'!P3+'Çeyreklik Veriler'!Q3+'Çeyreklik Veriler'!R3</f>
        <v>-8898777000</v>
      </c>
      <c r="P3">
        <f>'Çeyreklik Veriler'!P3+'Çeyreklik Veriler'!Q3+'Çeyreklik Veriler'!R3+'Çeyreklik Veriler'!S3</f>
        <v>-11022346000</v>
      </c>
      <c r="Q3">
        <f>'Çeyreklik Veriler'!Q3+'Çeyreklik Veriler'!R3+'Çeyreklik Veriler'!S3+'Çeyreklik Veriler'!T3</f>
        <v>-14536722000</v>
      </c>
      <c r="R3">
        <f>'Çeyreklik Veriler'!R3+'Çeyreklik Veriler'!S3+'Çeyreklik Veriler'!T3+'Çeyreklik Veriler'!U3</f>
        <v>-17750070000</v>
      </c>
      <c r="S3">
        <f>'Çeyreklik Veriler'!S3+'Çeyreklik Veriler'!T3+'Çeyreklik Veriler'!U3+'Çeyreklik Veriler'!V3</f>
        <v>-21448797000</v>
      </c>
      <c r="T3">
        <f>'Çeyreklik Veriler'!T3+'Çeyreklik Veriler'!U3+'Çeyreklik Veriler'!V3+'Çeyreklik Veriler'!W3</f>
        <v>-26268164000</v>
      </c>
    </row>
    <row r="4" spans="1:20" x14ac:dyDescent="0.25">
      <c r="A4" t="s">
        <v>83</v>
      </c>
      <c r="B4">
        <f>'Çeyreklik Veriler'!B4+'Çeyreklik Veriler'!C4+'Çeyreklik Veriler'!D4+'Çeyreklik Veriler'!E4</f>
        <v>0</v>
      </c>
      <c r="C4">
        <f>'Çeyreklik Veriler'!C4+'Çeyreklik Veriler'!D4+'Çeyreklik Veriler'!E4+'Çeyreklik Veriler'!F4</f>
        <v>0</v>
      </c>
      <c r="D4">
        <f>'Çeyreklik Veriler'!D4+'Çeyreklik Veriler'!E4+'Çeyreklik Veriler'!F4+'Çeyreklik Veriler'!G4</f>
        <v>0</v>
      </c>
      <c r="E4">
        <f>'Çeyreklik Veriler'!E4+'Çeyreklik Veriler'!F4+'Çeyreklik Veriler'!G4+'Çeyreklik Veriler'!H4</f>
        <v>0</v>
      </c>
      <c r="F4">
        <f>'Çeyreklik Veriler'!F4+'Çeyreklik Veriler'!G4+'Çeyreklik Veriler'!H4+'Çeyreklik Veriler'!I4</f>
        <v>0</v>
      </c>
      <c r="G4">
        <f>'Çeyreklik Veriler'!G4+'Çeyreklik Veriler'!H4+'Çeyreklik Veriler'!I4+'Çeyreklik Veriler'!J4</f>
        <v>0</v>
      </c>
      <c r="H4">
        <f>'Çeyreklik Veriler'!H4+'Çeyreklik Veriler'!I4+'Çeyreklik Veriler'!J4+'Çeyreklik Veriler'!K4</f>
        <v>0</v>
      </c>
      <c r="I4">
        <f>'Çeyreklik Veriler'!I4+'Çeyreklik Veriler'!J4+'Çeyreklik Veriler'!K4+'Çeyreklik Veriler'!L4</f>
        <v>0</v>
      </c>
      <c r="J4">
        <f>'Çeyreklik Veriler'!J4+'Çeyreklik Veriler'!K4+'Çeyreklik Veriler'!L4+'Çeyreklik Veriler'!M4</f>
        <v>0</v>
      </c>
      <c r="K4">
        <f>'Çeyreklik Veriler'!K4+'Çeyreklik Veriler'!L4+'Çeyreklik Veriler'!M4+'Çeyreklik Veriler'!N4</f>
        <v>0</v>
      </c>
      <c r="L4">
        <f>'Çeyreklik Veriler'!L4+'Çeyreklik Veriler'!M4+'Çeyreklik Veriler'!N4+'Çeyreklik Veriler'!O4</f>
        <v>0</v>
      </c>
      <c r="M4">
        <f>'Çeyreklik Veriler'!M4+'Çeyreklik Veriler'!N4+'Çeyreklik Veriler'!O4+'Çeyreklik Veriler'!P4</f>
        <v>0</v>
      </c>
      <c r="N4">
        <f>'Çeyreklik Veriler'!N4+'Çeyreklik Veriler'!O4+'Çeyreklik Veriler'!P4+'Çeyreklik Veriler'!Q4</f>
        <v>0</v>
      </c>
      <c r="O4">
        <f>'Çeyreklik Veriler'!O4+'Çeyreklik Veriler'!P4+'Çeyreklik Veriler'!Q4+'Çeyreklik Veriler'!R4</f>
        <v>0</v>
      </c>
      <c r="P4">
        <f>'Çeyreklik Veriler'!P4+'Çeyreklik Veriler'!Q4+'Çeyreklik Veriler'!R4+'Çeyreklik Veriler'!S4</f>
        <v>0</v>
      </c>
      <c r="Q4">
        <f>'Çeyreklik Veriler'!Q4+'Çeyreklik Veriler'!R4+'Çeyreklik Veriler'!S4+'Çeyreklik Veriler'!T4</f>
        <v>0</v>
      </c>
      <c r="R4">
        <f>'Çeyreklik Veriler'!R4+'Çeyreklik Veriler'!S4+'Çeyreklik Veriler'!T4+'Çeyreklik Veriler'!U4</f>
        <v>0</v>
      </c>
      <c r="S4">
        <f>'Çeyreklik Veriler'!S4+'Çeyreklik Veriler'!T4+'Çeyreklik Veriler'!U4+'Çeyreklik Veriler'!V4</f>
        <v>0</v>
      </c>
      <c r="T4">
        <f>'Çeyreklik Veriler'!T4+'Çeyreklik Veriler'!U4+'Çeyreklik Veriler'!V4+'Çeyreklik Veriler'!W4</f>
        <v>0</v>
      </c>
    </row>
    <row r="5" spans="1:20" x14ac:dyDescent="0.25">
      <c r="A5" t="s">
        <v>84</v>
      </c>
      <c r="B5">
        <f>'Çeyreklik Veriler'!B5+'Çeyreklik Veriler'!C5+'Çeyreklik Veriler'!D5+'Çeyreklik Veriler'!E5</f>
        <v>642438000</v>
      </c>
      <c r="C5">
        <f>'Çeyreklik Veriler'!C5+'Çeyreklik Veriler'!D5+'Çeyreklik Veriler'!E5+'Çeyreklik Veriler'!F5</f>
        <v>668519000</v>
      </c>
      <c r="D5">
        <f>'Çeyreklik Veriler'!D5+'Çeyreklik Veriler'!E5+'Çeyreklik Veriler'!F5+'Çeyreklik Veriler'!G5</f>
        <v>673704000</v>
      </c>
      <c r="E5">
        <f>'Çeyreklik Veriler'!E5+'Çeyreklik Veriler'!F5+'Çeyreklik Veriler'!G5+'Çeyreklik Veriler'!H5</f>
        <v>714597000</v>
      </c>
      <c r="F5">
        <f>'Çeyreklik Veriler'!F5+'Çeyreklik Veriler'!G5+'Çeyreklik Veriler'!H5+'Çeyreklik Veriler'!I5</f>
        <v>746569000</v>
      </c>
      <c r="G5">
        <f>'Çeyreklik Veriler'!G5+'Çeyreklik Veriler'!H5+'Çeyreklik Veriler'!I5+'Çeyreklik Veriler'!J5</f>
        <v>691936000</v>
      </c>
      <c r="H5">
        <f>'Çeyreklik Veriler'!H5+'Çeyreklik Veriler'!I5+'Çeyreklik Veriler'!J5+'Çeyreklik Veriler'!K5</f>
        <v>802219000</v>
      </c>
      <c r="I5">
        <f>'Çeyreklik Veriler'!I5+'Çeyreklik Veriler'!J5+'Çeyreklik Veriler'!K5+'Çeyreklik Veriler'!L5</f>
        <v>930683000</v>
      </c>
      <c r="J5">
        <f>'Çeyreklik Veriler'!J5+'Çeyreklik Veriler'!K5+'Çeyreklik Veriler'!L5+'Çeyreklik Veriler'!M5</f>
        <v>1008420000</v>
      </c>
      <c r="K5">
        <f>'Çeyreklik Veriler'!K5+'Çeyreklik Veriler'!L5+'Çeyreklik Veriler'!M5+'Çeyreklik Veriler'!N5</f>
        <v>1118074000</v>
      </c>
      <c r="L5">
        <f>'Çeyreklik Veriler'!L5+'Çeyreklik Veriler'!M5+'Çeyreklik Veriler'!N5+'Çeyreklik Veriler'!O5</f>
        <v>1153221000</v>
      </c>
      <c r="M5">
        <f>'Çeyreklik Veriler'!M5+'Çeyreklik Veriler'!N5+'Çeyreklik Veriler'!O5+'Çeyreklik Veriler'!P5</f>
        <v>1266826000</v>
      </c>
      <c r="N5">
        <f>'Çeyreklik Veriler'!N5+'Çeyreklik Veriler'!O5+'Çeyreklik Veriler'!P5+'Çeyreklik Veriler'!Q5</f>
        <v>1512227000</v>
      </c>
      <c r="O5">
        <f>'Çeyreklik Veriler'!O5+'Çeyreklik Veriler'!P5+'Çeyreklik Veriler'!Q5+'Çeyreklik Veriler'!R5</f>
        <v>1887234000</v>
      </c>
      <c r="P5">
        <f>'Çeyreklik Veriler'!P5+'Çeyreklik Veriler'!Q5+'Çeyreklik Veriler'!R5+'Çeyreklik Veriler'!S5</f>
        <v>2335139000</v>
      </c>
      <c r="Q5">
        <f>'Çeyreklik Veriler'!Q5+'Çeyreklik Veriler'!R5+'Çeyreklik Veriler'!S5+'Çeyreklik Veriler'!T5</f>
        <v>2904242000</v>
      </c>
      <c r="R5">
        <f>'Çeyreklik Veriler'!R5+'Çeyreklik Veriler'!S5+'Çeyreklik Veriler'!T5+'Çeyreklik Veriler'!U5</f>
        <v>3469385000</v>
      </c>
      <c r="S5">
        <f>'Çeyreklik Veriler'!S5+'Çeyreklik Veriler'!T5+'Çeyreklik Veriler'!U5+'Çeyreklik Veriler'!V5</f>
        <v>4195245000</v>
      </c>
      <c r="T5">
        <f>'Çeyreklik Veriler'!T5+'Çeyreklik Veriler'!U5+'Çeyreklik Veriler'!V5+'Çeyreklik Veriler'!W5</f>
        <v>5245457000</v>
      </c>
    </row>
    <row r="6" spans="1:20" x14ac:dyDescent="0.25">
      <c r="A6" t="s">
        <v>85</v>
      </c>
      <c r="B6">
        <f>'Çeyreklik Veriler'!B6+'Çeyreklik Veriler'!C6+'Çeyreklik Veriler'!D6+'Çeyreklik Veriler'!E6</f>
        <v>0</v>
      </c>
      <c r="C6">
        <f>'Çeyreklik Veriler'!C6+'Çeyreklik Veriler'!D6+'Çeyreklik Veriler'!E6+'Çeyreklik Veriler'!F6</f>
        <v>0</v>
      </c>
      <c r="D6">
        <f>'Çeyreklik Veriler'!D6+'Çeyreklik Veriler'!E6+'Çeyreklik Veriler'!F6+'Çeyreklik Veriler'!G6</f>
        <v>0</v>
      </c>
      <c r="E6">
        <f>'Çeyreklik Veriler'!E6+'Çeyreklik Veriler'!F6+'Çeyreklik Veriler'!G6+'Çeyreklik Veriler'!H6</f>
        <v>0</v>
      </c>
      <c r="F6">
        <f>'Çeyreklik Veriler'!F6+'Çeyreklik Veriler'!G6+'Çeyreklik Veriler'!H6+'Çeyreklik Veriler'!I6</f>
        <v>0</v>
      </c>
      <c r="G6">
        <f>'Çeyreklik Veriler'!G6+'Çeyreklik Veriler'!H6+'Çeyreklik Veriler'!I6+'Çeyreklik Veriler'!J6</f>
        <v>0</v>
      </c>
      <c r="H6">
        <f>'Çeyreklik Veriler'!H6+'Çeyreklik Veriler'!I6+'Çeyreklik Veriler'!J6+'Çeyreklik Veriler'!K6</f>
        <v>0</v>
      </c>
      <c r="I6">
        <f>'Çeyreklik Veriler'!I6+'Çeyreklik Veriler'!J6+'Çeyreklik Veriler'!K6+'Çeyreklik Veriler'!L6</f>
        <v>0</v>
      </c>
      <c r="J6">
        <f>'Çeyreklik Veriler'!J6+'Çeyreklik Veriler'!K6+'Çeyreklik Veriler'!L6+'Çeyreklik Veriler'!M6</f>
        <v>0</v>
      </c>
      <c r="K6">
        <f>'Çeyreklik Veriler'!K6+'Çeyreklik Veriler'!L6+'Çeyreklik Veriler'!M6+'Çeyreklik Veriler'!N6</f>
        <v>0</v>
      </c>
      <c r="L6">
        <f>'Çeyreklik Veriler'!L6+'Çeyreklik Veriler'!M6+'Çeyreklik Veriler'!N6+'Çeyreklik Veriler'!O6</f>
        <v>0</v>
      </c>
      <c r="M6">
        <f>'Çeyreklik Veriler'!M6+'Çeyreklik Veriler'!N6+'Çeyreklik Veriler'!O6+'Çeyreklik Veriler'!P6</f>
        <v>0</v>
      </c>
      <c r="N6">
        <f>'Çeyreklik Veriler'!N6+'Çeyreklik Veriler'!O6+'Çeyreklik Veriler'!P6+'Çeyreklik Veriler'!Q6</f>
        <v>0</v>
      </c>
      <c r="O6">
        <f>'Çeyreklik Veriler'!O6+'Çeyreklik Veriler'!P6+'Çeyreklik Veriler'!Q6+'Çeyreklik Veriler'!R6</f>
        <v>0</v>
      </c>
      <c r="P6">
        <f>'Çeyreklik Veriler'!P6+'Çeyreklik Veriler'!Q6+'Çeyreklik Veriler'!R6+'Çeyreklik Veriler'!S6</f>
        <v>0</v>
      </c>
      <c r="Q6">
        <f>'Çeyreklik Veriler'!Q6+'Çeyreklik Veriler'!R6+'Çeyreklik Veriler'!S6+'Çeyreklik Veriler'!T6</f>
        <v>0</v>
      </c>
      <c r="R6">
        <f>'Çeyreklik Veriler'!R6+'Çeyreklik Veriler'!S6+'Çeyreklik Veriler'!T6+'Çeyreklik Veriler'!U6</f>
        <v>0</v>
      </c>
      <c r="S6">
        <f>'Çeyreklik Veriler'!S6+'Çeyreklik Veriler'!T6+'Çeyreklik Veriler'!U6+'Çeyreklik Veriler'!V6</f>
        <v>0</v>
      </c>
      <c r="T6">
        <f>'Çeyreklik Veriler'!T6+'Çeyreklik Veriler'!U6+'Çeyreklik Veriler'!V6+'Çeyreklik Veriler'!W6</f>
        <v>0</v>
      </c>
    </row>
    <row r="7" spans="1:20" x14ac:dyDescent="0.25">
      <c r="A7" t="s">
        <v>86</v>
      </c>
      <c r="B7">
        <f>'Çeyreklik Veriler'!B7+'Çeyreklik Veriler'!C7+'Çeyreklik Veriler'!D7+'Çeyreklik Veriler'!E7</f>
        <v>0</v>
      </c>
      <c r="C7">
        <f>'Çeyreklik Veriler'!C7+'Çeyreklik Veriler'!D7+'Çeyreklik Veriler'!E7+'Çeyreklik Veriler'!F7</f>
        <v>0</v>
      </c>
      <c r="D7">
        <f>'Çeyreklik Veriler'!D7+'Çeyreklik Veriler'!E7+'Çeyreklik Veriler'!F7+'Çeyreklik Veriler'!G7</f>
        <v>0</v>
      </c>
      <c r="E7">
        <f>'Çeyreklik Veriler'!E7+'Çeyreklik Veriler'!F7+'Çeyreklik Veriler'!G7+'Çeyreklik Veriler'!H7</f>
        <v>0</v>
      </c>
      <c r="F7">
        <f>'Çeyreklik Veriler'!F7+'Çeyreklik Veriler'!G7+'Çeyreklik Veriler'!H7+'Çeyreklik Veriler'!I7</f>
        <v>0</v>
      </c>
      <c r="G7">
        <f>'Çeyreklik Veriler'!G7+'Çeyreklik Veriler'!H7+'Çeyreklik Veriler'!I7+'Çeyreklik Veriler'!J7</f>
        <v>0</v>
      </c>
      <c r="H7">
        <f>'Çeyreklik Veriler'!H7+'Çeyreklik Veriler'!I7+'Çeyreklik Veriler'!J7+'Çeyreklik Veriler'!K7</f>
        <v>0</v>
      </c>
      <c r="I7">
        <f>'Çeyreklik Veriler'!I7+'Çeyreklik Veriler'!J7+'Çeyreklik Veriler'!K7+'Çeyreklik Veriler'!L7</f>
        <v>0</v>
      </c>
      <c r="J7">
        <f>'Çeyreklik Veriler'!J7+'Çeyreklik Veriler'!K7+'Çeyreklik Veriler'!L7+'Çeyreklik Veriler'!M7</f>
        <v>0</v>
      </c>
      <c r="K7">
        <f>'Çeyreklik Veriler'!K7+'Çeyreklik Veriler'!L7+'Çeyreklik Veriler'!M7+'Çeyreklik Veriler'!N7</f>
        <v>0</v>
      </c>
      <c r="L7">
        <f>'Çeyreklik Veriler'!L7+'Çeyreklik Veriler'!M7+'Çeyreklik Veriler'!N7+'Çeyreklik Veriler'!O7</f>
        <v>0</v>
      </c>
      <c r="M7">
        <f>'Çeyreklik Veriler'!M7+'Çeyreklik Veriler'!N7+'Çeyreklik Veriler'!O7+'Çeyreklik Veriler'!P7</f>
        <v>0</v>
      </c>
      <c r="N7">
        <f>'Çeyreklik Veriler'!N7+'Çeyreklik Veriler'!O7+'Çeyreklik Veriler'!P7+'Çeyreklik Veriler'!Q7</f>
        <v>0</v>
      </c>
      <c r="O7">
        <f>'Çeyreklik Veriler'!O7+'Çeyreklik Veriler'!P7+'Çeyreklik Veriler'!Q7+'Çeyreklik Veriler'!R7</f>
        <v>0</v>
      </c>
      <c r="P7">
        <f>'Çeyreklik Veriler'!P7+'Çeyreklik Veriler'!Q7+'Çeyreklik Veriler'!R7+'Çeyreklik Veriler'!S7</f>
        <v>0</v>
      </c>
      <c r="Q7">
        <f>'Çeyreklik Veriler'!Q7+'Çeyreklik Veriler'!R7+'Çeyreklik Veriler'!S7+'Çeyreklik Veriler'!T7</f>
        <v>0</v>
      </c>
      <c r="R7">
        <f>'Çeyreklik Veriler'!R7+'Çeyreklik Veriler'!S7+'Çeyreklik Veriler'!T7+'Çeyreklik Veriler'!U7</f>
        <v>0</v>
      </c>
      <c r="S7">
        <f>'Çeyreklik Veriler'!S7+'Çeyreklik Veriler'!T7+'Çeyreklik Veriler'!U7+'Çeyreklik Veriler'!V7</f>
        <v>0</v>
      </c>
      <c r="T7">
        <f>'Çeyreklik Veriler'!T7+'Çeyreklik Veriler'!U7+'Çeyreklik Veriler'!V7+'Çeyreklik Veriler'!W7</f>
        <v>0</v>
      </c>
    </row>
    <row r="8" spans="1:20" x14ac:dyDescent="0.25">
      <c r="A8" t="s">
        <v>87</v>
      </c>
      <c r="B8">
        <f>'Çeyreklik Veriler'!B8+'Çeyreklik Veriler'!C8+'Çeyreklik Veriler'!D8+'Çeyreklik Veriler'!E8</f>
        <v>0</v>
      </c>
      <c r="C8">
        <f>'Çeyreklik Veriler'!C8+'Çeyreklik Veriler'!D8+'Çeyreklik Veriler'!E8+'Çeyreklik Veriler'!F8</f>
        <v>0</v>
      </c>
      <c r="D8">
        <f>'Çeyreklik Veriler'!D8+'Çeyreklik Veriler'!E8+'Çeyreklik Veriler'!F8+'Çeyreklik Veriler'!G8</f>
        <v>0</v>
      </c>
      <c r="E8">
        <f>'Çeyreklik Veriler'!E8+'Çeyreklik Veriler'!F8+'Çeyreklik Veriler'!G8+'Çeyreklik Veriler'!H8</f>
        <v>0</v>
      </c>
      <c r="F8">
        <f>'Çeyreklik Veriler'!F8+'Çeyreklik Veriler'!G8+'Çeyreklik Veriler'!H8+'Çeyreklik Veriler'!I8</f>
        <v>0</v>
      </c>
      <c r="G8">
        <f>'Çeyreklik Veriler'!G8+'Çeyreklik Veriler'!H8+'Çeyreklik Veriler'!I8+'Çeyreklik Veriler'!J8</f>
        <v>0</v>
      </c>
      <c r="H8">
        <f>'Çeyreklik Veriler'!H8+'Çeyreklik Veriler'!I8+'Çeyreklik Veriler'!J8+'Çeyreklik Veriler'!K8</f>
        <v>0</v>
      </c>
      <c r="I8">
        <f>'Çeyreklik Veriler'!I8+'Çeyreklik Veriler'!J8+'Çeyreklik Veriler'!K8+'Çeyreklik Veriler'!L8</f>
        <v>0</v>
      </c>
      <c r="J8">
        <f>'Çeyreklik Veriler'!J8+'Çeyreklik Veriler'!K8+'Çeyreklik Veriler'!L8+'Çeyreklik Veriler'!M8</f>
        <v>0</v>
      </c>
      <c r="K8">
        <f>'Çeyreklik Veriler'!K8+'Çeyreklik Veriler'!L8+'Çeyreklik Veriler'!M8+'Çeyreklik Veriler'!N8</f>
        <v>0</v>
      </c>
      <c r="L8">
        <f>'Çeyreklik Veriler'!L8+'Çeyreklik Veriler'!M8+'Çeyreklik Veriler'!N8+'Çeyreklik Veriler'!O8</f>
        <v>0</v>
      </c>
      <c r="M8">
        <f>'Çeyreklik Veriler'!M8+'Çeyreklik Veriler'!N8+'Çeyreklik Veriler'!O8+'Çeyreklik Veriler'!P8</f>
        <v>0</v>
      </c>
      <c r="N8">
        <f>'Çeyreklik Veriler'!N8+'Çeyreklik Veriler'!O8+'Çeyreklik Veriler'!P8+'Çeyreklik Veriler'!Q8</f>
        <v>0</v>
      </c>
      <c r="O8">
        <f>'Çeyreklik Veriler'!O8+'Çeyreklik Veriler'!P8+'Çeyreklik Veriler'!Q8+'Çeyreklik Veriler'!R8</f>
        <v>0</v>
      </c>
      <c r="P8">
        <f>'Çeyreklik Veriler'!P8+'Çeyreklik Veriler'!Q8+'Çeyreklik Veriler'!R8+'Çeyreklik Veriler'!S8</f>
        <v>0</v>
      </c>
      <c r="Q8">
        <f>'Çeyreklik Veriler'!Q8+'Çeyreklik Veriler'!R8+'Çeyreklik Veriler'!S8+'Çeyreklik Veriler'!T8</f>
        <v>0</v>
      </c>
      <c r="R8">
        <f>'Çeyreklik Veriler'!R8+'Çeyreklik Veriler'!S8+'Çeyreklik Veriler'!T8+'Çeyreklik Veriler'!U8</f>
        <v>0</v>
      </c>
      <c r="S8">
        <f>'Çeyreklik Veriler'!S8+'Çeyreklik Veriler'!T8+'Çeyreklik Veriler'!U8+'Çeyreklik Veriler'!V8</f>
        <v>0</v>
      </c>
      <c r="T8">
        <f>'Çeyreklik Veriler'!T8+'Çeyreklik Veriler'!U8+'Çeyreklik Veriler'!V8+'Çeyreklik Veriler'!W8</f>
        <v>0</v>
      </c>
    </row>
    <row r="9" spans="1:20" x14ac:dyDescent="0.25">
      <c r="A9" t="s">
        <v>88</v>
      </c>
      <c r="B9">
        <f>'Çeyreklik Veriler'!B9+'Çeyreklik Veriler'!C9+'Çeyreklik Veriler'!D9+'Çeyreklik Veriler'!E9</f>
        <v>0</v>
      </c>
      <c r="C9">
        <f>'Çeyreklik Veriler'!C9+'Çeyreklik Veriler'!D9+'Çeyreklik Veriler'!E9+'Çeyreklik Veriler'!F9</f>
        <v>0</v>
      </c>
      <c r="D9">
        <f>'Çeyreklik Veriler'!D9+'Çeyreklik Veriler'!E9+'Çeyreklik Veriler'!F9+'Çeyreklik Veriler'!G9</f>
        <v>0</v>
      </c>
      <c r="E9">
        <f>'Çeyreklik Veriler'!E9+'Çeyreklik Veriler'!F9+'Çeyreklik Veriler'!G9+'Çeyreklik Veriler'!H9</f>
        <v>0</v>
      </c>
      <c r="F9">
        <f>'Çeyreklik Veriler'!F9+'Çeyreklik Veriler'!G9+'Çeyreklik Veriler'!H9+'Çeyreklik Veriler'!I9</f>
        <v>0</v>
      </c>
      <c r="G9">
        <f>'Çeyreklik Veriler'!G9+'Çeyreklik Veriler'!H9+'Çeyreklik Veriler'!I9+'Çeyreklik Veriler'!J9</f>
        <v>0</v>
      </c>
      <c r="H9">
        <f>'Çeyreklik Veriler'!H9+'Çeyreklik Veriler'!I9+'Çeyreklik Veriler'!J9+'Çeyreklik Veriler'!K9</f>
        <v>0</v>
      </c>
      <c r="I9">
        <f>'Çeyreklik Veriler'!I9+'Çeyreklik Veriler'!J9+'Çeyreklik Veriler'!K9+'Çeyreklik Veriler'!L9</f>
        <v>0</v>
      </c>
      <c r="J9">
        <f>'Çeyreklik Veriler'!J9+'Çeyreklik Veriler'!K9+'Çeyreklik Veriler'!L9+'Çeyreklik Veriler'!M9</f>
        <v>0</v>
      </c>
      <c r="K9">
        <f>'Çeyreklik Veriler'!K9+'Çeyreklik Veriler'!L9+'Çeyreklik Veriler'!M9+'Çeyreklik Veriler'!N9</f>
        <v>0</v>
      </c>
      <c r="L9">
        <f>'Çeyreklik Veriler'!L9+'Çeyreklik Veriler'!M9+'Çeyreklik Veriler'!N9+'Çeyreklik Veriler'!O9</f>
        <v>0</v>
      </c>
      <c r="M9">
        <f>'Çeyreklik Veriler'!M9+'Çeyreklik Veriler'!N9+'Çeyreklik Veriler'!O9+'Çeyreklik Veriler'!P9</f>
        <v>0</v>
      </c>
      <c r="N9">
        <f>'Çeyreklik Veriler'!N9+'Çeyreklik Veriler'!O9+'Çeyreklik Veriler'!P9+'Çeyreklik Veriler'!Q9</f>
        <v>0</v>
      </c>
      <c r="O9">
        <f>'Çeyreklik Veriler'!O9+'Çeyreklik Veriler'!P9+'Çeyreklik Veriler'!Q9+'Çeyreklik Veriler'!R9</f>
        <v>0</v>
      </c>
      <c r="P9">
        <f>'Çeyreklik Veriler'!P9+'Çeyreklik Veriler'!Q9+'Çeyreklik Veriler'!R9+'Çeyreklik Veriler'!S9</f>
        <v>0</v>
      </c>
      <c r="Q9">
        <f>'Çeyreklik Veriler'!Q9+'Çeyreklik Veriler'!R9+'Çeyreklik Veriler'!S9+'Çeyreklik Veriler'!T9</f>
        <v>0</v>
      </c>
      <c r="R9">
        <f>'Çeyreklik Veriler'!R9+'Çeyreklik Veriler'!S9+'Çeyreklik Veriler'!T9+'Çeyreklik Veriler'!U9</f>
        <v>0</v>
      </c>
      <c r="S9">
        <f>'Çeyreklik Veriler'!S9+'Çeyreklik Veriler'!T9+'Çeyreklik Veriler'!U9+'Çeyreklik Veriler'!V9</f>
        <v>0</v>
      </c>
      <c r="T9">
        <f>'Çeyreklik Veriler'!T9+'Çeyreklik Veriler'!U9+'Çeyreklik Veriler'!V9+'Çeyreklik Veriler'!W9</f>
        <v>0</v>
      </c>
    </row>
    <row r="10" spans="1:20" x14ac:dyDescent="0.25">
      <c r="A10" t="s">
        <v>89</v>
      </c>
      <c r="B10">
        <f>'Çeyreklik Veriler'!B10+'Çeyreklik Veriler'!C10+'Çeyreklik Veriler'!D10+'Çeyreklik Veriler'!E10</f>
        <v>0</v>
      </c>
      <c r="C10">
        <f>'Çeyreklik Veriler'!C10+'Çeyreklik Veriler'!D10+'Çeyreklik Veriler'!E10+'Çeyreklik Veriler'!F10</f>
        <v>0</v>
      </c>
      <c r="D10">
        <f>'Çeyreklik Veriler'!D10+'Çeyreklik Veriler'!E10+'Çeyreklik Veriler'!F10+'Çeyreklik Veriler'!G10</f>
        <v>0</v>
      </c>
      <c r="E10">
        <f>'Çeyreklik Veriler'!E10+'Çeyreklik Veriler'!F10+'Çeyreklik Veriler'!G10+'Çeyreklik Veriler'!H10</f>
        <v>0</v>
      </c>
      <c r="F10">
        <f>'Çeyreklik Veriler'!F10+'Çeyreklik Veriler'!G10+'Çeyreklik Veriler'!H10+'Çeyreklik Veriler'!I10</f>
        <v>0</v>
      </c>
      <c r="G10">
        <f>'Çeyreklik Veriler'!G10+'Çeyreklik Veriler'!H10+'Çeyreklik Veriler'!I10+'Çeyreklik Veriler'!J10</f>
        <v>0</v>
      </c>
      <c r="H10">
        <f>'Çeyreklik Veriler'!H10+'Çeyreklik Veriler'!I10+'Çeyreklik Veriler'!J10+'Çeyreklik Veriler'!K10</f>
        <v>0</v>
      </c>
      <c r="I10">
        <f>'Çeyreklik Veriler'!I10+'Çeyreklik Veriler'!J10+'Çeyreklik Veriler'!K10+'Çeyreklik Veriler'!L10</f>
        <v>0</v>
      </c>
      <c r="J10">
        <f>'Çeyreklik Veriler'!J10+'Çeyreklik Veriler'!K10+'Çeyreklik Veriler'!L10+'Çeyreklik Veriler'!M10</f>
        <v>0</v>
      </c>
      <c r="K10">
        <f>'Çeyreklik Veriler'!K10+'Çeyreklik Veriler'!L10+'Çeyreklik Veriler'!M10+'Çeyreklik Veriler'!N10</f>
        <v>0</v>
      </c>
      <c r="L10">
        <f>'Çeyreklik Veriler'!L10+'Çeyreklik Veriler'!M10+'Çeyreklik Veriler'!N10+'Çeyreklik Veriler'!O10</f>
        <v>0</v>
      </c>
      <c r="M10">
        <f>'Çeyreklik Veriler'!M10+'Çeyreklik Veriler'!N10+'Çeyreklik Veriler'!O10+'Çeyreklik Veriler'!P10</f>
        <v>0</v>
      </c>
      <c r="N10">
        <f>'Çeyreklik Veriler'!N10+'Çeyreklik Veriler'!O10+'Çeyreklik Veriler'!P10+'Çeyreklik Veriler'!Q10</f>
        <v>0</v>
      </c>
      <c r="O10">
        <f>'Çeyreklik Veriler'!O10+'Çeyreklik Veriler'!P10+'Çeyreklik Veriler'!Q10+'Çeyreklik Veriler'!R10</f>
        <v>0</v>
      </c>
      <c r="P10">
        <f>'Çeyreklik Veriler'!P10+'Çeyreklik Veriler'!Q10+'Çeyreklik Veriler'!R10+'Çeyreklik Veriler'!S10</f>
        <v>0</v>
      </c>
      <c r="Q10">
        <f>'Çeyreklik Veriler'!Q10+'Çeyreklik Veriler'!R10+'Çeyreklik Veriler'!S10+'Çeyreklik Veriler'!T10</f>
        <v>0</v>
      </c>
      <c r="R10">
        <f>'Çeyreklik Veriler'!R10+'Çeyreklik Veriler'!S10+'Çeyreklik Veriler'!T10+'Çeyreklik Veriler'!U10</f>
        <v>0</v>
      </c>
      <c r="S10">
        <f>'Çeyreklik Veriler'!S10+'Çeyreklik Veriler'!T10+'Çeyreklik Veriler'!U10+'Çeyreklik Veriler'!V10</f>
        <v>0</v>
      </c>
      <c r="T10">
        <f>'Çeyreklik Veriler'!T10+'Çeyreklik Veriler'!U10+'Çeyreklik Veriler'!V10+'Çeyreklik Veriler'!W10</f>
        <v>0</v>
      </c>
    </row>
    <row r="11" spans="1:20" x14ac:dyDescent="0.25">
      <c r="A11" t="s">
        <v>90</v>
      </c>
      <c r="B11">
        <f>'Çeyreklik Veriler'!B11+'Çeyreklik Veriler'!C11+'Çeyreklik Veriler'!D11+'Çeyreklik Veriler'!E11</f>
        <v>642438000</v>
      </c>
      <c r="C11">
        <f>'Çeyreklik Veriler'!C11+'Çeyreklik Veriler'!D11+'Çeyreklik Veriler'!E11+'Çeyreklik Veriler'!F11</f>
        <v>668519000</v>
      </c>
      <c r="D11">
        <f>'Çeyreklik Veriler'!D11+'Çeyreklik Veriler'!E11+'Çeyreklik Veriler'!F11+'Çeyreklik Veriler'!G11</f>
        <v>673704000</v>
      </c>
      <c r="E11">
        <f>'Çeyreklik Veriler'!E11+'Çeyreklik Veriler'!F11+'Çeyreklik Veriler'!G11+'Çeyreklik Veriler'!H11</f>
        <v>714597000</v>
      </c>
      <c r="F11">
        <f>'Çeyreklik Veriler'!F11+'Çeyreklik Veriler'!G11+'Çeyreklik Veriler'!H11+'Çeyreklik Veriler'!I11</f>
        <v>746569000</v>
      </c>
      <c r="G11">
        <f>'Çeyreklik Veriler'!G11+'Çeyreklik Veriler'!H11+'Çeyreklik Veriler'!I11+'Çeyreklik Veriler'!J11</f>
        <v>691936000</v>
      </c>
      <c r="H11">
        <f>'Çeyreklik Veriler'!H11+'Çeyreklik Veriler'!I11+'Çeyreklik Veriler'!J11+'Çeyreklik Veriler'!K11</f>
        <v>802219000</v>
      </c>
      <c r="I11">
        <f>'Çeyreklik Veriler'!I11+'Çeyreklik Veriler'!J11+'Çeyreklik Veriler'!K11+'Çeyreklik Veriler'!L11</f>
        <v>930683000</v>
      </c>
      <c r="J11">
        <f>'Çeyreklik Veriler'!J11+'Çeyreklik Veriler'!K11+'Çeyreklik Veriler'!L11+'Çeyreklik Veriler'!M11</f>
        <v>1008420000</v>
      </c>
      <c r="K11">
        <f>'Çeyreklik Veriler'!K11+'Çeyreklik Veriler'!L11+'Çeyreklik Veriler'!M11+'Çeyreklik Veriler'!N11</f>
        <v>1118074000</v>
      </c>
      <c r="L11">
        <f>'Çeyreklik Veriler'!L11+'Çeyreklik Veriler'!M11+'Çeyreklik Veriler'!N11+'Çeyreklik Veriler'!O11</f>
        <v>1153221000</v>
      </c>
      <c r="M11">
        <f>'Çeyreklik Veriler'!M11+'Çeyreklik Veriler'!N11+'Çeyreklik Veriler'!O11+'Çeyreklik Veriler'!P11</f>
        <v>1266826000</v>
      </c>
      <c r="N11">
        <f>'Çeyreklik Veriler'!N11+'Çeyreklik Veriler'!O11+'Çeyreklik Veriler'!P11+'Çeyreklik Veriler'!Q11</f>
        <v>1512227000</v>
      </c>
      <c r="O11">
        <f>'Çeyreklik Veriler'!O11+'Çeyreklik Veriler'!P11+'Çeyreklik Veriler'!Q11+'Çeyreklik Veriler'!R11</f>
        <v>1887234000</v>
      </c>
      <c r="P11">
        <f>'Çeyreklik Veriler'!P11+'Çeyreklik Veriler'!Q11+'Çeyreklik Veriler'!R11+'Çeyreklik Veriler'!S11</f>
        <v>2335139000</v>
      </c>
      <c r="Q11">
        <f>'Çeyreklik Veriler'!Q11+'Çeyreklik Veriler'!R11+'Çeyreklik Veriler'!S11+'Çeyreklik Veriler'!T11</f>
        <v>2904242000</v>
      </c>
      <c r="R11">
        <f>'Çeyreklik Veriler'!R11+'Çeyreklik Veriler'!S11+'Çeyreklik Veriler'!T11+'Çeyreklik Veriler'!U11</f>
        <v>3469385000</v>
      </c>
      <c r="S11">
        <f>'Çeyreklik Veriler'!S11+'Çeyreklik Veriler'!T11+'Çeyreklik Veriler'!U11+'Çeyreklik Veriler'!V11</f>
        <v>4195245000</v>
      </c>
      <c r="T11">
        <f>'Çeyreklik Veriler'!T11+'Çeyreklik Veriler'!U11+'Çeyreklik Veriler'!V11+'Çeyreklik Veriler'!W11</f>
        <v>5245457000</v>
      </c>
    </row>
    <row r="12" spans="1:20" x14ac:dyDescent="0.25">
      <c r="A12" t="s">
        <v>91</v>
      </c>
      <c r="B12">
        <f>'Çeyreklik Veriler'!B12+'Çeyreklik Veriler'!C12+'Çeyreklik Veriler'!D12+'Çeyreklik Veriler'!E12</f>
        <v>-474334000</v>
      </c>
      <c r="C12">
        <f>'Çeyreklik Veriler'!C12+'Çeyreklik Veriler'!D12+'Çeyreklik Veriler'!E12+'Çeyreklik Veriler'!F12</f>
        <v>-476395000</v>
      </c>
      <c r="D12">
        <f>'Çeyreklik Veriler'!D12+'Çeyreklik Veriler'!E12+'Çeyreklik Veriler'!F12+'Çeyreklik Veriler'!G12</f>
        <v>-481230000</v>
      </c>
      <c r="E12">
        <f>'Çeyreklik Veriler'!E12+'Çeyreklik Veriler'!F12+'Çeyreklik Veriler'!G12+'Çeyreklik Veriler'!H12</f>
        <v>-482266000</v>
      </c>
      <c r="F12">
        <f>'Çeyreklik Veriler'!F12+'Çeyreklik Veriler'!G12+'Çeyreklik Veriler'!H12+'Çeyreklik Veriler'!I12</f>
        <v>-494740000</v>
      </c>
      <c r="G12">
        <f>'Çeyreklik Veriler'!G12+'Çeyreklik Veriler'!H12+'Çeyreklik Veriler'!I12+'Çeyreklik Veriler'!J12</f>
        <v>-472328000</v>
      </c>
      <c r="H12">
        <f>'Çeyreklik Veriler'!H12+'Çeyreklik Veriler'!I12+'Çeyreklik Veriler'!J12+'Çeyreklik Veriler'!K12</f>
        <v>-483526000</v>
      </c>
      <c r="I12">
        <f>'Çeyreklik Veriler'!I12+'Çeyreklik Veriler'!J12+'Çeyreklik Veriler'!K12+'Çeyreklik Veriler'!L12</f>
        <v>-512128000</v>
      </c>
      <c r="J12">
        <f>'Çeyreklik Veriler'!J12+'Çeyreklik Veriler'!K12+'Çeyreklik Veriler'!L12+'Çeyreklik Veriler'!M12</f>
        <v>-522083000</v>
      </c>
      <c r="K12">
        <f>'Çeyreklik Veriler'!K12+'Çeyreklik Veriler'!L12+'Çeyreklik Veriler'!M12+'Çeyreklik Veriler'!N12</f>
        <v>-559552000</v>
      </c>
      <c r="L12">
        <f>'Çeyreklik Veriler'!L12+'Çeyreklik Veriler'!M12+'Çeyreklik Veriler'!N12+'Çeyreklik Veriler'!O12</f>
        <v>-591196000</v>
      </c>
      <c r="M12">
        <f>'Çeyreklik Veriler'!M12+'Çeyreklik Veriler'!N12+'Çeyreklik Veriler'!O12+'Çeyreklik Veriler'!P12</f>
        <v>-642973000</v>
      </c>
      <c r="N12">
        <f>'Çeyreklik Veriler'!N12+'Çeyreklik Veriler'!O12+'Çeyreklik Veriler'!P12+'Çeyreklik Veriler'!Q12</f>
        <v>-781220000</v>
      </c>
      <c r="O12">
        <f>'Çeyreklik Veriler'!O12+'Çeyreklik Veriler'!P12+'Çeyreklik Veriler'!Q12+'Çeyreklik Veriler'!R12</f>
        <v>-940026000</v>
      </c>
      <c r="P12">
        <f>'Çeyreklik Veriler'!P12+'Çeyreklik Veriler'!Q12+'Çeyreklik Veriler'!R12+'Çeyreklik Veriler'!S12</f>
        <v>-1165974000</v>
      </c>
      <c r="Q12">
        <f>'Çeyreklik Veriler'!Q12+'Çeyreklik Veriler'!R12+'Çeyreklik Veriler'!S12+'Çeyreklik Veriler'!T12</f>
        <v>-1470415000</v>
      </c>
      <c r="R12">
        <f>'Çeyreklik Veriler'!R12+'Çeyreklik Veriler'!S12+'Çeyreklik Veriler'!T12+'Çeyreklik Veriler'!U12</f>
        <v>-1769901000</v>
      </c>
      <c r="S12">
        <f>'Çeyreklik Veriler'!S12+'Çeyreklik Veriler'!T12+'Çeyreklik Veriler'!U12+'Çeyreklik Veriler'!V12</f>
        <v>-2148951000</v>
      </c>
      <c r="T12">
        <f>'Çeyreklik Veriler'!T12+'Çeyreklik Veriler'!U12+'Çeyreklik Veriler'!V12+'Çeyreklik Veriler'!W12</f>
        <v>-2632913000</v>
      </c>
    </row>
    <row r="13" spans="1:20" x14ac:dyDescent="0.25">
      <c r="A13" t="s">
        <v>92</v>
      </c>
      <c r="B13">
        <f>'Çeyreklik Veriler'!B13+'Çeyreklik Veriler'!C13+'Çeyreklik Veriler'!D13+'Çeyreklik Veriler'!E13</f>
        <v>-56800000</v>
      </c>
      <c r="C13">
        <f>'Çeyreklik Veriler'!C13+'Çeyreklik Veriler'!D13+'Çeyreklik Veriler'!E13+'Çeyreklik Veriler'!F13</f>
        <v>-59711000</v>
      </c>
      <c r="D13">
        <f>'Çeyreklik Veriler'!D13+'Çeyreklik Veriler'!E13+'Çeyreklik Veriler'!F13+'Çeyreklik Veriler'!G13</f>
        <v>-60761000</v>
      </c>
      <c r="E13">
        <f>'Çeyreklik Veriler'!E13+'Çeyreklik Veriler'!F13+'Çeyreklik Veriler'!G13+'Çeyreklik Veriler'!H13</f>
        <v>-57110000</v>
      </c>
      <c r="F13">
        <f>'Çeyreklik Veriler'!F13+'Çeyreklik Veriler'!G13+'Çeyreklik Veriler'!H13+'Çeyreklik Veriler'!I13</f>
        <v>-58001000</v>
      </c>
      <c r="G13">
        <f>'Çeyreklik Veriler'!G13+'Çeyreklik Veriler'!H13+'Çeyreklik Veriler'!I13+'Çeyreklik Veriler'!J13</f>
        <v>-56887000</v>
      </c>
      <c r="H13">
        <f>'Çeyreklik Veriler'!H13+'Çeyreklik Veriler'!I13+'Çeyreklik Veriler'!J13+'Çeyreklik Veriler'!K13</f>
        <v>-62347000</v>
      </c>
      <c r="I13">
        <f>'Çeyreklik Veriler'!I13+'Çeyreklik Veriler'!J13+'Çeyreklik Veriler'!K13+'Çeyreklik Veriler'!L13</f>
        <v>-66910000</v>
      </c>
      <c r="J13">
        <f>'Çeyreklik Veriler'!J13+'Çeyreklik Veriler'!K13+'Çeyreklik Veriler'!L13+'Çeyreklik Veriler'!M13</f>
        <v>-67700000</v>
      </c>
      <c r="K13">
        <f>'Çeyreklik Veriler'!K13+'Çeyreklik Veriler'!L13+'Çeyreklik Veriler'!M13+'Çeyreklik Veriler'!N13</f>
        <v>-73053000</v>
      </c>
      <c r="L13">
        <f>'Çeyreklik Veriler'!L13+'Çeyreklik Veriler'!M13+'Çeyreklik Veriler'!N13+'Çeyreklik Veriler'!O13</f>
        <v>-74869000</v>
      </c>
      <c r="M13">
        <f>'Çeyreklik Veriler'!M13+'Çeyreklik Veriler'!N13+'Çeyreklik Veriler'!O13+'Çeyreklik Veriler'!P13</f>
        <v>-85113000</v>
      </c>
      <c r="N13">
        <f>'Çeyreklik Veriler'!N13+'Çeyreklik Veriler'!O13+'Çeyreklik Veriler'!P13+'Çeyreklik Veriler'!Q13</f>
        <v>-104960000</v>
      </c>
      <c r="O13">
        <f>'Çeyreklik Veriler'!O13+'Çeyreklik Veriler'!P13+'Çeyreklik Veriler'!Q13+'Çeyreklik Veriler'!R13</f>
        <v>-126067000</v>
      </c>
      <c r="P13">
        <f>'Çeyreklik Veriler'!P13+'Çeyreklik Veriler'!Q13+'Çeyreklik Veriler'!R13+'Çeyreklik Veriler'!S13</f>
        <v>-155676000</v>
      </c>
      <c r="Q13">
        <f>'Çeyreklik Veriler'!Q13+'Çeyreklik Veriler'!R13+'Çeyreklik Veriler'!S13+'Çeyreklik Veriler'!T13</f>
        <v>-203107000</v>
      </c>
      <c r="R13">
        <f>'Çeyreklik Veriler'!R13+'Çeyreklik Veriler'!S13+'Çeyreklik Veriler'!T13+'Çeyreklik Veriler'!U13</f>
        <v>-233318000</v>
      </c>
      <c r="S13">
        <f>'Çeyreklik Veriler'!S13+'Çeyreklik Veriler'!T13+'Çeyreklik Veriler'!U13+'Çeyreklik Veriler'!V13</f>
        <v>-281675000</v>
      </c>
      <c r="T13">
        <f>'Çeyreklik Veriler'!T13+'Çeyreklik Veriler'!U13+'Çeyreklik Veriler'!V13+'Çeyreklik Veriler'!W13</f>
        <v>-338844000</v>
      </c>
    </row>
    <row r="14" spans="1:20" x14ac:dyDescent="0.25">
      <c r="A14" t="s">
        <v>93</v>
      </c>
      <c r="B14">
        <f>'Çeyreklik Veriler'!B14+'Çeyreklik Veriler'!C14+'Çeyreklik Veriler'!D14+'Çeyreklik Veriler'!E14</f>
        <v>0</v>
      </c>
      <c r="C14">
        <f>'Çeyreklik Veriler'!C14+'Çeyreklik Veriler'!D14+'Çeyreklik Veriler'!E14+'Çeyreklik Veriler'!F14</f>
        <v>0</v>
      </c>
      <c r="D14">
        <f>'Çeyreklik Veriler'!D14+'Çeyreklik Veriler'!E14+'Çeyreklik Veriler'!F14+'Çeyreklik Veriler'!G14</f>
        <v>0</v>
      </c>
      <c r="E14">
        <f>'Çeyreklik Veriler'!E14+'Çeyreklik Veriler'!F14+'Çeyreklik Veriler'!G14+'Çeyreklik Veriler'!H14</f>
        <v>0</v>
      </c>
      <c r="F14">
        <f>'Çeyreklik Veriler'!F14+'Çeyreklik Veriler'!G14+'Çeyreklik Veriler'!H14+'Çeyreklik Veriler'!I14</f>
        <v>0</v>
      </c>
      <c r="G14">
        <f>'Çeyreklik Veriler'!G14+'Çeyreklik Veriler'!H14+'Çeyreklik Veriler'!I14+'Çeyreklik Veriler'!J14</f>
        <v>0</v>
      </c>
      <c r="H14">
        <f>'Çeyreklik Veriler'!H14+'Çeyreklik Veriler'!I14+'Çeyreklik Veriler'!J14+'Çeyreklik Veriler'!K14</f>
        <v>0</v>
      </c>
      <c r="I14">
        <f>'Çeyreklik Veriler'!I14+'Çeyreklik Veriler'!J14+'Çeyreklik Veriler'!K14+'Çeyreklik Veriler'!L14</f>
        <v>0</v>
      </c>
      <c r="J14">
        <f>'Çeyreklik Veriler'!J14+'Çeyreklik Veriler'!K14+'Çeyreklik Veriler'!L14+'Çeyreklik Veriler'!M14</f>
        <v>0</v>
      </c>
      <c r="K14">
        <f>'Çeyreklik Veriler'!K14+'Çeyreklik Veriler'!L14+'Çeyreklik Veriler'!M14+'Çeyreklik Veriler'!N14</f>
        <v>0</v>
      </c>
      <c r="L14">
        <f>'Çeyreklik Veriler'!L14+'Çeyreklik Veriler'!M14+'Çeyreklik Veriler'!N14+'Çeyreklik Veriler'!O14</f>
        <v>0</v>
      </c>
      <c r="M14">
        <f>'Çeyreklik Veriler'!M14+'Çeyreklik Veriler'!N14+'Çeyreklik Veriler'!O14+'Çeyreklik Veriler'!P14</f>
        <v>0</v>
      </c>
      <c r="N14">
        <f>'Çeyreklik Veriler'!N14+'Çeyreklik Veriler'!O14+'Çeyreklik Veriler'!P14+'Çeyreklik Veriler'!Q14</f>
        <v>0</v>
      </c>
      <c r="O14">
        <f>'Çeyreklik Veriler'!O14+'Çeyreklik Veriler'!P14+'Çeyreklik Veriler'!Q14+'Çeyreklik Veriler'!R14</f>
        <v>0</v>
      </c>
      <c r="P14">
        <f>'Çeyreklik Veriler'!P14+'Çeyreklik Veriler'!Q14+'Çeyreklik Veriler'!R14+'Çeyreklik Veriler'!S14</f>
        <v>0</v>
      </c>
      <c r="Q14">
        <f>'Çeyreklik Veriler'!Q14+'Çeyreklik Veriler'!R14+'Çeyreklik Veriler'!S14+'Çeyreklik Veriler'!T14</f>
        <v>0</v>
      </c>
      <c r="R14">
        <f>'Çeyreklik Veriler'!R14+'Çeyreklik Veriler'!S14+'Çeyreklik Veriler'!T14+'Çeyreklik Veriler'!U14</f>
        <v>0</v>
      </c>
      <c r="S14">
        <f>'Çeyreklik Veriler'!S14+'Çeyreklik Veriler'!T14+'Çeyreklik Veriler'!U14+'Çeyreklik Veriler'!V14</f>
        <v>0</v>
      </c>
      <c r="T14">
        <f>'Çeyreklik Veriler'!T14+'Çeyreklik Veriler'!U14+'Çeyreklik Veriler'!V14+'Çeyreklik Veriler'!W14</f>
        <v>0</v>
      </c>
    </row>
    <row r="15" spans="1:20" x14ac:dyDescent="0.25">
      <c r="A15" t="s">
        <v>94</v>
      </c>
      <c r="B15">
        <f>'Çeyreklik Veriler'!B15+'Çeyreklik Veriler'!C15+'Çeyreklik Veriler'!D15+'Çeyreklik Veriler'!E15</f>
        <v>76034000</v>
      </c>
      <c r="C15">
        <f>'Çeyreklik Veriler'!C15+'Çeyreklik Veriler'!D15+'Çeyreklik Veriler'!E15+'Çeyreklik Veriler'!F15</f>
        <v>68321000</v>
      </c>
      <c r="D15">
        <f>'Çeyreklik Veriler'!D15+'Çeyreklik Veriler'!E15+'Çeyreklik Veriler'!F15+'Çeyreklik Veriler'!G15</f>
        <v>43764000</v>
      </c>
      <c r="E15">
        <f>'Çeyreklik Veriler'!E15+'Çeyreklik Veriler'!F15+'Çeyreklik Veriler'!G15+'Çeyreklik Veriler'!H15</f>
        <v>39286000</v>
      </c>
      <c r="F15">
        <f>'Çeyreklik Veriler'!F15+'Çeyreklik Veriler'!G15+'Çeyreklik Veriler'!H15+'Çeyreklik Veriler'!I15</f>
        <v>36952000</v>
      </c>
      <c r="G15">
        <f>'Çeyreklik Veriler'!G15+'Çeyreklik Veriler'!H15+'Çeyreklik Veriler'!I15+'Çeyreklik Veriler'!J15</f>
        <v>57972000</v>
      </c>
      <c r="H15">
        <f>'Çeyreklik Veriler'!H15+'Çeyreklik Veriler'!I15+'Çeyreklik Veriler'!J15+'Çeyreklik Veriler'!K15</f>
        <v>63076000</v>
      </c>
      <c r="I15">
        <f>'Çeyreklik Veriler'!I15+'Çeyreklik Veriler'!J15+'Çeyreklik Veriler'!K15+'Çeyreklik Veriler'!L15</f>
        <v>72470000</v>
      </c>
      <c r="J15">
        <f>'Çeyreklik Veriler'!J15+'Çeyreklik Veriler'!K15+'Çeyreklik Veriler'!L15+'Çeyreklik Veriler'!M15</f>
        <v>78547000</v>
      </c>
      <c r="K15">
        <f>'Çeyreklik Veriler'!K15+'Çeyreklik Veriler'!L15+'Çeyreklik Veriler'!M15+'Çeyreklik Veriler'!N15</f>
        <v>66709000</v>
      </c>
      <c r="L15">
        <f>'Çeyreklik Veriler'!L15+'Çeyreklik Veriler'!M15+'Çeyreklik Veriler'!N15+'Çeyreklik Veriler'!O15</f>
        <v>66010000</v>
      </c>
      <c r="M15">
        <f>'Çeyreklik Veriler'!M15+'Çeyreklik Veriler'!N15+'Çeyreklik Veriler'!O15+'Çeyreklik Veriler'!P15</f>
        <v>85494000</v>
      </c>
      <c r="N15">
        <f>'Çeyreklik Veriler'!N15+'Çeyreklik Veriler'!O15+'Çeyreklik Veriler'!P15+'Çeyreklik Veriler'!Q15</f>
        <v>97700000</v>
      </c>
      <c r="O15">
        <f>'Çeyreklik Veriler'!O15+'Çeyreklik Veriler'!P15+'Çeyreklik Veriler'!Q15+'Çeyreklik Veriler'!R15</f>
        <v>120554000</v>
      </c>
      <c r="P15">
        <f>'Çeyreklik Veriler'!P15+'Çeyreklik Veriler'!Q15+'Çeyreklik Veriler'!R15+'Çeyreklik Veriler'!S15</f>
        <v>141147000</v>
      </c>
      <c r="Q15">
        <f>'Çeyreklik Veriler'!Q15+'Çeyreklik Veriler'!R15+'Çeyreklik Veriler'!S15+'Çeyreklik Veriler'!T15</f>
        <v>160561000</v>
      </c>
      <c r="R15">
        <f>'Çeyreklik Veriler'!R15+'Çeyreklik Veriler'!S15+'Çeyreklik Veriler'!T15+'Çeyreklik Veriler'!U15</f>
        <v>190625000</v>
      </c>
      <c r="S15">
        <f>'Çeyreklik Veriler'!S15+'Çeyreklik Veriler'!T15+'Çeyreklik Veriler'!U15+'Çeyreklik Veriler'!V15</f>
        <v>303792000</v>
      </c>
      <c r="T15">
        <f>'Çeyreklik Veriler'!T15+'Çeyreklik Veriler'!U15+'Çeyreklik Veriler'!V15+'Çeyreklik Veriler'!W15</f>
        <v>554210000</v>
      </c>
    </row>
    <row r="16" spans="1:20" x14ac:dyDescent="0.25">
      <c r="A16" t="s">
        <v>95</v>
      </c>
      <c r="B16">
        <f>'Çeyreklik Veriler'!B16+'Çeyreklik Veriler'!C16+'Çeyreklik Veriler'!D16+'Çeyreklik Veriler'!E16</f>
        <v>-170123000</v>
      </c>
      <c r="C16">
        <f>'Çeyreklik Veriler'!C16+'Çeyreklik Veriler'!D16+'Çeyreklik Veriler'!E16+'Çeyreklik Veriler'!F16</f>
        <v>-198436000</v>
      </c>
      <c r="D16">
        <f>'Çeyreklik Veriler'!D16+'Çeyreklik Veriler'!E16+'Çeyreklik Veriler'!F16+'Çeyreklik Veriler'!G16</f>
        <v>-188483000</v>
      </c>
      <c r="E16">
        <f>'Çeyreklik Veriler'!E16+'Çeyreklik Veriler'!F16+'Çeyreklik Veriler'!G16+'Çeyreklik Veriler'!H16</f>
        <v>-172928000</v>
      </c>
      <c r="F16">
        <f>'Çeyreklik Veriler'!F16+'Çeyreklik Veriler'!G16+'Çeyreklik Veriler'!H16+'Çeyreklik Veriler'!I16</f>
        <v>-154556000</v>
      </c>
      <c r="G16">
        <f>'Çeyreklik Veriler'!G16+'Çeyreklik Veriler'!H16+'Çeyreklik Veriler'!I16+'Çeyreklik Veriler'!J16</f>
        <v>-117734000</v>
      </c>
      <c r="H16">
        <f>'Çeyreklik Veriler'!H16+'Çeyreklik Veriler'!I16+'Çeyreklik Veriler'!J16+'Çeyreklik Veriler'!K16</f>
        <v>-107356000</v>
      </c>
      <c r="I16">
        <f>'Çeyreklik Veriler'!I16+'Çeyreklik Veriler'!J16+'Çeyreklik Veriler'!K16+'Çeyreklik Veriler'!L16</f>
        <v>-114337000</v>
      </c>
      <c r="J16">
        <f>'Çeyreklik Veriler'!J16+'Çeyreklik Veriler'!K16+'Çeyreklik Veriler'!L16+'Çeyreklik Veriler'!M16</f>
        <v>-139973000</v>
      </c>
      <c r="K16">
        <f>'Çeyreklik Veriler'!K16+'Çeyreklik Veriler'!L16+'Çeyreklik Veriler'!M16+'Çeyreklik Veriler'!N16</f>
        <v>-168636000</v>
      </c>
      <c r="L16">
        <f>'Çeyreklik Veriler'!L16+'Çeyreklik Veriler'!M16+'Çeyreklik Veriler'!N16+'Çeyreklik Veriler'!O16</f>
        <v>-188787000</v>
      </c>
      <c r="M16">
        <f>'Çeyreklik Veriler'!M16+'Çeyreklik Veriler'!N16+'Çeyreklik Veriler'!O16+'Çeyreklik Veriler'!P16</f>
        <v>-256546000</v>
      </c>
      <c r="N16">
        <f>'Çeyreklik Veriler'!N16+'Çeyreklik Veriler'!O16+'Çeyreklik Veriler'!P16+'Çeyreklik Veriler'!Q16</f>
        <v>-279427000</v>
      </c>
      <c r="O16">
        <f>'Çeyreklik Veriler'!O16+'Çeyreklik Veriler'!P16+'Çeyreklik Veriler'!Q16+'Çeyreklik Veriler'!R16</f>
        <v>-329696000</v>
      </c>
      <c r="P16">
        <f>'Çeyreklik Veriler'!P16+'Çeyreklik Veriler'!Q16+'Çeyreklik Veriler'!R16+'Çeyreklik Veriler'!S16</f>
        <v>-391713000</v>
      </c>
      <c r="Q16">
        <f>'Çeyreklik Veriler'!Q16+'Çeyreklik Veriler'!R16+'Çeyreklik Veriler'!S16+'Çeyreklik Veriler'!T16</f>
        <v>-436198000</v>
      </c>
      <c r="R16">
        <f>'Çeyreklik Veriler'!R16+'Çeyreklik Veriler'!S16+'Çeyreklik Veriler'!T16+'Çeyreklik Veriler'!U16</f>
        <v>-515875000</v>
      </c>
      <c r="S16">
        <f>'Çeyreklik Veriler'!S16+'Çeyreklik Veriler'!T16+'Çeyreklik Veriler'!U16+'Çeyreklik Veriler'!V16</f>
        <v>-817159000</v>
      </c>
      <c r="T16">
        <f>'Çeyreklik Veriler'!T16+'Çeyreklik Veriler'!U16+'Çeyreklik Veriler'!V16+'Çeyreklik Veriler'!W16</f>
        <v>-1156656000</v>
      </c>
    </row>
    <row r="17" spans="1:20" x14ac:dyDescent="0.25">
      <c r="A17" t="s">
        <v>96</v>
      </c>
      <c r="B17">
        <f>'Çeyreklik Veriler'!B17+'Çeyreklik Veriler'!C17+'Çeyreklik Veriler'!D17+'Çeyreklik Veriler'!E17</f>
        <v>0</v>
      </c>
      <c r="C17">
        <f>'Çeyreklik Veriler'!C17+'Çeyreklik Veriler'!D17+'Çeyreklik Veriler'!E17+'Çeyreklik Veriler'!F17</f>
        <v>0</v>
      </c>
      <c r="D17">
        <f>'Çeyreklik Veriler'!D17+'Çeyreklik Veriler'!E17+'Çeyreklik Veriler'!F17+'Çeyreklik Veriler'!G17</f>
        <v>0</v>
      </c>
      <c r="E17">
        <f>'Çeyreklik Veriler'!E17+'Çeyreklik Veriler'!F17+'Çeyreklik Veriler'!G17+'Çeyreklik Veriler'!H17</f>
        <v>0</v>
      </c>
      <c r="F17">
        <f>'Çeyreklik Veriler'!F17+'Çeyreklik Veriler'!G17+'Çeyreklik Veriler'!H17+'Çeyreklik Veriler'!I17</f>
        <v>0</v>
      </c>
      <c r="G17">
        <f>'Çeyreklik Veriler'!G17+'Çeyreklik Veriler'!H17+'Çeyreklik Veriler'!I17+'Çeyreklik Veriler'!J17</f>
        <v>0</v>
      </c>
      <c r="H17">
        <f>'Çeyreklik Veriler'!H17+'Çeyreklik Veriler'!I17+'Çeyreklik Veriler'!J17+'Çeyreklik Veriler'!K17</f>
        <v>0</v>
      </c>
      <c r="I17">
        <f>'Çeyreklik Veriler'!I17+'Çeyreklik Veriler'!J17+'Çeyreklik Veriler'!K17+'Çeyreklik Veriler'!L17</f>
        <v>0</v>
      </c>
      <c r="J17">
        <f>'Çeyreklik Veriler'!J17+'Çeyreklik Veriler'!K17+'Çeyreklik Veriler'!L17+'Çeyreklik Veriler'!M17</f>
        <v>0</v>
      </c>
      <c r="K17">
        <f>'Çeyreklik Veriler'!K17+'Çeyreklik Veriler'!L17+'Çeyreklik Veriler'!M17+'Çeyreklik Veriler'!N17</f>
        <v>0</v>
      </c>
      <c r="L17">
        <f>'Çeyreklik Veriler'!L17+'Çeyreklik Veriler'!M17+'Çeyreklik Veriler'!N17+'Çeyreklik Veriler'!O17</f>
        <v>0</v>
      </c>
      <c r="M17">
        <f>'Çeyreklik Veriler'!M17+'Çeyreklik Veriler'!N17+'Çeyreklik Veriler'!O17+'Çeyreklik Veriler'!P17</f>
        <v>0</v>
      </c>
      <c r="N17">
        <f>'Çeyreklik Veriler'!N17+'Çeyreklik Veriler'!O17+'Çeyreklik Veriler'!P17+'Çeyreklik Veriler'!Q17</f>
        <v>0</v>
      </c>
      <c r="O17">
        <f>'Çeyreklik Veriler'!O17+'Çeyreklik Veriler'!P17+'Çeyreklik Veriler'!Q17+'Çeyreklik Veriler'!R17</f>
        <v>0</v>
      </c>
      <c r="P17">
        <f>'Çeyreklik Veriler'!P17+'Çeyreklik Veriler'!Q17+'Çeyreklik Veriler'!R17+'Çeyreklik Veriler'!S17</f>
        <v>0</v>
      </c>
      <c r="Q17">
        <f>'Çeyreklik Veriler'!Q17+'Çeyreklik Veriler'!R17+'Çeyreklik Veriler'!S17+'Çeyreklik Veriler'!T17</f>
        <v>0</v>
      </c>
      <c r="R17">
        <f>'Çeyreklik Veriler'!R17+'Çeyreklik Veriler'!S17+'Çeyreklik Veriler'!T17+'Çeyreklik Veriler'!U17</f>
        <v>0</v>
      </c>
      <c r="S17">
        <f>'Çeyreklik Veriler'!S17+'Çeyreklik Veriler'!T17+'Çeyreklik Veriler'!U17+'Çeyreklik Veriler'!V17</f>
        <v>0</v>
      </c>
      <c r="T17">
        <f>'Çeyreklik Veriler'!T17+'Çeyreklik Veriler'!U17+'Çeyreklik Veriler'!V17+'Çeyreklik Veriler'!W17</f>
        <v>0</v>
      </c>
    </row>
    <row r="18" spans="1:20" x14ac:dyDescent="0.25">
      <c r="A18" t="s">
        <v>97</v>
      </c>
      <c r="B18">
        <f>'Çeyreklik Veriler'!B18+'Çeyreklik Veriler'!C18+'Çeyreklik Veriler'!D18+'Çeyreklik Veriler'!E18</f>
        <v>17215000</v>
      </c>
      <c r="C18">
        <f>'Çeyreklik Veriler'!C18+'Çeyreklik Veriler'!D18+'Çeyreklik Veriler'!E18+'Çeyreklik Veriler'!F18</f>
        <v>2298000</v>
      </c>
      <c r="D18">
        <f>'Çeyreklik Veriler'!D18+'Çeyreklik Veriler'!E18+'Çeyreklik Veriler'!F18+'Çeyreklik Veriler'!G18</f>
        <v>-13006000</v>
      </c>
      <c r="E18">
        <f>'Çeyreklik Veriler'!E18+'Çeyreklik Veriler'!F18+'Çeyreklik Veriler'!G18+'Çeyreklik Veriler'!H18</f>
        <v>41579000</v>
      </c>
      <c r="F18">
        <f>'Çeyreklik Veriler'!F18+'Çeyreklik Veriler'!G18+'Çeyreklik Veriler'!H18+'Çeyreklik Veriler'!I18</f>
        <v>76224000</v>
      </c>
      <c r="G18">
        <f>'Çeyreklik Veriler'!G18+'Çeyreklik Veriler'!H18+'Çeyreklik Veriler'!I18+'Çeyreklik Veriler'!J18</f>
        <v>102959000</v>
      </c>
      <c r="H18">
        <f>'Çeyreklik Veriler'!H18+'Çeyreklik Veriler'!I18+'Çeyreklik Veriler'!J18+'Çeyreklik Veriler'!K18</f>
        <v>212066000</v>
      </c>
      <c r="I18">
        <f>'Çeyreklik Veriler'!I18+'Çeyreklik Veriler'!J18+'Çeyreklik Veriler'!K18+'Çeyreklik Veriler'!L18</f>
        <v>309778000</v>
      </c>
      <c r="J18">
        <f>'Çeyreklik Veriler'!J18+'Çeyreklik Veriler'!K18+'Çeyreklik Veriler'!L18+'Çeyreklik Veriler'!M18</f>
        <v>357211000</v>
      </c>
      <c r="K18">
        <f>'Çeyreklik Veriler'!K18+'Çeyreklik Veriler'!L18+'Çeyreklik Veriler'!M18+'Çeyreklik Veriler'!N18</f>
        <v>383542000</v>
      </c>
      <c r="L18">
        <f>'Çeyreklik Veriler'!L18+'Çeyreklik Veriler'!M18+'Çeyreklik Veriler'!N18+'Çeyreklik Veriler'!O18</f>
        <v>364379000</v>
      </c>
      <c r="M18">
        <f>'Çeyreklik Veriler'!M18+'Çeyreklik Veriler'!N18+'Çeyreklik Veriler'!O18+'Çeyreklik Veriler'!P18</f>
        <v>367688000</v>
      </c>
      <c r="N18">
        <f>'Çeyreklik Veriler'!N18+'Çeyreklik Veriler'!O18+'Çeyreklik Veriler'!P18+'Çeyreklik Veriler'!Q18</f>
        <v>444320000</v>
      </c>
      <c r="O18">
        <f>'Çeyreklik Veriler'!O18+'Çeyreklik Veriler'!P18+'Çeyreklik Veriler'!Q18+'Çeyreklik Veriler'!R18</f>
        <v>611999000</v>
      </c>
      <c r="P18">
        <f>'Çeyreklik Veriler'!P18+'Çeyreklik Veriler'!Q18+'Çeyreklik Veriler'!R18+'Çeyreklik Veriler'!S18</f>
        <v>762923000</v>
      </c>
      <c r="Q18">
        <f>'Çeyreklik Veriler'!Q18+'Çeyreklik Veriler'!R18+'Çeyreklik Veriler'!S18+'Çeyreklik Veriler'!T18</f>
        <v>955083000</v>
      </c>
      <c r="R18">
        <f>'Çeyreklik Veriler'!R18+'Çeyreklik Veriler'!S18+'Çeyreklik Veriler'!T18+'Çeyreklik Veriler'!U18</f>
        <v>1140916000</v>
      </c>
      <c r="S18">
        <f>'Çeyreklik Veriler'!S18+'Çeyreklik Veriler'!T18+'Çeyreklik Veriler'!U18+'Çeyreklik Veriler'!V18</f>
        <v>1251252000</v>
      </c>
      <c r="T18">
        <f>'Çeyreklik Veriler'!T18+'Çeyreklik Veriler'!U18+'Çeyreklik Veriler'!V18+'Çeyreklik Veriler'!W18</f>
        <v>1671254000</v>
      </c>
    </row>
    <row r="19" spans="1:20" x14ac:dyDescent="0.25">
      <c r="A19" t="s">
        <v>98</v>
      </c>
      <c r="B19">
        <f>'Çeyreklik Veriler'!B19+'Çeyreklik Veriler'!C19+'Çeyreklik Veriler'!D19+'Çeyreklik Veriler'!E19</f>
        <v>111304000</v>
      </c>
      <c r="C19">
        <f>'Çeyreklik Veriler'!C19+'Çeyreklik Veriler'!D19+'Çeyreklik Veriler'!E19+'Çeyreklik Veriler'!F19</f>
        <v>132413000</v>
      </c>
      <c r="D19">
        <f>'Çeyreklik Veriler'!D19+'Çeyreklik Veriler'!E19+'Çeyreklik Veriler'!F19+'Çeyreklik Veriler'!G19</f>
        <v>131713000</v>
      </c>
      <c r="E19">
        <f>'Çeyreklik Veriler'!E19+'Çeyreklik Veriler'!F19+'Çeyreklik Veriler'!G19+'Çeyreklik Veriler'!H19</f>
        <v>175221000</v>
      </c>
      <c r="F19">
        <f>'Çeyreklik Veriler'!F19+'Çeyreklik Veriler'!G19+'Çeyreklik Veriler'!H19+'Çeyreklik Veriler'!I19</f>
        <v>193828000</v>
      </c>
      <c r="G19">
        <f>'Çeyreklik Veriler'!G19+'Çeyreklik Veriler'!H19+'Çeyreklik Veriler'!I19+'Çeyreklik Veriler'!J19</f>
        <v>162721000</v>
      </c>
      <c r="H19">
        <f>'Çeyreklik Veriler'!H19+'Çeyreklik Veriler'!I19+'Çeyreklik Veriler'!J19+'Çeyreklik Veriler'!K19</f>
        <v>256346000</v>
      </c>
      <c r="I19">
        <f>'Çeyreklik Veriler'!I19+'Çeyreklik Veriler'!J19+'Çeyreklik Veriler'!K19+'Çeyreklik Veriler'!L19</f>
        <v>351645000</v>
      </c>
      <c r="J19">
        <f>'Çeyreklik Veriler'!J19+'Çeyreklik Veriler'!K19+'Çeyreklik Veriler'!L19+'Çeyreklik Veriler'!M19</f>
        <v>418637000</v>
      </c>
      <c r="K19">
        <f>'Çeyreklik Veriler'!K19+'Çeyreklik Veriler'!L19+'Çeyreklik Veriler'!M19+'Çeyreklik Veriler'!N19</f>
        <v>485469000</v>
      </c>
      <c r="L19">
        <f>'Çeyreklik Veriler'!L19+'Çeyreklik Veriler'!M19+'Çeyreklik Veriler'!N19+'Çeyreklik Veriler'!O19</f>
        <v>487156000</v>
      </c>
      <c r="M19">
        <f>'Çeyreklik Veriler'!M19+'Çeyreklik Veriler'!N19+'Çeyreklik Veriler'!O19+'Çeyreklik Veriler'!P19</f>
        <v>538740000</v>
      </c>
      <c r="N19">
        <f>'Çeyreklik Veriler'!N19+'Çeyreklik Veriler'!O19+'Çeyreklik Veriler'!P19+'Çeyreklik Veriler'!Q19</f>
        <v>626047000</v>
      </c>
      <c r="O19">
        <f>'Çeyreklik Veriler'!O19+'Çeyreklik Veriler'!P19+'Çeyreklik Veriler'!Q19+'Çeyreklik Veriler'!R19</f>
        <v>821141000</v>
      </c>
      <c r="P19">
        <f>'Çeyreklik Veriler'!P19+'Çeyreklik Veriler'!Q19+'Çeyreklik Veriler'!R19+'Çeyreklik Veriler'!S19</f>
        <v>1013489000</v>
      </c>
      <c r="Q19">
        <f>'Çeyreklik Veriler'!Q19+'Çeyreklik Veriler'!R19+'Çeyreklik Veriler'!S19+'Çeyreklik Veriler'!T19</f>
        <v>1230720000</v>
      </c>
      <c r="R19">
        <f>'Çeyreklik Veriler'!R19+'Çeyreklik Veriler'!S19+'Çeyreklik Veriler'!T19+'Çeyreklik Veriler'!U19</f>
        <v>1466166000</v>
      </c>
      <c r="S19">
        <f>'Çeyreklik Veriler'!S19+'Çeyreklik Veriler'!T19+'Çeyreklik Veriler'!U19+'Çeyreklik Veriler'!V19</f>
        <v>1764619000</v>
      </c>
      <c r="T19">
        <f>'Çeyreklik Veriler'!T19+'Çeyreklik Veriler'!U19+'Çeyreklik Veriler'!V19+'Çeyreklik Veriler'!W19</f>
        <v>2273700000</v>
      </c>
    </row>
    <row r="20" spans="1:20" x14ac:dyDescent="0.25">
      <c r="A20" t="s">
        <v>99</v>
      </c>
      <c r="B20">
        <f>'Çeyreklik Veriler'!B20+'Çeyreklik Veriler'!C20+'Çeyreklik Veriler'!D20+'Çeyreklik Veriler'!E20</f>
        <v>861000</v>
      </c>
      <c r="C20">
        <f>'Çeyreklik Veriler'!C20+'Çeyreklik Veriler'!D20+'Çeyreklik Veriler'!E20+'Çeyreklik Veriler'!F20</f>
        <v>640000</v>
      </c>
      <c r="D20">
        <f>'Çeyreklik Veriler'!D20+'Çeyreklik Veriler'!E20+'Çeyreklik Veriler'!F20+'Çeyreklik Veriler'!G20</f>
        <v>-25000</v>
      </c>
      <c r="E20">
        <f>'Çeyreklik Veriler'!E20+'Çeyreklik Veriler'!F20+'Çeyreklik Veriler'!G20+'Çeyreklik Veriler'!H20</f>
        <v>1724000</v>
      </c>
      <c r="F20">
        <f>'Çeyreklik Veriler'!F20+'Çeyreklik Veriler'!G20+'Çeyreklik Veriler'!H20+'Çeyreklik Veriler'!I20</f>
        <v>1155000</v>
      </c>
      <c r="G20">
        <f>'Çeyreklik Veriler'!G20+'Çeyreklik Veriler'!H20+'Çeyreklik Veriler'!I20+'Çeyreklik Veriler'!J20</f>
        <v>3394000</v>
      </c>
      <c r="H20">
        <f>'Çeyreklik Veriler'!H20+'Çeyreklik Veriler'!I20+'Çeyreklik Veriler'!J20+'Çeyreklik Veriler'!K20</f>
        <v>7291000</v>
      </c>
      <c r="I20">
        <f>'Çeyreklik Veriler'!I20+'Çeyreklik Veriler'!J20+'Çeyreklik Veriler'!K20+'Çeyreklik Veriler'!L20</f>
        <v>12457000</v>
      </c>
      <c r="J20">
        <f>'Çeyreklik Veriler'!J20+'Çeyreklik Veriler'!K20+'Çeyreklik Veriler'!L20+'Çeyreklik Veriler'!M20</f>
        <v>15747000</v>
      </c>
      <c r="K20">
        <f>'Çeyreklik Veriler'!K20+'Çeyreklik Veriler'!L20+'Çeyreklik Veriler'!M20+'Çeyreklik Veriler'!N20</f>
        <v>14657000</v>
      </c>
      <c r="L20">
        <f>'Çeyreklik Veriler'!L20+'Çeyreklik Veriler'!M20+'Çeyreklik Veriler'!N20+'Çeyreklik Veriler'!O20</f>
        <v>11579000</v>
      </c>
      <c r="M20">
        <f>'Çeyreklik Veriler'!M20+'Çeyreklik Veriler'!N20+'Çeyreklik Veriler'!O20+'Çeyreklik Veriler'!P20</f>
        <v>20070000</v>
      </c>
      <c r="N20">
        <f>'Çeyreklik Veriler'!N20+'Çeyreklik Veriler'!O20+'Çeyreklik Veriler'!P20+'Çeyreklik Veriler'!Q20</f>
        <v>24243000</v>
      </c>
      <c r="O20">
        <f>'Çeyreklik Veriler'!O20+'Çeyreklik Veriler'!P20+'Çeyreklik Veriler'!Q20+'Çeyreklik Veriler'!R20</f>
        <v>31379000</v>
      </c>
      <c r="P20">
        <f>'Çeyreklik Veriler'!P20+'Çeyreklik Veriler'!Q20+'Çeyreklik Veriler'!R20+'Çeyreklik Veriler'!S20</f>
        <v>46839000</v>
      </c>
      <c r="Q20">
        <f>'Çeyreklik Veriler'!Q20+'Çeyreklik Veriler'!R20+'Çeyreklik Veriler'!S20+'Çeyreklik Veriler'!T20</f>
        <v>111346000</v>
      </c>
      <c r="R20">
        <f>'Çeyreklik Veriler'!R20+'Çeyreklik Veriler'!S20+'Çeyreklik Veriler'!T20+'Çeyreklik Veriler'!U20</f>
        <v>143004000</v>
      </c>
      <c r="S20">
        <f>'Çeyreklik Veriler'!S20+'Çeyreklik Veriler'!T20+'Çeyreklik Veriler'!U20+'Çeyreklik Veriler'!V20</f>
        <v>154229000</v>
      </c>
      <c r="T20">
        <f>'Çeyreklik Veriler'!T20+'Çeyreklik Veriler'!U20+'Çeyreklik Veriler'!V20+'Çeyreklik Veriler'!W20</f>
        <v>200457000</v>
      </c>
    </row>
    <row r="21" spans="1:20" x14ac:dyDescent="0.25">
      <c r="A21" t="s">
        <v>100</v>
      </c>
      <c r="B21">
        <f>'Çeyreklik Veriler'!B21+'Çeyreklik Veriler'!C21+'Çeyreklik Veriler'!D21+'Çeyreklik Veriler'!E21</f>
        <v>-6709000</v>
      </c>
      <c r="C21">
        <f>'Çeyreklik Veriler'!C21+'Çeyreklik Veriler'!D21+'Çeyreklik Veriler'!E21+'Çeyreklik Veriler'!F21</f>
        <v>-6800000</v>
      </c>
      <c r="D21">
        <f>'Çeyreklik Veriler'!D21+'Çeyreklik Veriler'!E21+'Çeyreklik Veriler'!F21+'Çeyreklik Veriler'!G21</f>
        <v>-6816000</v>
      </c>
      <c r="E21">
        <f>'Çeyreklik Veriler'!E21+'Çeyreklik Veriler'!F21+'Çeyreklik Veriler'!G21+'Çeyreklik Veriler'!H21</f>
        <v>-8964000</v>
      </c>
      <c r="F21">
        <f>'Çeyreklik Veriler'!F21+'Çeyreklik Veriler'!G21+'Çeyreklik Veriler'!H21+'Çeyreklik Veriler'!I21</f>
        <v>-9093000</v>
      </c>
      <c r="G21">
        <f>'Çeyreklik Veriler'!G21+'Çeyreklik Veriler'!H21+'Çeyreklik Veriler'!I21+'Çeyreklik Veriler'!J21</f>
        <v>-10533000</v>
      </c>
      <c r="H21">
        <f>'Çeyreklik Veriler'!H21+'Çeyreklik Veriler'!I21+'Çeyreklik Veriler'!J21+'Çeyreklik Veriler'!K21</f>
        <v>-11847000</v>
      </c>
      <c r="I21">
        <f>'Çeyreklik Veriler'!I21+'Çeyreklik Veriler'!J21+'Çeyreklik Veriler'!K21+'Çeyreklik Veriler'!L21</f>
        <v>-2898000</v>
      </c>
      <c r="J21">
        <f>'Çeyreklik Veriler'!J21+'Çeyreklik Veriler'!K21+'Çeyreklik Veriler'!L21+'Çeyreklik Veriler'!M21</f>
        <v>-2506000</v>
      </c>
      <c r="K21">
        <f>'Çeyreklik Veriler'!K21+'Çeyreklik Veriler'!L21+'Çeyreklik Veriler'!M21+'Çeyreklik Veriler'!N21</f>
        <v>-1325000</v>
      </c>
      <c r="L21">
        <f>'Çeyreklik Veriler'!L21+'Çeyreklik Veriler'!M21+'Çeyreklik Veriler'!N21+'Çeyreklik Veriler'!O21</f>
        <v>-205000</v>
      </c>
      <c r="M21">
        <f>'Çeyreklik Veriler'!M21+'Çeyreklik Veriler'!N21+'Çeyreklik Veriler'!O21+'Çeyreklik Veriler'!P21</f>
        <v>-632000</v>
      </c>
      <c r="N21">
        <f>'Çeyreklik Veriler'!N21+'Çeyreklik Veriler'!O21+'Çeyreklik Veriler'!P21+'Çeyreklik Veriler'!Q21</f>
        <v>-1085000</v>
      </c>
      <c r="O21">
        <f>'Çeyreklik Veriler'!O21+'Çeyreklik Veriler'!P21+'Çeyreklik Veriler'!Q21+'Çeyreklik Veriler'!R21</f>
        <v>-1223000</v>
      </c>
      <c r="P21">
        <f>'Çeyreklik Veriler'!P21+'Çeyreklik Veriler'!Q21+'Çeyreklik Veriler'!R21+'Çeyreklik Veriler'!S21</f>
        <v>-1117000</v>
      </c>
      <c r="Q21">
        <f>'Çeyreklik Veriler'!Q21+'Çeyreklik Veriler'!R21+'Çeyreklik Veriler'!S21+'Çeyreklik Veriler'!T21</f>
        <v>-1226000</v>
      </c>
      <c r="R21">
        <f>'Çeyreklik Veriler'!R21+'Çeyreklik Veriler'!S21+'Çeyreklik Veriler'!T21+'Çeyreklik Veriler'!U21</f>
        <v>-771000</v>
      </c>
      <c r="S21">
        <f>'Çeyreklik Veriler'!S21+'Çeyreklik Veriler'!T21+'Çeyreklik Veriler'!U21+'Çeyreklik Veriler'!V21</f>
        <v>-633000</v>
      </c>
      <c r="T21">
        <f>'Çeyreklik Veriler'!T21+'Çeyreklik Veriler'!U21+'Çeyreklik Veriler'!V21+'Çeyreklik Veriler'!W21</f>
        <v>-546000</v>
      </c>
    </row>
    <row r="22" spans="1:20" x14ac:dyDescent="0.25">
      <c r="A22" t="s">
        <v>101</v>
      </c>
      <c r="B22">
        <f>'Çeyreklik Veriler'!B22+'Çeyreklik Veriler'!C22+'Çeyreklik Veriler'!D22+'Çeyreklik Veriler'!E22</f>
        <v>105000</v>
      </c>
      <c r="C22">
        <f>'Çeyreklik Veriler'!C22+'Çeyreklik Veriler'!D22+'Çeyreklik Veriler'!E22+'Çeyreklik Veriler'!F22</f>
        <v>79000</v>
      </c>
      <c r="D22">
        <f>'Çeyreklik Veriler'!D22+'Çeyreklik Veriler'!E22+'Çeyreklik Veriler'!F22+'Çeyreklik Veriler'!G22</f>
        <v>455000</v>
      </c>
      <c r="E22">
        <f>'Çeyreklik Veriler'!E22+'Çeyreklik Veriler'!F22+'Çeyreklik Veriler'!G22+'Çeyreklik Veriler'!H22</f>
        <v>2562000</v>
      </c>
      <c r="F22">
        <f>'Çeyreklik Veriler'!F22+'Çeyreklik Veriler'!G22+'Çeyreklik Veriler'!H22+'Çeyreklik Veriler'!I22</f>
        <v>2406000</v>
      </c>
      <c r="G22">
        <f>'Çeyreklik Veriler'!G22+'Çeyreklik Veriler'!H22+'Çeyreklik Veriler'!I22+'Çeyreklik Veriler'!J22</f>
        <v>2443000</v>
      </c>
      <c r="H22">
        <f>'Çeyreklik Veriler'!H22+'Çeyreklik Veriler'!I22+'Çeyreklik Veriler'!J22+'Çeyreklik Veriler'!K22</f>
        <v>2069000</v>
      </c>
      <c r="I22">
        <f>'Çeyreklik Veriler'!I22+'Çeyreklik Veriler'!J22+'Çeyreklik Veriler'!K22+'Çeyreklik Veriler'!L22</f>
        <v>-273000</v>
      </c>
      <c r="J22">
        <f>'Çeyreklik Veriler'!J22+'Çeyreklik Veriler'!K22+'Çeyreklik Veriler'!L22+'Çeyreklik Veriler'!M22</f>
        <v>-63000</v>
      </c>
      <c r="K22">
        <f>'Çeyreklik Veriler'!K22+'Çeyreklik Veriler'!L22+'Çeyreklik Veriler'!M22+'Çeyreklik Veriler'!N22</f>
        <v>-65000</v>
      </c>
      <c r="L22">
        <f>'Çeyreklik Veriler'!L22+'Çeyreklik Veriler'!M22+'Çeyreklik Veriler'!N22+'Çeyreklik Veriler'!O22</f>
        <v>-51000</v>
      </c>
      <c r="M22">
        <f>'Çeyreklik Veriler'!M22+'Çeyreklik Veriler'!N22+'Çeyreklik Veriler'!O22+'Çeyreklik Veriler'!P22</f>
        <v>10000</v>
      </c>
      <c r="N22">
        <f>'Çeyreklik Veriler'!N22+'Çeyreklik Veriler'!O22+'Çeyreklik Veriler'!P22+'Çeyreklik Veriler'!Q22</f>
        <v>49000</v>
      </c>
      <c r="O22">
        <f>'Çeyreklik Veriler'!O22+'Çeyreklik Veriler'!P22+'Çeyreklik Veriler'!Q22+'Çeyreklik Veriler'!R22</f>
        <v>14000</v>
      </c>
      <c r="P22">
        <f>'Çeyreklik Veriler'!P22+'Çeyreklik Veriler'!Q22+'Çeyreklik Veriler'!R22+'Çeyreklik Veriler'!S22</f>
        <v>-28000</v>
      </c>
      <c r="Q22">
        <f>'Çeyreklik Veriler'!Q22+'Çeyreklik Veriler'!R22+'Çeyreklik Veriler'!S22+'Çeyreklik Veriler'!T22</f>
        <v>-84000</v>
      </c>
      <c r="R22">
        <f>'Çeyreklik Veriler'!R22+'Çeyreklik Veriler'!S22+'Çeyreklik Veriler'!T22+'Çeyreklik Veriler'!U22</f>
        <v>-113000</v>
      </c>
      <c r="S22">
        <f>'Çeyreklik Veriler'!S22+'Çeyreklik Veriler'!T22+'Çeyreklik Veriler'!U22+'Çeyreklik Veriler'!V22</f>
        <v>-189000</v>
      </c>
      <c r="T22">
        <f>'Çeyreklik Veriler'!T22+'Çeyreklik Veriler'!U22+'Çeyreklik Veriler'!V22+'Çeyreklik Veriler'!W22</f>
        <v>-269000</v>
      </c>
    </row>
    <row r="23" spans="1:20" x14ac:dyDescent="0.25">
      <c r="A23" t="s">
        <v>102</v>
      </c>
      <c r="B23">
        <f>'Çeyreklik Veriler'!B23+'Çeyreklik Veriler'!C23+'Çeyreklik Veriler'!D23+'Çeyreklik Veriler'!E23</f>
        <v>0</v>
      </c>
      <c r="C23">
        <f>'Çeyreklik Veriler'!C23+'Çeyreklik Veriler'!D23+'Çeyreklik Veriler'!E23+'Çeyreklik Veriler'!F23</f>
        <v>0</v>
      </c>
      <c r="D23">
        <f>'Çeyreklik Veriler'!D23+'Çeyreklik Veriler'!E23+'Çeyreklik Veriler'!F23+'Çeyreklik Veriler'!G23</f>
        <v>0</v>
      </c>
      <c r="E23">
        <f>'Çeyreklik Veriler'!E23+'Çeyreklik Veriler'!F23+'Çeyreklik Veriler'!G23+'Çeyreklik Veriler'!H23</f>
        <v>0</v>
      </c>
      <c r="F23">
        <f>'Çeyreklik Veriler'!F23+'Çeyreklik Veriler'!G23+'Çeyreklik Veriler'!H23+'Çeyreklik Veriler'!I23</f>
        <v>0</v>
      </c>
      <c r="G23">
        <f>'Çeyreklik Veriler'!G23+'Çeyreklik Veriler'!H23+'Çeyreklik Veriler'!I23+'Çeyreklik Veriler'!J23</f>
        <v>0</v>
      </c>
      <c r="H23">
        <f>'Çeyreklik Veriler'!H23+'Çeyreklik Veriler'!I23+'Çeyreklik Veriler'!J23+'Çeyreklik Veriler'!K23</f>
        <v>0</v>
      </c>
      <c r="I23">
        <f>'Çeyreklik Veriler'!I23+'Çeyreklik Veriler'!J23+'Çeyreklik Veriler'!K23+'Çeyreklik Veriler'!L23</f>
        <v>0</v>
      </c>
      <c r="J23">
        <f>'Çeyreklik Veriler'!J23+'Çeyreklik Veriler'!K23+'Çeyreklik Veriler'!L23+'Çeyreklik Veriler'!M23</f>
        <v>0</v>
      </c>
      <c r="K23">
        <f>'Çeyreklik Veriler'!K23+'Çeyreklik Veriler'!L23+'Çeyreklik Veriler'!M23+'Çeyreklik Veriler'!N23</f>
        <v>0</v>
      </c>
      <c r="L23">
        <f>'Çeyreklik Veriler'!L23+'Çeyreklik Veriler'!M23+'Çeyreklik Veriler'!N23+'Çeyreklik Veriler'!O23</f>
        <v>0</v>
      </c>
      <c r="M23">
        <f>'Çeyreklik Veriler'!M23+'Çeyreklik Veriler'!N23+'Çeyreklik Veriler'!O23+'Çeyreklik Veriler'!P23</f>
        <v>0</v>
      </c>
      <c r="N23">
        <f>'Çeyreklik Veriler'!N23+'Çeyreklik Veriler'!O23+'Çeyreklik Veriler'!P23+'Çeyreklik Veriler'!Q23</f>
        <v>0</v>
      </c>
      <c r="O23">
        <f>'Çeyreklik Veriler'!O23+'Çeyreklik Veriler'!P23+'Çeyreklik Veriler'!Q23+'Çeyreklik Veriler'!R23</f>
        <v>0</v>
      </c>
      <c r="P23">
        <f>'Çeyreklik Veriler'!P23+'Çeyreklik Veriler'!Q23+'Çeyreklik Veriler'!R23+'Çeyreklik Veriler'!S23</f>
        <v>0</v>
      </c>
      <c r="Q23">
        <f>'Çeyreklik Veriler'!Q23+'Çeyreklik Veriler'!R23+'Çeyreklik Veriler'!S23+'Çeyreklik Veriler'!T23</f>
        <v>0</v>
      </c>
      <c r="R23">
        <f>'Çeyreklik Veriler'!R23+'Çeyreklik Veriler'!S23+'Çeyreklik Veriler'!T23+'Çeyreklik Veriler'!U23</f>
        <v>0</v>
      </c>
      <c r="S23">
        <f>'Çeyreklik Veriler'!S23+'Çeyreklik Veriler'!T23+'Çeyreklik Veriler'!U23+'Çeyreklik Veriler'!V23</f>
        <v>0</v>
      </c>
      <c r="T23">
        <f>'Çeyreklik Veriler'!T23+'Çeyreklik Veriler'!U23+'Çeyreklik Veriler'!V23+'Çeyreklik Veriler'!W23</f>
        <v>0</v>
      </c>
    </row>
    <row r="24" spans="1:20" x14ac:dyDescent="0.25">
      <c r="A24" t="s">
        <v>103</v>
      </c>
      <c r="B24">
        <f>'Çeyreklik Veriler'!B24+'Çeyreklik Veriler'!C24+'Çeyreklik Veriler'!D24+'Çeyreklik Veriler'!E24</f>
        <v>11472000</v>
      </c>
      <c r="C24">
        <f>'Çeyreklik Veriler'!C24+'Çeyreklik Veriler'!D24+'Çeyreklik Veriler'!E24+'Çeyreklik Veriler'!F24</f>
        <v>-3783000</v>
      </c>
      <c r="D24">
        <f>'Çeyreklik Veriler'!D24+'Çeyreklik Veriler'!E24+'Çeyreklik Veriler'!F24+'Çeyreklik Veriler'!G24</f>
        <v>-19392000</v>
      </c>
      <c r="E24">
        <f>'Çeyreklik Veriler'!E24+'Çeyreklik Veriler'!F24+'Çeyreklik Veriler'!G24+'Çeyreklik Veriler'!H24</f>
        <v>36901000</v>
      </c>
      <c r="F24">
        <f>'Çeyreklik Veriler'!F24+'Çeyreklik Veriler'!G24+'Çeyreklik Veriler'!H24+'Çeyreklik Veriler'!I24</f>
        <v>70692000</v>
      </c>
      <c r="G24">
        <f>'Çeyreklik Veriler'!G24+'Çeyreklik Veriler'!H24+'Çeyreklik Veriler'!I24+'Çeyreklik Veriler'!J24</f>
        <v>98263000</v>
      </c>
      <c r="H24">
        <f>'Çeyreklik Veriler'!H24+'Çeyreklik Veriler'!I24+'Çeyreklik Veriler'!J24+'Çeyreklik Veriler'!K24</f>
        <v>209579000</v>
      </c>
      <c r="I24">
        <f>'Çeyreklik Veriler'!I24+'Çeyreklik Veriler'!J24+'Çeyreklik Veriler'!K24+'Çeyreklik Veriler'!L24</f>
        <v>319064000</v>
      </c>
      <c r="J24">
        <f>'Çeyreklik Veriler'!J24+'Çeyreklik Veriler'!K24+'Çeyreklik Veriler'!L24+'Çeyreklik Veriler'!M24</f>
        <v>370389000</v>
      </c>
      <c r="K24">
        <f>'Çeyreklik Veriler'!K24+'Çeyreklik Veriler'!L24+'Çeyreklik Veriler'!M24+'Çeyreklik Veriler'!N24</f>
        <v>396809000</v>
      </c>
      <c r="L24">
        <f>'Çeyreklik Veriler'!L24+'Çeyreklik Veriler'!M24+'Çeyreklik Veriler'!N24+'Çeyreklik Veriler'!O24</f>
        <v>375702000</v>
      </c>
      <c r="M24">
        <f>'Çeyreklik Veriler'!M24+'Çeyreklik Veriler'!N24+'Çeyreklik Veriler'!O24+'Çeyreklik Veriler'!P24</f>
        <v>387136000</v>
      </c>
      <c r="N24">
        <f>'Çeyreklik Veriler'!N24+'Çeyreklik Veriler'!O24+'Çeyreklik Veriler'!P24+'Çeyreklik Veriler'!Q24</f>
        <v>467527000</v>
      </c>
      <c r="O24">
        <f>'Çeyreklik Veriler'!O24+'Çeyreklik Veriler'!P24+'Çeyreklik Veriler'!Q24+'Çeyreklik Veriler'!R24</f>
        <v>642169000</v>
      </c>
      <c r="P24">
        <f>'Çeyreklik Veriler'!P24+'Çeyreklik Veriler'!Q24+'Çeyreklik Veriler'!R24+'Çeyreklik Veriler'!S24</f>
        <v>808617000</v>
      </c>
      <c r="Q24">
        <f>'Çeyreklik Veriler'!Q24+'Çeyreklik Veriler'!R24+'Çeyreklik Veriler'!S24+'Çeyreklik Veriler'!T24</f>
        <v>1065119000</v>
      </c>
      <c r="R24">
        <f>'Çeyreklik Veriler'!R24+'Çeyreklik Veriler'!S24+'Çeyreklik Veriler'!T24+'Çeyreklik Veriler'!U24</f>
        <v>1283036000</v>
      </c>
      <c r="S24">
        <f>'Çeyreklik Veriler'!S24+'Çeyreklik Veriler'!T24+'Çeyreklik Veriler'!U24+'Çeyreklik Veriler'!V24</f>
        <v>1404659000</v>
      </c>
      <c r="T24">
        <f>'Çeyreklik Veriler'!T24+'Çeyreklik Veriler'!U24+'Çeyreklik Veriler'!V24+'Çeyreklik Veriler'!W24</f>
        <v>1870896000</v>
      </c>
    </row>
    <row r="25" spans="1:20" x14ac:dyDescent="0.25">
      <c r="A25" t="s">
        <v>104</v>
      </c>
      <c r="B25">
        <f>'Çeyreklik Veriler'!B25+'Çeyreklik Veriler'!C25+'Çeyreklik Veriler'!D25+'Çeyreklik Veriler'!E25</f>
        <v>0</v>
      </c>
      <c r="C25">
        <f>'Çeyreklik Veriler'!C25+'Çeyreklik Veriler'!D25+'Çeyreklik Veriler'!E25+'Çeyreklik Veriler'!F25</f>
        <v>0</v>
      </c>
      <c r="D25">
        <f>'Çeyreklik Veriler'!D25+'Çeyreklik Veriler'!E25+'Çeyreklik Veriler'!F25+'Çeyreklik Veriler'!G25</f>
        <v>685000</v>
      </c>
      <c r="E25">
        <f>'Çeyreklik Veriler'!E25+'Çeyreklik Veriler'!F25+'Çeyreklik Veriler'!G25+'Çeyreklik Veriler'!H25</f>
        <v>761000</v>
      </c>
      <c r="F25">
        <f>'Çeyreklik Veriler'!F25+'Çeyreklik Veriler'!G25+'Çeyreklik Veriler'!H25+'Çeyreklik Veriler'!I25</f>
        <v>792000</v>
      </c>
      <c r="G25">
        <f>'Çeyreklik Veriler'!G25+'Çeyreklik Veriler'!H25+'Çeyreklik Veriler'!I25+'Çeyreklik Veriler'!J25</f>
        <v>2023000</v>
      </c>
      <c r="H25">
        <f>'Çeyreklik Veriler'!H25+'Çeyreklik Veriler'!I25+'Çeyreklik Veriler'!J25+'Çeyreklik Veriler'!K25</f>
        <v>5321000</v>
      </c>
      <c r="I25">
        <f>'Çeyreklik Veriler'!I25+'Çeyreklik Veriler'!J25+'Çeyreklik Veriler'!K25+'Çeyreklik Veriler'!L25</f>
        <v>6881000</v>
      </c>
      <c r="J25">
        <f>'Çeyreklik Veriler'!J25+'Çeyreklik Veriler'!K25+'Çeyreklik Veriler'!L25+'Çeyreklik Veriler'!M25</f>
        <v>7186000</v>
      </c>
      <c r="K25">
        <f>'Çeyreklik Veriler'!K25+'Çeyreklik Veriler'!L25+'Çeyreklik Veriler'!M25+'Çeyreklik Veriler'!N25</f>
        <v>7685000</v>
      </c>
      <c r="L25">
        <f>'Çeyreklik Veriler'!L25+'Çeyreklik Veriler'!M25+'Çeyreklik Veriler'!N25+'Çeyreklik Veriler'!O25</f>
        <v>3867000</v>
      </c>
      <c r="M25">
        <f>'Çeyreklik Veriler'!M25+'Çeyreklik Veriler'!N25+'Çeyreklik Veriler'!O25+'Çeyreklik Veriler'!P25</f>
        <v>18126000</v>
      </c>
      <c r="N25">
        <f>'Çeyreklik Veriler'!N25+'Çeyreklik Veriler'!O25+'Çeyreklik Veriler'!P25+'Çeyreklik Veriler'!Q25</f>
        <v>31269000</v>
      </c>
      <c r="O25">
        <f>'Çeyreklik Veriler'!O25+'Çeyreklik Veriler'!P25+'Çeyreklik Veriler'!Q25+'Çeyreklik Veriler'!R25</f>
        <v>47416000</v>
      </c>
      <c r="P25">
        <f>'Çeyreklik Veriler'!P25+'Çeyreklik Veriler'!Q25+'Çeyreklik Veriler'!R25+'Çeyreklik Veriler'!S25</f>
        <v>78016000</v>
      </c>
      <c r="Q25">
        <f>'Çeyreklik Veriler'!Q25+'Çeyreklik Veriler'!R25+'Çeyreklik Veriler'!S25+'Çeyreklik Veriler'!T25</f>
        <v>68608000</v>
      </c>
      <c r="R25">
        <f>'Çeyreklik Veriler'!R25+'Çeyreklik Veriler'!S25+'Çeyreklik Veriler'!T25+'Çeyreklik Veriler'!U25</f>
        <v>58214000</v>
      </c>
      <c r="S25">
        <f>'Çeyreklik Veriler'!S25+'Çeyreklik Veriler'!T25+'Çeyreklik Veriler'!U25+'Çeyreklik Veriler'!V25</f>
        <v>110149000</v>
      </c>
      <c r="T25">
        <f>'Çeyreklik Veriler'!T25+'Çeyreklik Veriler'!U25+'Çeyreklik Veriler'!V25+'Çeyreklik Veriler'!W25</f>
        <v>102229000</v>
      </c>
    </row>
    <row r="26" spans="1:20" x14ac:dyDescent="0.25">
      <c r="A26" t="s">
        <v>105</v>
      </c>
      <c r="B26">
        <f>'Çeyreklik Veriler'!B26+'Çeyreklik Veriler'!C26+'Çeyreklik Veriler'!D26+'Çeyreklik Veriler'!E26</f>
        <v>-125933000</v>
      </c>
      <c r="C26">
        <f>'Çeyreklik Veriler'!C26+'Çeyreklik Veriler'!D26+'Çeyreklik Veriler'!E26+'Çeyreklik Veriler'!F26</f>
        <v>-158646000</v>
      </c>
      <c r="D26">
        <f>'Çeyreklik Veriler'!D26+'Çeyreklik Veriler'!E26+'Çeyreklik Veriler'!F26+'Çeyreklik Veriler'!G26</f>
        <v>-187400000</v>
      </c>
      <c r="E26">
        <f>'Çeyreklik Veriler'!E26+'Çeyreklik Veriler'!F26+'Çeyreklik Veriler'!G26+'Çeyreklik Veriler'!H26</f>
        <v>-215549000</v>
      </c>
      <c r="F26">
        <f>'Çeyreklik Veriler'!F26+'Çeyreklik Veriler'!G26+'Çeyreklik Veriler'!H26+'Çeyreklik Veriler'!I26</f>
        <v>-222289000</v>
      </c>
      <c r="G26">
        <f>'Çeyreklik Veriler'!G26+'Çeyreklik Veriler'!H26+'Çeyreklik Veriler'!I26+'Çeyreklik Veriler'!J26</f>
        <v>-217935000</v>
      </c>
      <c r="H26">
        <f>'Çeyreklik Veriler'!H26+'Çeyreklik Veriler'!I26+'Çeyreklik Veriler'!J26+'Çeyreklik Veriler'!K26</f>
        <v>-211106000</v>
      </c>
      <c r="I26">
        <f>'Çeyreklik Veriler'!I26+'Çeyreklik Veriler'!J26+'Çeyreklik Veriler'!K26+'Çeyreklik Veriler'!L26</f>
        <v>-214737000</v>
      </c>
      <c r="J26">
        <f>'Çeyreklik Veriler'!J26+'Çeyreklik Veriler'!K26+'Çeyreklik Veriler'!L26+'Çeyreklik Veriler'!M26</f>
        <v>-224460000</v>
      </c>
      <c r="K26">
        <f>'Çeyreklik Veriler'!K26+'Çeyreklik Veriler'!L26+'Çeyreklik Veriler'!M26+'Çeyreklik Veriler'!N26</f>
        <v>-242509000</v>
      </c>
      <c r="L26">
        <f>'Çeyreklik Veriler'!L26+'Çeyreklik Veriler'!M26+'Çeyreklik Veriler'!N26+'Çeyreklik Veriler'!O26</f>
        <v>-256212000</v>
      </c>
      <c r="M26">
        <f>'Çeyreklik Veriler'!M26+'Çeyreklik Veriler'!N26+'Çeyreklik Veriler'!O26+'Çeyreklik Veriler'!P26</f>
        <v>-265856000</v>
      </c>
      <c r="N26">
        <f>'Çeyreklik Veriler'!N26+'Çeyreklik Veriler'!O26+'Çeyreklik Veriler'!P26+'Çeyreklik Veriler'!Q26</f>
        <v>-289491000</v>
      </c>
      <c r="O26">
        <f>'Çeyreklik Veriler'!O26+'Çeyreklik Veriler'!P26+'Çeyreklik Veriler'!Q26+'Çeyreklik Veriler'!R26</f>
        <v>-335389000</v>
      </c>
      <c r="P26">
        <f>'Çeyreklik Veriler'!P26+'Çeyreklik Veriler'!Q26+'Çeyreklik Veriler'!R26+'Çeyreklik Veriler'!S26</f>
        <v>-401979000</v>
      </c>
      <c r="Q26">
        <f>'Çeyreklik Veriler'!Q26+'Çeyreklik Veriler'!R26+'Çeyreklik Veriler'!S26+'Çeyreklik Veriler'!T26</f>
        <v>-532440000</v>
      </c>
      <c r="R26">
        <f>'Çeyreklik Veriler'!R26+'Çeyreklik Veriler'!S26+'Çeyreklik Veriler'!T26+'Çeyreklik Veriler'!U26</f>
        <v>-652618000</v>
      </c>
      <c r="S26">
        <f>'Çeyreklik Veriler'!S26+'Çeyreklik Veriler'!T26+'Çeyreklik Veriler'!U26+'Çeyreklik Veriler'!V26</f>
        <v>-772160000</v>
      </c>
      <c r="T26">
        <f>'Çeyreklik Veriler'!T26+'Çeyreklik Veriler'!U26+'Çeyreklik Veriler'!V26+'Çeyreklik Veriler'!W26</f>
        <v>-1037907000</v>
      </c>
    </row>
    <row r="27" spans="1:20" x14ac:dyDescent="0.25">
      <c r="A27" t="s">
        <v>106</v>
      </c>
      <c r="B27">
        <f>'Çeyreklik Veriler'!B27+'Çeyreklik Veriler'!C27+'Çeyreklik Veriler'!D27+'Çeyreklik Veriler'!E27</f>
        <v>-5743000</v>
      </c>
      <c r="C27">
        <f>'Çeyreklik Veriler'!C27+'Çeyreklik Veriler'!D27+'Çeyreklik Veriler'!E27+'Çeyreklik Veriler'!F27</f>
        <v>-6081000</v>
      </c>
      <c r="D27">
        <f>'Çeyreklik Veriler'!D27+'Çeyreklik Veriler'!E27+'Çeyreklik Veriler'!F27+'Çeyreklik Veriler'!G27</f>
        <v>-6386000</v>
      </c>
      <c r="E27">
        <f>'Çeyreklik Veriler'!E27+'Çeyreklik Veriler'!F27+'Çeyreklik Veriler'!G27+'Çeyreklik Veriler'!H27</f>
        <v>-4678000</v>
      </c>
      <c r="F27">
        <f>'Çeyreklik Veriler'!F27+'Çeyreklik Veriler'!G27+'Çeyreklik Veriler'!H27+'Çeyreklik Veriler'!I27</f>
        <v>-5532000</v>
      </c>
      <c r="G27">
        <f>'Çeyreklik Veriler'!G27+'Çeyreklik Veriler'!H27+'Çeyreklik Veriler'!I27+'Çeyreklik Veriler'!J27</f>
        <v>-4696000</v>
      </c>
      <c r="H27">
        <f>'Çeyreklik Veriler'!H27+'Çeyreklik Veriler'!I27+'Çeyreklik Veriler'!J27+'Çeyreklik Veriler'!K27</f>
        <v>-2487000</v>
      </c>
      <c r="I27">
        <f>'Çeyreklik Veriler'!I27+'Çeyreklik Veriler'!J27+'Çeyreklik Veriler'!K27+'Çeyreklik Veriler'!L27</f>
        <v>9286000</v>
      </c>
      <c r="J27">
        <f>'Çeyreklik Veriler'!J27+'Çeyreklik Veriler'!K27+'Çeyreklik Veriler'!L27+'Çeyreklik Veriler'!M27</f>
        <v>13178000</v>
      </c>
      <c r="K27">
        <f>'Çeyreklik Veriler'!K27+'Çeyreklik Veriler'!L27+'Çeyreklik Veriler'!M27+'Çeyreklik Veriler'!N27</f>
        <v>13267000</v>
      </c>
      <c r="L27">
        <f>'Çeyreklik Veriler'!L27+'Çeyreklik Veriler'!M27+'Çeyreklik Veriler'!N27+'Çeyreklik Veriler'!O27</f>
        <v>11323000</v>
      </c>
      <c r="M27">
        <f>'Çeyreklik Veriler'!M27+'Çeyreklik Veriler'!N27+'Çeyreklik Veriler'!O27+'Çeyreklik Veriler'!P27</f>
        <v>19448000</v>
      </c>
      <c r="N27">
        <f>'Çeyreklik Veriler'!N27+'Çeyreklik Veriler'!O27+'Çeyreklik Veriler'!P27+'Çeyreklik Veriler'!Q27</f>
        <v>23207000</v>
      </c>
      <c r="O27">
        <f>'Çeyreklik Veriler'!O27+'Çeyreklik Veriler'!P27+'Çeyreklik Veriler'!Q27+'Çeyreklik Veriler'!R27</f>
        <v>30170000</v>
      </c>
      <c r="P27">
        <f>'Çeyreklik Veriler'!P27+'Çeyreklik Veriler'!Q27+'Çeyreklik Veriler'!R27+'Çeyreklik Veriler'!S27</f>
        <v>45694000</v>
      </c>
      <c r="Q27">
        <f>'Çeyreklik Veriler'!Q27+'Çeyreklik Veriler'!R27+'Çeyreklik Veriler'!S27+'Çeyreklik Veriler'!T27</f>
        <v>110036000</v>
      </c>
      <c r="R27">
        <f>'Çeyreklik Veriler'!R27+'Çeyreklik Veriler'!S27+'Çeyreklik Veriler'!T27+'Çeyreklik Veriler'!U27</f>
        <v>142120000</v>
      </c>
      <c r="S27">
        <f>'Çeyreklik Veriler'!S27+'Çeyreklik Veriler'!T27+'Çeyreklik Veriler'!U27+'Çeyreklik Veriler'!V27</f>
        <v>153407000</v>
      </c>
      <c r="T27">
        <f>'Çeyreklik Veriler'!T27+'Çeyreklik Veriler'!U27+'Çeyreklik Veriler'!V27+'Çeyreklik Veriler'!W27</f>
        <v>199642000</v>
      </c>
    </row>
    <row r="28" spans="1:20" x14ac:dyDescent="0.25">
      <c r="A28" t="s">
        <v>107</v>
      </c>
      <c r="B28">
        <f>'Çeyreklik Veriler'!B28+'Çeyreklik Veriler'!C28+'Çeyreklik Veriler'!D28+'Çeyreklik Veriler'!E28</f>
        <v>-114461000</v>
      </c>
      <c r="C28">
        <f>'Çeyreklik Veriler'!C28+'Çeyreklik Veriler'!D28+'Çeyreklik Veriler'!E28+'Çeyreklik Veriler'!F28</f>
        <v>-162429000</v>
      </c>
      <c r="D28">
        <f>'Çeyreklik Veriler'!D28+'Çeyreklik Veriler'!E28+'Çeyreklik Veriler'!F28+'Çeyreklik Veriler'!G28</f>
        <v>-206107000</v>
      </c>
      <c r="E28">
        <f>'Çeyreklik Veriler'!E28+'Çeyreklik Veriler'!F28+'Çeyreklik Veriler'!G28+'Çeyreklik Veriler'!H28</f>
        <v>-177887000</v>
      </c>
      <c r="F28">
        <f>'Çeyreklik Veriler'!F28+'Çeyreklik Veriler'!G28+'Çeyreklik Veriler'!H28+'Çeyreklik Veriler'!I28</f>
        <v>-150805000</v>
      </c>
      <c r="G28">
        <f>'Çeyreklik Veriler'!G28+'Çeyreklik Veriler'!H28+'Çeyreklik Veriler'!I28+'Çeyreklik Veriler'!J28</f>
        <v>-117649000</v>
      </c>
      <c r="H28">
        <f>'Çeyreklik Veriler'!H28+'Çeyreklik Veriler'!I28+'Çeyreklik Veriler'!J28+'Çeyreklik Veriler'!K28</f>
        <v>3794000</v>
      </c>
      <c r="I28">
        <f>'Çeyreklik Veriler'!I28+'Çeyreklik Veriler'!J28+'Çeyreklik Veriler'!K28+'Çeyreklik Veriler'!L28</f>
        <v>111208000</v>
      </c>
      <c r="J28">
        <f>'Çeyreklik Veriler'!J28+'Çeyreklik Veriler'!K28+'Çeyreklik Veriler'!L28+'Çeyreklik Veriler'!M28</f>
        <v>153115000</v>
      </c>
      <c r="K28">
        <f>'Çeyreklik Veriler'!K28+'Çeyreklik Veriler'!L28+'Çeyreklik Veriler'!M28+'Çeyreklik Veriler'!N28</f>
        <v>161985000</v>
      </c>
      <c r="L28">
        <f>'Çeyreklik Veriler'!L28+'Çeyreklik Veriler'!M28+'Çeyreklik Veriler'!N28+'Çeyreklik Veriler'!O28</f>
        <v>123357000</v>
      </c>
      <c r="M28">
        <f>'Çeyreklik Veriler'!M28+'Çeyreklik Veriler'!N28+'Çeyreklik Veriler'!O28+'Çeyreklik Veriler'!P28</f>
        <v>139406000</v>
      </c>
      <c r="N28">
        <f>'Çeyreklik Veriler'!N28+'Çeyreklik Veriler'!O28+'Çeyreklik Veriler'!P28+'Çeyreklik Veriler'!Q28</f>
        <v>209305000</v>
      </c>
      <c r="O28">
        <f>'Çeyreklik Veriler'!O28+'Çeyreklik Veriler'!P28+'Çeyreklik Veriler'!Q28+'Çeyreklik Veriler'!R28</f>
        <v>354196000</v>
      </c>
      <c r="P28">
        <f>'Çeyreklik Veriler'!P28+'Çeyreklik Veriler'!Q28+'Çeyreklik Veriler'!R28+'Çeyreklik Veriler'!S28</f>
        <v>484654000</v>
      </c>
      <c r="Q28">
        <f>'Çeyreklik Veriler'!Q28+'Çeyreklik Veriler'!R28+'Çeyreklik Veriler'!S28+'Çeyreklik Veriler'!T28</f>
        <v>601287000</v>
      </c>
      <c r="R28">
        <f>'Çeyreklik Veriler'!R28+'Çeyreklik Veriler'!S28+'Çeyreklik Veriler'!T28+'Çeyreklik Veriler'!U28</f>
        <v>688632000</v>
      </c>
      <c r="S28">
        <f>'Çeyreklik Veriler'!S28+'Çeyreklik Veriler'!T28+'Çeyreklik Veriler'!U28+'Çeyreklik Veriler'!V28</f>
        <v>742648000</v>
      </c>
      <c r="T28">
        <f>'Çeyreklik Veriler'!T28+'Çeyreklik Veriler'!U28+'Çeyreklik Veriler'!V28+'Çeyreklik Veriler'!W28</f>
        <v>935218000</v>
      </c>
    </row>
    <row r="29" spans="1:20" x14ac:dyDescent="0.25">
      <c r="A29" t="s">
        <v>108</v>
      </c>
      <c r="B29">
        <f>'Çeyreklik Veriler'!B29+'Çeyreklik Veriler'!C29+'Çeyreklik Veriler'!D29+'Çeyreklik Veriler'!E29</f>
        <v>1962000</v>
      </c>
      <c r="C29">
        <f>'Çeyreklik Veriler'!C29+'Çeyreklik Veriler'!D29+'Çeyreklik Veriler'!E29+'Çeyreklik Veriler'!F29</f>
        <v>13762000</v>
      </c>
      <c r="D29">
        <f>'Çeyreklik Veriler'!D29+'Çeyreklik Veriler'!E29+'Çeyreklik Veriler'!F29+'Çeyreklik Veriler'!G29</f>
        <v>22167000</v>
      </c>
      <c r="E29">
        <f>'Çeyreklik Veriler'!E29+'Çeyreklik Veriler'!F29+'Çeyreklik Veriler'!G29+'Çeyreklik Veriler'!H29</f>
        <v>29253000</v>
      </c>
      <c r="F29">
        <f>'Çeyreklik Veriler'!F29+'Çeyreklik Veriler'!G29+'Çeyreklik Veriler'!H29+'Çeyreklik Veriler'!I29</f>
        <v>23501000</v>
      </c>
      <c r="G29">
        <f>'Çeyreklik Veriler'!G29+'Çeyreklik Veriler'!H29+'Çeyreklik Veriler'!I29+'Çeyreklik Veriler'!J29</f>
        <v>16478000</v>
      </c>
      <c r="H29">
        <f>'Çeyreklik Veriler'!H29+'Çeyreklik Veriler'!I29+'Çeyreklik Veriler'!J29+'Çeyreklik Veriler'!K29</f>
        <v>-7153000</v>
      </c>
      <c r="I29">
        <f>'Çeyreklik Veriler'!I29+'Çeyreklik Veriler'!J29+'Çeyreklik Veriler'!K29+'Çeyreklik Veriler'!L29</f>
        <v>-25912000</v>
      </c>
      <c r="J29">
        <f>'Çeyreklik Veriler'!J29+'Çeyreklik Veriler'!K29+'Çeyreklik Veriler'!L29+'Çeyreklik Veriler'!M29</f>
        <v>-34559000</v>
      </c>
      <c r="K29">
        <f>'Çeyreklik Veriler'!K29+'Çeyreklik Veriler'!L29+'Çeyreklik Veriler'!M29+'Çeyreklik Veriler'!N29</f>
        <v>-32778000</v>
      </c>
      <c r="L29">
        <f>'Çeyreklik Veriler'!L29+'Çeyreklik Veriler'!M29+'Çeyreklik Veriler'!N29+'Çeyreklik Veriler'!O29</f>
        <v>-27281000</v>
      </c>
      <c r="M29">
        <f>'Çeyreklik Veriler'!M29+'Çeyreklik Veriler'!N29+'Çeyreklik Veriler'!O29+'Çeyreklik Veriler'!P29</f>
        <v>-7942000</v>
      </c>
      <c r="N29">
        <f>'Çeyreklik Veriler'!N29+'Çeyreklik Veriler'!O29+'Çeyreklik Veriler'!P29+'Çeyreklik Veriler'!Q29</f>
        <v>-22167000</v>
      </c>
      <c r="O29">
        <f>'Çeyreklik Veriler'!O29+'Çeyreklik Veriler'!P29+'Çeyreklik Veriler'!Q29+'Çeyreklik Veriler'!R29</f>
        <v>-28118000</v>
      </c>
      <c r="P29">
        <f>'Çeyreklik Veriler'!P29+'Çeyreklik Veriler'!Q29+'Çeyreklik Veriler'!R29+'Çeyreklik Veriler'!S29</f>
        <v>-47467000</v>
      </c>
      <c r="Q29">
        <f>'Çeyreklik Veriler'!Q29+'Çeyreklik Veriler'!R29+'Çeyreklik Veriler'!S29+'Çeyreklik Veriler'!T29</f>
        <v>-76360000</v>
      </c>
      <c r="R29">
        <f>'Çeyreklik Veriler'!R29+'Çeyreklik Veriler'!S29+'Çeyreklik Veriler'!T29+'Çeyreklik Veriler'!U29</f>
        <v>-79748000</v>
      </c>
      <c r="S29">
        <f>'Çeyreklik Veriler'!S29+'Çeyreklik Veriler'!T29+'Çeyreklik Veriler'!U29+'Çeyreklik Veriler'!V29</f>
        <v>-110743000</v>
      </c>
      <c r="T29">
        <f>'Çeyreklik Veriler'!T29+'Çeyreklik Veriler'!U29+'Çeyreklik Veriler'!V29+'Çeyreklik Veriler'!W29</f>
        <v>-151199000</v>
      </c>
    </row>
    <row r="30" spans="1:20" x14ac:dyDescent="0.25">
      <c r="A30" t="s">
        <v>109</v>
      </c>
      <c r="B30">
        <f>'Çeyreklik Veriler'!B30+'Çeyreklik Veriler'!C30+'Çeyreklik Veriler'!D30+'Çeyreklik Veriler'!E30</f>
        <v>0</v>
      </c>
      <c r="C30">
        <f>'Çeyreklik Veriler'!C30+'Çeyreklik Veriler'!D30+'Çeyreklik Veriler'!E30+'Çeyreklik Veriler'!F30</f>
        <v>0</v>
      </c>
      <c r="D30">
        <f>'Çeyreklik Veriler'!D30+'Çeyreklik Veriler'!E30+'Çeyreklik Veriler'!F30+'Çeyreklik Veriler'!G30</f>
        <v>0</v>
      </c>
      <c r="E30">
        <f>'Çeyreklik Veriler'!E30+'Çeyreklik Veriler'!F30+'Çeyreklik Veriler'!G30+'Çeyreklik Veriler'!H30</f>
        <v>0</v>
      </c>
      <c r="F30">
        <f>'Çeyreklik Veriler'!F30+'Çeyreklik Veriler'!G30+'Çeyreklik Veriler'!H30+'Çeyreklik Veriler'!I30</f>
        <v>0</v>
      </c>
      <c r="G30">
        <f>'Çeyreklik Veriler'!G30+'Çeyreklik Veriler'!H30+'Çeyreklik Veriler'!I30+'Çeyreklik Veriler'!J30</f>
        <v>0</v>
      </c>
      <c r="H30">
        <f>'Çeyreklik Veriler'!H30+'Çeyreklik Veriler'!I30+'Çeyreklik Veriler'!J30+'Çeyreklik Veriler'!K30</f>
        <v>0</v>
      </c>
      <c r="I30">
        <f>'Çeyreklik Veriler'!I30+'Çeyreklik Veriler'!J30+'Çeyreklik Veriler'!K30+'Çeyreklik Veriler'!L30</f>
        <v>0</v>
      </c>
      <c r="J30">
        <f>'Çeyreklik Veriler'!J30+'Çeyreklik Veriler'!K30+'Çeyreklik Veriler'!L30+'Çeyreklik Veriler'!M30</f>
        <v>0</v>
      </c>
      <c r="K30">
        <f>'Çeyreklik Veriler'!K30+'Çeyreklik Veriler'!L30+'Çeyreklik Veriler'!M30+'Çeyreklik Veriler'!N30</f>
        <v>0</v>
      </c>
      <c r="L30">
        <f>'Çeyreklik Veriler'!L30+'Çeyreklik Veriler'!M30+'Çeyreklik Veriler'!N30+'Çeyreklik Veriler'!O30</f>
        <v>0</v>
      </c>
      <c r="M30">
        <f>'Çeyreklik Veriler'!M30+'Çeyreklik Veriler'!N30+'Çeyreklik Veriler'!O30+'Çeyreklik Veriler'!P30</f>
        <v>0</v>
      </c>
      <c r="N30">
        <f>'Çeyreklik Veriler'!N30+'Çeyreklik Veriler'!O30+'Çeyreklik Veriler'!P30+'Çeyreklik Veriler'!Q30</f>
        <v>-5871000</v>
      </c>
      <c r="O30">
        <f>'Çeyreklik Veriler'!O30+'Çeyreklik Veriler'!P30+'Çeyreklik Veriler'!Q30+'Çeyreklik Veriler'!R30</f>
        <v>-40585000</v>
      </c>
      <c r="P30">
        <f>'Çeyreklik Veriler'!P30+'Çeyreklik Veriler'!Q30+'Çeyreklik Veriler'!R30+'Çeyreklik Veriler'!S30</f>
        <v>-73764000</v>
      </c>
      <c r="Q30">
        <f>'Çeyreklik Veriler'!Q30+'Çeyreklik Veriler'!R30+'Çeyreklik Veriler'!S30+'Çeyreklik Veriler'!T30</f>
        <v>-104579000</v>
      </c>
      <c r="R30">
        <f>'Çeyreklik Veriler'!R30+'Çeyreklik Veriler'!S30+'Çeyreklik Veriler'!T30+'Çeyreklik Veriler'!U30</f>
        <v>-120770000</v>
      </c>
      <c r="S30">
        <f>'Çeyreklik Veriler'!S30+'Çeyreklik Veriler'!T30+'Çeyreklik Veriler'!U30+'Çeyreklik Veriler'!V30</f>
        <v>-135340000</v>
      </c>
      <c r="T30">
        <f>'Çeyreklik Veriler'!T30+'Çeyreklik Veriler'!U30+'Çeyreklik Veriler'!V30+'Çeyreklik Veriler'!W30</f>
        <v>-205026000</v>
      </c>
    </row>
    <row r="31" spans="1:20" x14ac:dyDescent="0.25">
      <c r="A31" t="s">
        <v>110</v>
      </c>
      <c r="B31">
        <f>'Çeyreklik Veriler'!B31+'Çeyreklik Veriler'!C31+'Çeyreklik Veriler'!D31+'Çeyreklik Veriler'!E31</f>
        <v>1962000</v>
      </c>
      <c r="C31">
        <f>'Çeyreklik Veriler'!C31+'Çeyreklik Veriler'!D31+'Çeyreklik Veriler'!E31+'Çeyreklik Veriler'!F31</f>
        <v>13762000</v>
      </c>
      <c r="D31">
        <f>'Çeyreklik Veriler'!D31+'Çeyreklik Veriler'!E31+'Çeyreklik Veriler'!F31+'Çeyreklik Veriler'!G31</f>
        <v>22167000</v>
      </c>
      <c r="E31">
        <f>'Çeyreklik Veriler'!E31+'Çeyreklik Veriler'!F31+'Çeyreklik Veriler'!G31+'Çeyreklik Veriler'!H31</f>
        <v>29253000</v>
      </c>
      <c r="F31">
        <f>'Çeyreklik Veriler'!F31+'Çeyreklik Veriler'!G31+'Çeyreklik Veriler'!H31+'Çeyreklik Veriler'!I31</f>
        <v>23501000</v>
      </c>
      <c r="G31">
        <f>'Çeyreklik Veriler'!G31+'Çeyreklik Veriler'!H31+'Çeyreklik Veriler'!I31+'Çeyreklik Veriler'!J31</f>
        <v>16478000</v>
      </c>
      <c r="H31">
        <f>'Çeyreklik Veriler'!H31+'Çeyreklik Veriler'!I31+'Çeyreklik Veriler'!J31+'Çeyreklik Veriler'!K31</f>
        <v>-7153000</v>
      </c>
      <c r="I31">
        <f>'Çeyreklik Veriler'!I31+'Çeyreklik Veriler'!J31+'Çeyreklik Veriler'!K31+'Çeyreklik Veriler'!L31</f>
        <v>-25912000</v>
      </c>
      <c r="J31">
        <f>'Çeyreklik Veriler'!J31+'Çeyreklik Veriler'!K31+'Çeyreklik Veriler'!L31+'Çeyreklik Veriler'!M31</f>
        <v>-34559000</v>
      </c>
      <c r="K31">
        <f>'Çeyreklik Veriler'!K31+'Çeyreklik Veriler'!L31+'Çeyreklik Veriler'!M31+'Çeyreklik Veriler'!N31</f>
        <v>-32778000</v>
      </c>
      <c r="L31">
        <f>'Çeyreklik Veriler'!L31+'Çeyreklik Veriler'!M31+'Çeyreklik Veriler'!N31+'Çeyreklik Veriler'!O31</f>
        <v>-27281000</v>
      </c>
      <c r="M31">
        <f>'Çeyreklik Veriler'!M31+'Çeyreklik Veriler'!N31+'Çeyreklik Veriler'!O31+'Çeyreklik Veriler'!P31</f>
        <v>-7942000</v>
      </c>
      <c r="N31">
        <f>'Çeyreklik Veriler'!N31+'Çeyreklik Veriler'!O31+'Çeyreklik Veriler'!P31+'Çeyreklik Veriler'!Q31</f>
        <v>-16296000</v>
      </c>
      <c r="O31">
        <f>'Çeyreklik Veriler'!O31+'Çeyreklik Veriler'!P31+'Çeyreklik Veriler'!Q31+'Çeyreklik Veriler'!R31</f>
        <v>12467000</v>
      </c>
      <c r="P31">
        <f>'Çeyreklik Veriler'!P31+'Çeyreklik Veriler'!Q31+'Çeyreklik Veriler'!R31+'Çeyreklik Veriler'!S31</f>
        <v>26297000</v>
      </c>
      <c r="Q31">
        <f>'Çeyreklik Veriler'!Q31+'Çeyreklik Veriler'!R31+'Çeyreklik Veriler'!S31+'Çeyreklik Veriler'!T31</f>
        <v>28219000</v>
      </c>
      <c r="R31">
        <f>'Çeyreklik Veriler'!R31+'Çeyreklik Veriler'!S31+'Çeyreklik Veriler'!T31+'Çeyreklik Veriler'!U31</f>
        <v>41022000</v>
      </c>
      <c r="S31">
        <f>'Çeyreklik Veriler'!S31+'Çeyreklik Veriler'!T31+'Çeyreklik Veriler'!U31+'Çeyreklik Veriler'!V31</f>
        <v>24597000</v>
      </c>
      <c r="T31">
        <f>'Çeyreklik Veriler'!T31+'Çeyreklik Veriler'!U31+'Çeyreklik Veriler'!V31+'Çeyreklik Veriler'!W31</f>
        <v>53827000</v>
      </c>
    </row>
    <row r="32" spans="1:20" x14ac:dyDescent="0.25">
      <c r="A32" t="s">
        <v>111</v>
      </c>
      <c r="B32">
        <f>'Çeyreklik Veriler'!B32+'Çeyreklik Veriler'!C32+'Çeyreklik Veriler'!D32+'Çeyreklik Veriler'!E32</f>
        <v>0</v>
      </c>
      <c r="C32">
        <f>'Çeyreklik Veriler'!C32+'Çeyreklik Veriler'!D32+'Çeyreklik Veriler'!E32+'Çeyreklik Veriler'!F32</f>
        <v>0</v>
      </c>
      <c r="D32">
        <f>'Çeyreklik Veriler'!D32+'Çeyreklik Veriler'!E32+'Çeyreklik Veriler'!F32+'Çeyreklik Veriler'!G32</f>
        <v>0</v>
      </c>
      <c r="E32">
        <f>'Çeyreklik Veriler'!E32+'Çeyreklik Veriler'!F32+'Çeyreklik Veriler'!G32+'Çeyreklik Veriler'!H32</f>
        <v>0</v>
      </c>
      <c r="F32">
        <f>'Çeyreklik Veriler'!F32+'Çeyreklik Veriler'!G32+'Çeyreklik Veriler'!H32+'Çeyreklik Veriler'!I32</f>
        <v>0</v>
      </c>
      <c r="G32">
        <f>'Çeyreklik Veriler'!G32+'Çeyreklik Veriler'!H32+'Çeyreklik Veriler'!I32+'Çeyreklik Veriler'!J32</f>
        <v>0</v>
      </c>
      <c r="H32">
        <f>'Çeyreklik Veriler'!H32+'Çeyreklik Veriler'!I32+'Çeyreklik Veriler'!J32+'Çeyreklik Veriler'!K32</f>
        <v>0</v>
      </c>
      <c r="I32">
        <f>'Çeyreklik Veriler'!I32+'Çeyreklik Veriler'!J32+'Çeyreklik Veriler'!K32+'Çeyreklik Veriler'!L32</f>
        <v>0</v>
      </c>
      <c r="J32">
        <f>'Çeyreklik Veriler'!J32+'Çeyreklik Veriler'!K32+'Çeyreklik Veriler'!L32+'Çeyreklik Veriler'!M32</f>
        <v>0</v>
      </c>
      <c r="K32">
        <f>'Çeyreklik Veriler'!K32+'Çeyreklik Veriler'!L32+'Çeyreklik Veriler'!M32+'Çeyreklik Veriler'!N32</f>
        <v>0</v>
      </c>
      <c r="L32">
        <f>'Çeyreklik Veriler'!L32+'Çeyreklik Veriler'!M32+'Çeyreklik Veriler'!N32+'Çeyreklik Veriler'!O32</f>
        <v>0</v>
      </c>
      <c r="M32">
        <f>'Çeyreklik Veriler'!M32+'Çeyreklik Veriler'!N32+'Çeyreklik Veriler'!O32+'Çeyreklik Veriler'!P32</f>
        <v>0</v>
      </c>
      <c r="N32">
        <f>'Çeyreklik Veriler'!N32+'Çeyreklik Veriler'!O32+'Çeyreklik Veriler'!P32+'Çeyreklik Veriler'!Q32</f>
        <v>0</v>
      </c>
      <c r="O32">
        <f>'Çeyreklik Veriler'!O32+'Çeyreklik Veriler'!P32+'Çeyreklik Veriler'!Q32+'Çeyreklik Veriler'!R32</f>
        <v>0</v>
      </c>
      <c r="P32">
        <f>'Çeyreklik Veriler'!P32+'Çeyreklik Veriler'!Q32+'Çeyreklik Veriler'!R32+'Çeyreklik Veriler'!S32</f>
        <v>0</v>
      </c>
      <c r="Q32">
        <f>'Çeyreklik Veriler'!Q32+'Çeyreklik Veriler'!R32+'Çeyreklik Veriler'!S32+'Çeyreklik Veriler'!T32</f>
        <v>0</v>
      </c>
      <c r="R32">
        <f>'Çeyreklik Veriler'!R32+'Çeyreklik Veriler'!S32+'Çeyreklik Veriler'!T32+'Çeyreklik Veriler'!U32</f>
        <v>0</v>
      </c>
      <c r="S32">
        <f>'Çeyreklik Veriler'!S32+'Çeyreklik Veriler'!T32+'Çeyreklik Veriler'!U32+'Çeyreklik Veriler'!V32</f>
        <v>0</v>
      </c>
      <c r="T32">
        <f>'Çeyreklik Veriler'!T32+'Çeyreklik Veriler'!U32+'Çeyreklik Veriler'!V32+'Çeyreklik Veriler'!W32</f>
        <v>0</v>
      </c>
    </row>
    <row r="33" spans="1:20" x14ac:dyDescent="0.25">
      <c r="A33" t="s">
        <v>112</v>
      </c>
      <c r="B33">
        <f>'Çeyreklik Veriler'!B33+'Çeyreklik Veriler'!C33+'Çeyreklik Veriler'!D33+'Çeyreklik Veriler'!E33</f>
        <v>-112499000</v>
      </c>
      <c r="C33">
        <f>'Çeyreklik Veriler'!C33+'Çeyreklik Veriler'!D33+'Çeyreklik Veriler'!E33+'Çeyreklik Veriler'!F33</f>
        <v>-148667000</v>
      </c>
      <c r="D33">
        <f>'Çeyreklik Veriler'!D33+'Çeyreklik Veriler'!E33+'Çeyreklik Veriler'!F33+'Çeyreklik Veriler'!G33</f>
        <v>-183940000</v>
      </c>
      <c r="E33">
        <f>'Çeyreklik Veriler'!E33+'Çeyreklik Veriler'!F33+'Çeyreklik Veriler'!G33+'Çeyreklik Veriler'!H33</f>
        <v>-148634000</v>
      </c>
      <c r="F33">
        <f>'Çeyreklik Veriler'!F33+'Çeyreklik Veriler'!G33+'Çeyreklik Veriler'!H33+'Çeyreklik Veriler'!I33</f>
        <v>-127304000</v>
      </c>
      <c r="G33">
        <f>'Çeyreklik Veriler'!G33+'Çeyreklik Veriler'!H33+'Çeyreklik Veriler'!I33+'Çeyreklik Veriler'!J33</f>
        <v>-101171000</v>
      </c>
      <c r="H33">
        <f>'Çeyreklik Veriler'!H33+'Çeyreklik Veriler'!I33+'Çeyreklik Veriler'!J33+'Çeyreklik Veriler'!K33</f>
        <v>-3359000</v>
      </c>
      <c r="I33">
        <f>'Çeyreklik Veriler'!I33+'Çeyreklik Veriler'!J33+'Çeyreklik Veriler'!K33+'Çeyreklik Veriler'!L33</f>
        <v>85296000</v>
      </c>
      <c r="J33">
        <f>'Çeyreklik Veriler'!J33+'Çeyreklik Veriler'!K33+'Çeyreklik Veriler'!L33+'Çeyreklik Veriler'!M33</f>
        <v>118556000</v>
      </c>
      <c r="K33">
        <f>'Çeyreklik Veriler'!K33+'Çeyreklik Veriler'!L33+'Çeyreklik Veriler'!M33+'Çeyreklik Veriler'!N33</f>
        <v>129207000</v>
      </c>
      <c r="L33">
        <f>'Çeyreklik Veriler'!L33+'Çeyreklik Veriler'!M33+'Çeyreklik Veriler'!N33+'Çeyreklik Veriler'!O33</f>
        <v>96076000</v>
      </c>
      <c r="M33">
        <f>'Çeyreklik Veriler'!M33+'Çeyreklik Veriler'!N33+'Çeyreklik Veriler'!O33+'Çeyreklik Veriler'!P33</f>
        <v>131464000</v>
      </c>
      <c r="N33">
        <f>'Çeyreklik Veriler'!N33+'Çeyreklik Veriler'!O33+'Çeyreklik Veriler'!P33+'Çeyreklik Veriler'!Q33</f>
        <v>187138000</v>
      </c>
      <c r="O33">
        <f>'Çeyreklik Veriler'!O33+'Çeyreklik Veriler'!P33+'Çeyreklik Veriler'!Q33+'Çeyreklik Veriler'!R33</f>
        <v>326078000</v>
      </c>
      <c r="P33">
        <f>'Çeyreklik Veriler'!P33+'Çeyreklik Veriler'!Q33+'Çeyreklik Veriler'!R33+'Çeyreklik Veriler'!S33</f>
        <v>437187000</v>
      </c>
      <c r="Q33">
        <f>'Çeyreklik Veriler'!Q33+'Çeyreklik Veriler'!R33+'Çeyreklik Veriler'!S33+'Çeyreklik Veriler'!T33</f>
        <v>524927000</v>
      </c>
      <c r="R33">
        <f>'Çeyreklik Veriler'!R33+'Çeyreklik Veriler'!S33+'Çeyreklik Veriler'!T33+'Çeyreklik Veriler'!U33</f>
        <v>608884000</v>
      </c>
      <c r="S33">
        <f>'Çeyreklik Veriler'!S33+'Çeyreklik Veriler'!T33+'Çeyreklik Veriler'!U33+'Çeyreklik Veriler'!V33</f>
        <v>631905000</v>
      </c>
      <c r="T33">
        <f>'Çeyreklik Veriler'!T33+'Çeyreklik Veriler'!U33+'Çeyreklik Veriler'!V33+'Çeyreklik Veriler'!W33</f>
        <v>784019000</v>
      </c>
    </row>
    <row r="34" spans="1:20" x14ac:dyDescent="0.25">
      <c r="A34" t="s">
        <v>113</v>
      </c>
      <c r="B34">
        <f>'Çeyreklik Veriler'!B34+'Çeyreklik Veriler'!C34+'Çeyreklik Veriler'!D34+'Çeyreklik Veriler'!E34</f>
        <v>0</v>
      </c>
      <c r="C34">
        <f>'Çeyreklik Veriler'!C34+'Çeyreklik Veriler'!D34+'Çeyreklik Veriler'!E34+'Çeyreklik Veriler'!F34</f>
        <v>0</v>
      </c>
      <c r="D34">
        <f>'Çeyreklik Veriler'!D34+'Çeyreklik Veriler'!E34+'Çeyreklik Veriler'!F34+'Çeyreklik Veriler'!G34</f>
        <v>0</v>
      </c>
      <c r="E34">
        <f>'Çeyreklik Veriler'!E34+'Çeyreklik Veriler'!F34+'Çeyreklik Veriler'!G34+'Çeyreklik Veriler'!H34</f>
        <v>0</v>
      </c>
      <c r="F34">
        <f>'Çeyreklik Veriler'!F34+'Çeyreklik Veriler'!G34+'Çeyreklik Veriler'!H34+'Çeyreklik Veriler'!I34</f>
        <v>0</v>
      </c>
      <c r="G34">
        <f>'Çeyreklik Veriler'!G34+'Çeyreklik Veriler'!H34+'Çeyreklik Veriler'!I34+'Çeyreklik Veriler'!J34</f>
        <v>0</v>
      </c>
      <c r="H34">
        <f>'Çeyreklik Veriler'!H34+'Çeyreklik Veriler'!I34+'Çeyreklik Veriler'!J34+'Çeyreklik Veriler'!K34</f>
        <v>0</v>
      </c>
      <c r="I34">
        <f>'Çeyreklik Veriler'!I34+'Çeyreklik Veriler'!J34+'Çeyreklik Veriler'!K34+'Çeyreklik Veriler'!L34</f>
        <v>0</v>
      </c>
      <c r="J34">
        <f>'Çeyreklik Veriler'!J34+'Çeyreklik Veriler'!K34+'Çeyreklik Veriler'!L34+'Çeyreklik Veriler'!M34</f>
        <v>0</v>
      </c>
      <c r="K34">
        <f>'Çeyreklik Veriler'!K34+'Çeyreklik Veriler'!L34+'Çeyreklik Veriler'!M34+'Çeyreklik Veriler'!N34</f>
        <v>0</v>
      </c>
      <c r="L34">
        <f>'Çeyreklik Veriler'!L34+'Çeyreklik Veriler'!M34+'Çeyreklik Veriler'!N34+'Çeyreklik Veriler'!O34</f>
        <v>0</v>
      </c>
      <c r="M34">
        <f>'Çeyreklik Veriler'!M34+'Çeyreklik Veriler'!N34+'Çeyreklik Veriler'!O34+'Çeyreklik Veriler'!P34</f>
        <v>0</v>
      </c>
      <c r="N34">
        <f>'Çeyreklik Veriler'!N34+'Çeyreklik Veriler'!O34+'Çeyreklik Veriler'!P34+'Çeyreklik Veriler'!Q34</f>
        <v>0</v>
      </c>
      <c r="O34">
        <f>'Çeyreklik Veriler'!O34+'Çeyreklik Veriler'!P34+'Çeyreklik Veriler'!Q34+'Çeyreklik Veriler'!R34</f>
        <v>0</v>
      </c>
      <c r="P34">
        <f>'Çeyreklik Veriler'!P34+'Çeyreklik Veriler'!Q34+'Çeyreklik Veriler'!R34+'Çeyreklik Veriler'!S34</f>
        <v>0</v>
      </c>
      <c r="Q34">
        <f>'Çeyreklik Veriler'!Q34+'Çeyreklik Veriler'!R34+'Çeyreklik Veriler'!S34+'Çeyreklik Veriler'!T34</f>
        <v>0</v>
      </c>
      <c r="R34">
        <f>'Çeyreklik Veriler'!R34+'Çeyreklik Veriler'!S34+'Çeyreklik Veriler'!T34+'Çeyreklik Veriler'!U34</f>
        <v>0</v>
      </c>
      <c r="S34">
        <f>'Çeyreklik Veriler'!S34+'Çeyreklik Veriler'!T34+'Çeyreklik Veriler'!U34+'Çeyreklik Veriler'!V34</f>
        <v>0</v>
      </c>
      <c r="T34">
        <f>'Çeyreklik Veriler'!T34+'Çeyreklik Veriler'!U34+'Çeyreklik Veriler'!V34+'Çeyreklik Veriler'!W34</f>
        <v>0</v>
      </c>
    </row>
    <row r="35" spans="1:20" x14ac:dyDescent="0.25">
      <c r="A35" t="s">
        <v>114</v>
      </c>
      <c r="B35">
        <f>'Çeyreklik Veriler'!B35+'Çeyreklik Veriler'!C35+'Çeyreklik Veriler'!D35+'Çeyreklik Veriler'!E35</f>
        <v>0</v>
      </c>
      <c r="C35">
        <f>'Çeyreklik Veriler'!C35+'Çeyreklik Veriler'!D35+'Çeyreklik Veriler'!E35+'Çeyreklik Veriler'!F35</f>
        <v>0</v>
      </c>
      <c r="D35">
        <f>'Çeyreklik Veriler'!D35+'Çeyreklik Veriler'!E35+'Çeyreklik Veriler'!F35+'Çeyreklik Veriler'!G35</f>
        <v>0</v>
      </c>
      <c r="E35">
        <f>'Çeyreklik Veriler'!E35+'Çeyreklik Veriler'!F35+'Çeyreklik Veriler'!G35+'Çeyreklik Veriler'!H35</f>
        <v>0</v>
      </c>
      <c r="F35">
        <f>'Çeyreklik Veriler'!F35+'Çeyreklik Veriler'!G35+'Çeyreklik Veriler'!H35+'Çeyreklik Veriler'!I35</f>
        <v>0</v>
      </c>
      <c r="G35">
        <f>'Çeyreklik Veriler'!G35+'Çeyreklik Veriler'!H35+'Çeyreklik Veriler'!I35+'Çeyreklik Veriler'!J35</f>
        <v>0</v>
      </c>
      <c r="H35">
        <f>'Çeyreklik Veriler'!H35+'Çeyreklik Veriler'!I35+'Çeyreklik Veriler'!J35+'Çeyreklik Veriler'!K35</f>
        <v>0</v>
      </c>
      <c r="I35">
        <f>'Çeyreklik Veriler'!I35+'Çeyreklik Veriler'!J35+'Çeyreklik Veriler'!K35+'Çeyreklik Veriler'!L35</f>
        <v>0</v>
      </c>
      <c r="J35">
        <f>'Çeyreklik Veriler'!J35+'Çeyreklik Veriler'!K35+'Çeyreklik Veriler'!L35+'Çeyreklik Veriler'!M35</f>
        <v>0</v>
      </c>
      <c r="K35">
        <f>'Çeyreklik Veriler'!K35+'Çeyreklik Veriler'!L35+'Çeyreklik Veriler'!M35+'Çeyreklik Veriler'!N35</f>
        <v>0</v>
      </c>
      <c r="L35">
        <f>'Çeyreklik Veriler'!L35+'Çeyreklik Veriler'!M35+'Çeyreklik Veriler'!N35+'Çeyreklik Veriler'!O35</f>
        <v>0</v>
      </c>
      <c r="M35">
        <f>'Çeyreklik Veriler'!M35+'Çeyreklik Veriler'!N35+'Çeyreklik Veriler'!O35+'Çeyreklik Veriler'!P35</f>
        <v>0</v>
      </c>
      <c r="N35">
        <f>'Çeyreklik Veriler'!N35+'Çeyreklik Veriler'!O35+'Çeyreklik Veriler'!P35+'Çeyreklik Veriler'!Q35</f>
        <v>0</v>
      </c>
      <c r="O35">
        <f>'Çeyreklik Veriler'!O35+'Çeyreklik Veriler'!P35+'Çeyreklik Veriler'!Q35+'Çeyreklik Veriler'!R35</f>
        <v>0</v>
      </c>
      <c r="P35">
        <f>'Çeyreklik Veriler'!P35+'Çeyreklik Veriler'!Q35+'Çeyreklik Veriler'!R35+'Çeyreklik Veriler'!S35</f>
        <v>0</v>
      </c>
      <c r="Q35">
        <f>'Çeyreklik Veriler'!Q35+'Çeyreklik Veriler'!R35+'Çeyreklik Veriler'!S35+'Çeyreklik Veriler'!T35</f>
        <v>0</v>
      </c>
      <c r="R35">
        <f>'Çeyreklik Veriler'!R35+'Çeyreklik Veriler'!S35+'Çeyreklik Veriler'!T35+'Çeyreklik Veriler'!U35</f>
        <v>0</v>
      </c>
      <c r="S35">
        <f>'Çeyreklik Veriler'!S35+'Çeyreklik Veriler'!T35+'Çeyreklik Veriler'!U35+'Çeyreklik Veriler'!V35</f>
        <v>0</v>
      </c>
      <c r="T35">
        <f>'Çeyreklik Veriler'!T35+'Çeyreklik Veriler'!U35+'Çeyreklik Veriler'!V35+'Çeyreklik Veriler'!W35</f>
        <v>0</v>
      </c>
    </row>
    <row r="36" spans="1:20" x14ac:dyDescent="0.25">
      <c r="A36" t="s">
        <v>115</v>
      </c>
      <c r="B36">
        <f>'Çeyreklik Veriler'!B36+'Çeyreklik Veriler'!C36+'Çeyreklik Veriler'!D36+'Çeyreklik Veriler'!E36</f>
        <v>-112499000</v>
      </c>
      <c r="C36">
        <f>'Çeyreklik Veriler'!C36+'Çeyreklik Veriler'!D36+'Çeyreklik Veriler'!E36+'Çeyreklik Veriler'!F36</f>
        <v>-148667000</v>
      </c>
      <c r="D36">
        <f>'Çeyreklik Veriler'!D36+'Çeyreklik Veriler'!E36+'Çeyreklik Veriler'!F36+'Çeyreklik Veriler'!G36</f>
        <v>-183940000</v>
      </c>
      <c r="E36">
        <f>'Çeyreklik Veriler'!E36+'Çeyreklik Veriler'!F36+'Çeyreklik Veriler'!G36+'Çeyreklik Veriler'!H36</f>
        <v>-148634000</v>
      </c>
      <c r="F36">
        <f>'Çeyreklik Veriler'!F36+'Çeyreklik Veriler'!G36+'Çeyreklik Veriler'!H36+'Çeyreklik Veriler'!I36</f>
        <v>-127304000</v>
      </c>
      <c r="G36">
        <f>'Çeyreklik Veriler'!G36+'Çeyreklik Veriler'!H36+'Çeyreklik Veriler'!I36+'Çeyreklik Veriler'!J36</f>
        <v>-101171000</v>
      </c>
      <c r="H36">
        <f>'Çeyreklik Veriler'!H36+'Çeyreklik Veriler'!I36+'Çeyreklik Veriler'!J36+'Çeyreklik Veriler'!K36</f>
        <v>-3359000</v>
      </c>
      <c r="I36">
        <f>'Çeyreklik Veriler'!I36+'Çeyreklik Veriler'!J36+'Çeyreklik Veriler'!K36+'Çeyreklik Veriler'!L36</f>
        <v>85296000</v>
      </c>
      <c r="J36">
        <f>'Çeyreklik Veriler'!J36+'Çeyreklik Veriler'!K36+'Çeyreklik Veriler'!L36+'Çeyreklik Veriler'!M36</f>
        <v>118556000</v>
      </c>
      <c r="K36">
        <f>'Çeyreklik Veriler'!K36+'Çeyreklik Veriler'!L36+'Çeyreklik Veriler'!M36+'Çeyreklik Veriler'!N36</f>
        <v>129207000</v>
      </c>
      <c r="L36">
        <f>'Çeyreklik Veriler'!L36+'Çeyreklik Veriler'!M36+'Çeyreklik Veriler'!N36+'Çeyreklik Veriler'!O36</f>
        <v>96076000</v>
      </c>
      <c r="M36">
        <f>'Çeyreklik Veriler'!M36+'Çeyreklik Veriler'!N36+'Çeyreklik Veriler'!O36+'Çeyreklik Veriler'!P36</f>
        <v>131464000</v>
      </c>
      <c r="N36">
        <f>'Çeyreklik Veriler'!N36+'Çeyreklik Veriler'!O36+'Çeyreklik Veriler'!P36+'Çeyreklik Veriler'!Q36</f>
        <v>187138000</v>
      </c>
      <c r="O36">
        <f>'Çeyreklik Veriler'!O36+'Çeyreklik Veriler'!P36+'Çeyreklik Veriler'!Q36+'Çeyreklik Veriler'!R36</f>
        <v>326078000</v>
      </c>
      <c r="P36">
        <f>'Çeyreklik Veriler'!P36+'Çeyreklik Veriler'!Q36+'Çeyreklik Veriler'!R36+'Çeyreklik Veriler'!S36</f>
        <v>437187000</v>
      </c>
      <c r="Q36">
        <f>'Çeyreklik Veriler'!Q36+'Çeyreklik Veriler'!R36+'Çeyreklik Veriler'!S36+'Çeyreklik Veriler'!T36</f>
        <v>524927000</v>
      </c>
      <c r="R36">
        <f>'Çeyreklik Veriler'!R36+'Çeyreklik Veriler'!S36+'Çeyreklik Veriler'!T36+'Çeyreklik Veriler'!U36</f>
        <v>608884000</v>
      </c>
      <c r="S36">
        <f>'Çeyreklik Veriler'!S36+'Çeyreklik Veriler'!T36+'Çeyreklik Veriler'!U36+'Çeyreklik Veriler'!V36</f>
        <v>631905000</v>
      </c>
      <c r="T36">
        <f>'Çeyreklik Veriler'!T36+'Çeyreklik Veriler'!U36+'Çeyreklik Veriler'!V36+'Çeyreklik Veriler'!W36</f>
        <v>784019000</v>
      </c>
    </row>
    <row r="37" spans="1:20" x14ac:dyDescent="0.25">
      <c r="A37" t="s">
        <v>116</v>
      </c>
      <c r="B37">
        <f>'Çeyreklik Veriler'!B37+'Çeyreklik Veriler'!C37+'Çeyreklik Veriler'!D37+'Çeyreklik Veriler'!E37</f>
        <v>0</v>
      </c>
      <c r="C37">
        <f>'Çeyreklik Veriler'!C37+'Çeyreklik Veriler'!D37+'Çeyreklik Veriler'!E37+'Çeyreklik Veriler'!F37</f>
        <v>0</v>
      </c>
      <c r="D37">
        <f>'Çeyreklik Veriler'!D37+'Çeyreklik Veriler'!E37+'Çeyreklik Veriler'!F37+'Çeyreklik Veriler'!G37</f>
        <v>0</v>
      </c>
      <c r="E37">
        <f>'Çeyreklik Veriler'!E37+'Çeyreklik Veriler'!F37+'Çeyreklik Veriler'!G37+'Çeyreklik Veriler'!H37</f>
        <v>0</v>
      </c>
      <c r="F37">
        <f>'Çeyreklik Veriler'!F37+'Çeyreklik Veriler'!G37+'Çeyreklik Veriler'!H37+'Çeyreklik Veriler'!I37</f>
        <v>0</v>
      </c>
      <c r="G37">
        <f>'Çeyreklik Veriler'!G37+'Çeyreklik Veriler'!H37+'Çeyreklik Veriler'!I37+'Çeyreklik Veriler'!J37</f>
        <v>0</v>
      </c>
      <c r="H37">
        <f>'Çeyreklik Veriler'!H37+'Çeyreklik Veriler'!I37+'Çeyreklik Veriler'!J37+'Çeyreklik Veriler'!K37</f>
        <v>0</v>
      </c>
      <c r="I37">
        <f>'Çeyreklik Veriler'!I37+'Çeyreklik Veriler'!J37+'Çeyreklik Veriler'!K37+'Çeyreklik Veriler'!L37</f>
        <v>0</v>
      </c>
      <c r="J37">
        <f>'Çeyreklik Veriler'!J37+'Çeyreklik Veriler'!K37+'Çeyreklik Veriler'!L37+'Çeyreklik Veriler'!M37</f>
        <v>0</v>
      </c>
      <c r="K37">
        <f>'Çeyreklik Veriler'!K37+'Çeyreklik Veriler'!L37+'Çeyreklik Veriler'!M37+'Çeyreklik Veriler'!N37</f>
        <v>0</v>
      </c>
      <c r="L37">
        <f>'Çeyreklik Veriler'!L37+'Çeyreklik Veriler'!M37+'Çeyreklik Veriler'!N37+'Çeyreklik Veriler'!O37</f>
        <v>0</v>
      </c>
      <c r="M37">
        <f>'Çeyreklik Veriler'!M37+'Çeyreklik Veriler'!N37+'Çeyreklik Veriler'!O37+'Çeyreklik Veriler'!P37</f>
        <v>0</v>
      </c>
      <c r="N37">
        <f>'Çeyreklik Veriler'!N37+'Çeyreklik Veriler'!O37+'Çeyreklik Veriler'!P37+'Çeyreklik Veriler'!Q37</f>
        <v>0</v>
      </c>
      <c r="O37">
        <f>'Çeyreklik Veriler'!O37+'Çeyreklik Veriler'!P37+'Çeyreklik Veriler'!Q37+'Çeyreklik Veriler'!R37</f>
        <v>0</v>
      </c>
      <c r="P37">
        <f>'Çeyreklik Veriler'!P37+'Çeyreklik Veriler'!Q37+'Çeyreklik Veriler'!R37+'Çeyreklik Veriler'!S37</f>
        <v>0</v>
      </c>
      <c r="Q37">
        <f>'Çeyreklik Veriler'!Q37+'Çeyreklik Veriler'!R37+'Çeyreklik Veriler'!S37+'Çeyreklik Veriler'!T37</f>
        <v>0</v>
      </c>
      <c r="R37">
        <f>'Çeyreklik Veriler'!R37+'Çeyreklik Veriler'!S37+'Çeyreklik Veriler'!T37+'Çeyreklik Veriler'!U37</f>
        <v>0</v>
      </c>
      <c r="S37">
        <f>'Çeyreklik Veriler'!S37+'Çeyreklik Veriler'!T37+'Çeyreklik Veriler'!U37+'Çeyreklik Veriler'!V37</f>
        <v>0</v>
      </c>
      <c r="T37">
        <f>'Çeyreklik Veriler'!T37+'Çeyreklik Veriler'!U37+'Çeyreklik Veriler'!V37+'Çeyreklik Veriler'!W37</f>
        <v>0</v>
      </c>
    </row>
    <row r="38" spans="1:20" x14ac:dyDescent="0.25">
      <c r="A38" t="s">
        <v>117</v>
      </c>
      <c r="B38">
        <f>'Çeyreklik Veriler'!B38+'Çeyreklik Veriler'!C38+'Çeyreklik Veriler'!D38+'Çeyreklik Veriler'!E38</f>
        <v>0</v>
      </c>
      <c r="C38">
        <f>'Çeyreklik Veriler'!C38+'Çeyreklik Veriler'!D38+'Çeyreklik Veriler'!E38+'Çeyreklik Veriler'!F38</f>
        <v>0</v>
      </c>
      <c r="D38">
        <f>'Çeyreklik Veriler'!D38+'Çeyreklik Veriler'!E38+'Çeyreklik Veriler'!F38+'Çeyreklik Veriler'!G38</f>
        <v>0</v>
      </c>
      <c r="E38">
        <f>'Çeyreklik Veriler'!E38+'Çeyreklik Veriler'!F38+'Çeyreklik Veriler'!G38+'Çeyreklik Veriler'!H38</f>
        <v>0</v>
      </c>
      <c r="F38">
        <f>'Çeyreklik Veriler'!F38+'Çeyreklik Veriler'!G38+'Çeyreklik Veriler'!H38+'Çeyreklik Veriler'!I38</f>
        <v>0</v>
      </c>
      <c r="G38">
        <f>'Çeyreklik Veriler'!G38+'Çeyreklik Veriler'!H38+'Çeyreklik Veriler'!I38+'Çeyreklik Veriler'!J38</f>
        <v>0</v>
      </c>
      <c r="H38">
        <f>'Çeyreklik Veriler'!H38+'Çeyreklik Veriler'!I38+'Çeyreklik Veriler'!J38+'Çeyreklik Veriler'!K38</f>
        <v>0</v>
      </c>
      <c r="I38">
        <f>'Çeyreklik Veriler'!I38+'Çeyreklik Veriler'!J38+'Çeyreklik Veriler'!K38+'Çeyreklik Veriler'!L38</f>
        <v>0</v>
      </c>
      <c r="J38">
        <f>'Çeyreklik Veriler'!J38+'Çeyreklik Veriler'!K38+'Çeyreklik Veriler'!L38+'Çeyreklik Veriler'!M38</f>
        <v>0</v>
      </c>
      <c r="K38">
        <f>'Çeyreklik Veriler'!K38+'Çeyreklik Veriler'!L38+'Çeyreklik Veriler'!M38+'Çeyreklik Veriler'!N38</f>
        <v>0</v>
      </c>
      <c r="L38">
        <f>'Çeyreklik Veriler'!L38+'Çeyreklik Veriler'!M38+'Çeyreklik Veriler'!N38+'Çeyreklik Veriler'!O38</f>
        <v>0</v>
      </c>
      <c r="M38">
        <f>'Çeyreklik Veriler'!M38+'Çeyreklik Veriler'!N38+'Çeyreklik Veriler'!O38+'Çeyreklik Veriler'!P38</f>
        <v>0</v>
      </c>
      <c r="N38">
        <f>'Çeyreklik Veriler'!N38+'Çeyreklik Veriler'!O38+'Çeyreklik Veriler'!P38+'Çeyreklik Veriler'!Q38</f>
        <v>0</v>
      </c>
      <c r="O38">
        <f>'Çeyreklik Veriler'!O38+'Çeyreklik Veriler'!P38+'Çeyreklik Veriler'!Q38+'Çeyreklik Veriler'!R38</f>
        <v>0</v>
      </c>
      <c r="P38">
        <f>'Çeyreklik Veriler'!P38+'Çeyreklik Veriler'!Q38+'Çeyreklik Veriler'!R38+'Çeyreklik Veriler'!S38</f>
        <v>0</v>
      </c>
      <c r="Q38">
        <f>'Çeyreklik Veriler'!Q38+'Çeyreklik Veriler'!R38+'Çeyreklik Veriler'!S38+'Çeyreklik Veriler'!T38</f>
        <v>0</v>
      </c>
      <c r="R38">
        <f>'Çeyreklik Veriler'!R38+'Çeyreklik Veriler'!S38+'Çeyreklik Veriler'!T38+'Çeyreklik Veriler'!U38</f>
        <v>0</v>
      </c>
      <c r="S38">
        <f>'Çeyreklik Veriler'!S38+'Çeyreklik Veriler'!T38+'Çeyreklik Veriler'!U38+'Çeyreklik Veriler'!V38</f>
        <v>0</v>
      </c>
      <c r="T38">
        <f>'Çeyreklik Veriler'!T38+'Çeyreklik Veriler'!U38+'Çeyreklik Veriler'!V38+'Çeyreklik Veriler'!W38</f>
        <v>0</v>
      </c>
    </row>
    <row r="39" spans="1:20" x14ac:dyDescent="0.25">
      <c r="A39" t="s">
        <v>118</v>
      </c>
      <c r="B39">
        <f>'Çeyreklik Veriler'!B39+'Çeyreklik Veriler'!C39+'Çeyreklik Veriler'!D39+'Çeyreklik Veriler'!E39</f>
        <v>-112499000</v>
      </c>
      <c r="C39">
        <f>'Çeyreklik Veriler'!C39+'Çeyreklik Veriler'!D39+'Çeyreklik Veriler'!E39+'Çeyreklik Veriler'!F39</f>
        <v>-148667000</v>
      </c>
      <c r="D39">
        <f>'Çeyreklik Veriler'!D39+'Çeyreklik Veriler'!E39+'Çeyreklik Veriler'!F39+'Çeyreklik Veriler'!G39</f>
        <v>-183940000</v>
      </c>
      <c r="E39">
        <f>'Çeyreklik Veriler'!E39+'Çeyreklik Veriler'!F39+'Çeyreklik Veriler'!G39+'Çeyreklik Veriler'!H39</f>
        <v>-148634000</v>
      </c>
      <c r="F39">
        <f>'Çeyreklik Veriler'!F39+'Çeyreklik Veriler'!G39+'Çeyreklik Veriler'!H39+'Çeyreklik Veriler'!I39</f>
        <v>-127304000</v>
      </c>
      <c r="G39">
        <f>'Çeyreklik Veriler'!G39+'Çeyreklik Veriler'!H39+'Çeyreklik Veriler'!I39+'Çeyreklik Veriler'!J39</f>
        <v>-101171000</v>
      </c>
      <c r="H39">
        <f>'Çeyreklik Veriler'!H39+'Çeyreklik Veriler'!I39+'Çeyreklik Veriler'!J39+'Çeyreklik Veriler'!K39</f>
        <v>-3359000</v>
      </c>
      <c r="I39">
        <f>'Çeyreklik Veriler'!I39+'Çeyreklik Veriler'!J39+'Çeyreklik Veriler'!K39+'Çeyreklik Veriler'!L39</f>
        <v>85296000</v>
      </c>
      <c r="J39">
        <f>'Çeyreklik Veriler'!J39+'Çeyreklik Veriler'!K39+'Çeyreklik Veriler'!L39+'Çeyreklik Veriler'!M39</f>
        <v>118556000</v>
      </c>
      <c r="K39">
        <f>'Çeyreklik Veriler'!K39+'Çeyreklik Veriler'!L39+'Çeyreklik Veriler'!M39+'Çeyreklik Veriler'!N39</f>
        <v>129207000</v>
      </c>
      <c r="L39">
        <f>'Çeyreklik Veriler'!L39+'Çeyreklik Veriler'!M39+'Çeyreklik Veriler'!N39+'Çeyreklik Veriler'!O39</f>
        <v>96076000</v>
      </c>
      <c r="M39">
        <f>'Çeyreklik Veriler'!M39+'Çeyreklik Veriler'!N39+'Çeyreklik Veriler'!O39+'Çeyreklik Veriler'!P39</f>
        <v>131464000</v>
      </c>
      <c r="N39">
        <f>'Çeyreklik Veriler'!N39+'Çeyreklik Veriler'!O39+'Çeyreklik Veriler'!P39+'Çeyreklik Veriler'!Q39</f>
        <v>187138000</v>
      </c>
      <c r="O39">
        <f>'Çeyreklik Veriler'!O39+'Çeyreklik Veriler'!P39+'Çeyreklik Veriler'!Q39+'Çeyreklik Veriler'!R39</f>
        <v>326078000</v>
      </c>
      <c r="P39">
        <f>'Çeyreklik Veriler'!P39+'Çeyreklik Veriler'!Q39+'Çeyreklik Veriler'!R39+'Çeyreklik Veriler'!S39</f>
        <v>437187000</v>
      </c>
      <c r="Q39">
        <f>'Çeyreklik Veriler'!Q39+'Çeyreklik Veriler'!R39+'Çeyreklik Veriler'!S39+'Çeyreklik Veriler'!T39</f>
        <v>524927000</v>
      </c>
      <c r="R39">
        <f>'Çeyreklik Veriler'!R39+'Çeyreklik Veriler'!S39+'Çeyreklik Veriler'!T39+'Çeyreklik Veriler'!U39</f>
        <v>608884000</v>
      </c>
      <c r="S39">
        <f>'Çeyreklik Veriler'!S39+'Çeyreklik Veriler'!T39+'Çeyreklik Veriler'!U39+'Çeyreklik Veriler'!V39</f>
        <v>631905000</v>
      </c>
      <c r="T39">
        <f>'Çeyreklik Veriler'!T39+'Çeyreklik Veriler'!U39+'Çeyreklik Veriler'!V39+'Çeyreklik Veriler'!W39</f>
        <v>784019000</v>
      </c>
    </row>
    <row r="40" spans="1:20" x14ac:dyDescent="0.25">
      <c r="A40" t="s">
        <v>119</v>
      </c>
      <c r="B40">
        <f>'Çeyreklik Veriler'!B40+'Çeyreklik Veriler'!C40+'Çeyreklik Veriler'!D40+'Çeyreklik Veriler'!E40</f>
        <v>0</v>
      </c>
      <c r="C40">
        <f>'Çeyreklik Veriler'!C40+'Çeyreklik Veriler'!D40+'Çeyreklik Veriler'!E40+'Çeyreklik Veriler'!F40</f>
        <v>-1</v>
      </c>
      <c r="D40">
        <f>'Çeyreklik Veriler'!D40+'Çeyreklik Veriler'!E40+'Çeyreklik Veriler'!F40+'Çeyreklik Veriler'!G40</f>
        <v>0</v>
      </c>
      <c r="E40">
        <f>'Çeyreklik Veriler'!E40+'Çeyreklik Veriler'!F40+'Çeyreklik Veriler'!G40+'Çeyreklik Veriler'!H40</f>
        <v>-1</v>
      </c>
      <c r="F40">
        <f>'Çeyreklik Veriler'!F40+'Çeyreklik Veriler'!G40+'Çeyreklik Veriler'!H40+'Çeyreklik Veriler'!I40</f>
        <v>-1</v>
      </c>
      <c r="G40">
        <f>'Çeyreklik Veriler'!G40+'Çeyreklik Veriler'!H40+'Çeyreklik Veriler'!I40+'Çeyreklik Veriler'!J40</f>
        <v>0</v>
      </c>
      <c r="H40">
        <f>'Çeyreklik Veriler'!H40+'Çeyreklik Veriler'!I40+'Çeyreklik Veriler'!J40+'Çeyreklik Veriler'!K40</f>
        <v>-1</v>
      </c>
      <c r="I40">
        <f>'Çeyreklik Veriler'!I40+'Çeyreklik Veriler'!J40+'Çeyreklik Veriler'!K40+'Çeyreklik Veriler'!L40</f>
        <v>0</v>
      </c>
      <c r="J40">
        <f>'Çeyreklik Veriler'!J40+'Çeyreklik Veriler'!K40+'Çeyreklik Veriler'!L40+'Çeyreklik Veriler'!M40</f>
        <v>0</v>
      </c>
      <c r="K40">
        <f>'Çeyreklik Veriler'!K40+'Çeyreklik Veriler'!L40+'Çeyreklik Veriler'!M40+'Çeyreklik Veriler'!N40</f>
        <v>0</v>
      </c>
      <c r="L40">
        <f>'Çeyreklik Veriler'!L40+'Çeyreklik Veriler'!M40+'Çeyreklik Veriler'!N40+'Çeyreklik Veriler'!O40</f>
        <v>0</v>
      </c>
      <c r="M40">
        <f>'Çeyreklik Veriler'!M40+'Çeyreklik Veriler'!N40+'Çeyreklik Veriler'!O40+'Çeyreklik Veriler'!P40</f>
        <v>1</v>
      </c>
      <c r="N40">
        <f>'Çeyreklik Veriler'!N40+'Çeyreklik Veriler'!O40+'Çeyreklik Veriler'!P40+'Çeyreklik Veriler'!Q40</f>
        <v>1</v>
      </c>
      <c r="O40">
        <f>'Çeyreklik Veriler'!O40+'Çeyreklik Veriler'!P40+'Çeyreklik Veriler'!Q40+'Çeyreklik Veriler'!R40</f>
        <v>1</v>
      </c>
      <c r="P40">
        <f>'Çeyreklik Veriler'!P40+'Çeyreklik Veriler'!Q40+'Çeyreklik Veriler'!R40+'Çeyreklik Veriler'!S40</f>
        <v>1</v>
      </c>
      <c r="Q40">
        <f>'Çeyreklik Veriler'!Q40+'Çeyreklik Veriler'!R40+'Çeyreklik Veriler'!S40+'Çeyreklik Veriler'!T40</f>
        <v>3</v>
      </c>
      <c r="R40">
        <f>'Çeyreklik Veriler'!R40+'Çeyreklik Veriler'!S40+'Çeyreklik Veriler'!T40+'Çeyreklik Veriler'!U40</f>
        <v>3</v>
      </c>
      <c r="S40">
        <f>'Çeyreklik Veriler'!S40+'Çeyreklik Veriler'!T40+'Çeyreklik Veriler'!U40+'Çeyreklik Veriler'!V40</f>
        <v>3</v>
      </c>
      <c r="T40">
        <f>'Çeyreklik Veriler'!T40+'Çeyreklik Veriler'!U40+'Çeyreklik Veriler'!V40+'Çeyreklik Veriler'!W40</f>
        <v>3</v>
      </c>
    </row>
    <row r="41" spans="1:20" x14ac:dyDescent="0.25">
      <c r="A41" t="s">
        <v>120</v>
      </c>
      <c r="B41">
        <f>'Çeyreklik Veriler'!B41+'Çeyreklik Veriler'!C41+'Çeyreklik Veriler'!D41+'Çeyreklik Veriler'!E41</f>
        <v>0</v>
      </c>
      <c r="C41">
        <f>'Çeyreklik Veriler'!C41+'Çeyreklik Veriler'!D41+'Çeyreklik Veriler'!E41+'Çeyreklik Veriler'!F41</f>
        <v>0</v>
      </c>
      <c r="D41">
        <f>'Çeyreklik Veriler'!D41+'Çeyreklik Veriler'!E41+'Çeyreklik Veriler'!F41+'Çeyreklik Veriler'!G41</f>
        <v>0</v>
      </c>
      <c r="E41">
        <f>'Çeyreklik Veriler'!E41+'Çeyreklik Veriler'!F41+'Çeyreklik Veriler'!G41+'Çeyreklik Veriler'!H41</f>
        <v>-1</v>
      </c>
      <c r="F41">
        <f>'Çeyreklik Veriler'!F41+'Çeyreklik Veriler'!G41+'Çeyreklik Veriler'!H41+'Çeyreklik Veriler'!I41</f>
        <v>-1</v>
      </c>
      <c r="G41">
        <f>'Çeyreklik Veriler'!G41+'Çeyreklik Veriler'!H41+'Çeyreklik Veriler'!I41+'Çeyreklik Veriler'!J41</f>
        <v>-1</v>
      </c>
      <c r="H41">
        <f>'Çeyreklik Veriler'!H41+'Çeyreklik Veriler'!I41+'Çeyreklik Veriler'!J41+'Çeyreklik Veriler'!K41</f>
        <v>-1</v>
      </c>
      <c r="I41">
        <f>'Çeyreklik Veriler'!I41+'Çeyreklik Veriler'!J41+'Çeyreklik Veriler'!K41+'Çeyreklik Veriler'!L41</f>
        <v>0</v>
      </c>
      <c r="J41">
        <f>'Çeyreklik Veriler'!J41+'Çeyreklik Veriler'!K41+'Çeyreklik Veriler'!L41+'Çeyreklik Veriler'!M41</f>
        <v>0</v>
      </c>
      <c r="K41">
        <f>'Çeyreklik Veriler'!K41+'Çeyreklik Veriler'!L41+'Çeyreklik Veriler'!M41+'Çeyreklik Veriler'!N41</f>
        <v>0</v>
      </c>
      <c r="L41">
        <f>'Çeyreklik Veriler'!L41+'Çeyreklik Veriler'!M41+'Çeyreklik Veriler'!N41+'Çeyreklik Veriler'!O41</f>
        <v>0</v>
      </c>
      <c r="M41">
        <f>'Çeyreklik Veriler'!M41+'Çeyreklik Veriler'!N41+'Çeyreklik Veriler'!O41+'Çeyreklik Veriler'!P41</f>
        <v>0</v>
      </c>
      <c r="N41">
        <f>'Çeyreklik Veriler'!N41+'Çeyreklik Veriler'!O41+'Çeyreklik Veriler'!P41+'Çeyreklik Veriler'!Q41</f>
        <v>0</v>
      </c>
      <c r="O41">
        <f>'Çeyreklik Veriler'!O41+'Çeyreklik Veriler'!P41+'Çeyreklik Veriler'!Q41+'Çeyreklik Veriler'!R41</f>
        <v>0</v>
      </c>
      <c r="P41">
        <f>'Çeyreklik Veriler'!P41+'Çeyreklik Veriler'!Q41+'Çeyreklik Veriler'!R41+'Çeyreklik Veriler'!S41</f>
        <v>0</v>
      </c>
      <c r="Q41">
        <f>'Çeyreklik Veriler'!Q41+'Çeyreklik Veriler'!R41+'Çeyreklik Veriler'!S41+'Çeyreklik Veriler'!T41</f>
        <v>0</v>
      </c>
      <c r="R41">
        <f>'Çeyreklik Veriler'!R41+'Çeyreklik Veriler'!S41+'Çeyreklik Veriler'!T41+'Çeyreklik Veriler'!U41</f>
        <v>0</v>
      </c>
      <c r="S41">
        <f>'Çeyreklik Veriler'!S41+'Çeyreklik Veriler'!T41+'Çeyreklik Veriler'!U41+'Çeyreklik Veriler'!V41</f>
        <v>0</v>
      </c>
      <c r="T41">
        <f>'Çeyreklik Veriler'!T41+'Çeyreklik Veriler'!U41+'Çeyreklik Veriler'!V41+'Çeyreklik Veriler'!W41</f>
        <v>0</v>
      </c>
    </row>
    <row r="42" spans="1:20" x14ac:dyDescent="0.25">
      <c r="A42" t="s">
        <v>121</v>
      </c>
      <c r="B42">
        <f>'Çeyreklik Veriler'!B42+'Çeyreklik Veriler'!C42+'Çeyreklik Veriler'!D42+'Çeyreklik Veriler'!E42</f>
        <v>0</v>
      </c>
      <c r="C42">
        <f>'Çeyreklik Veriler'!C42+'Çeyreklik Veriler'!D42+'Çeyreklik Veriler'!E42+'Çeyreklik Veriler'!F42</f>
        <v>0</v>
      </c>
      <c r="D42">
        <f>'Çeyreklik Veriler'!D42+'Çeyreklik Veriler'!E42+'Çeyreklik Veriler'!F42+'Çeyreklik Veriler'!G42</f>
        <v>0</v>
      </c>
      <c r="E42">
        <f>'Çeyreklik Veriler'!E42+'Çeyreklik Veriler'!F42+'Çeyreklik Veriler'!G42+'Çeyreklik Veriler'!H42</f>
        <v>0</v>
      </c>
      <c r="F42">
        <f>'Çeyreklik Veriler'!F42+'Çeyreklik Veriler'!G42+'Çeyreklik Veriler'!H42+'Çeyreklik Veriler'!I42</f>
        <v>0</v>
      </c>
      <c r="G42">
        <f>'Çeyreklik Veriler'!G42+'Çeyreklik Veriler'!H42+'Çeyreklik Veriler'!I42+'Çeyreklik Veriler'!J42</f>
        <v>0</v>
      </c>
      <c r="H42">
        <f>'Çeyreklik Veriler'!H42+'Çeyreklik Veriler'!I42+'Çeyreklik Veriler'!J42+'Çeyreklik Veriler'!K42</f>
        <v>0</v>
      </c>
      <c r="I42">
        <f>'Çeyreklik Veriler'!I42+'Çeyreklik Veriler'!J42+'Çeyreklik Veriler'!K42+'Çeyreklik Veriler'!L42</f>
        <v>0</v>
      </c>
      <c r="J42">
        <f>'Çeyreklik Veriler'!J42+'Çeyreklik Veriler'!K42+'Çeyreklik Veriler'!L42+'Çeyreklik Veriler'!M42</f>
        <v>0</v>
      </c>
      <c r="K42">
        <f>'Çeyreklik Veriler'!K42+'Çeyreklik Veriler'!L42+'Çeyreklik Veriler'!M42+'Çeyreklik Veriler'!N42</f>
        <v>0</v>
      </c>
      <c r="L42">
        <f>'Çeyreklik Veriler'!L42+'Çeyreklik Veriler'!M42+'Çeyreklik Veriler'!N42+'Çeyreklik Veriler'!O42</f>
        <v>0</v>
      </c>
      <c r="M42">
        <f>'Çeyreklik Veriler'!M42+'Çeyreklik Veriler'!N42+'Çeyreklik Veriler'!O42+'Çeyreklik Veriler'!P42</f>
        <v>0</v>
      </c>
      <c r="N42">
        <f>'Çeyreklik Veriler'!N42+'Çeyreklik Veriler'!O42+'Çeyreklik Veriler'!P42+'Çeyreklik Veriler'!Q42</f>
        <v>0</v>
      </c>
      <c r="O42">
        <f>'Çeyreklik Veriler'!O42+'Çeyreklik Veriler'!P42+'Çeyreklik Veriler'!Q42+'Çeyreklik Veriler'!R42</f>
        <v>0</v>
      </c>
      <c r="P42">
        <f>'Çeyreklik Veriler'!P42+'Çeyreklik Veriler'!Q42+'Çeyreklik Veriler'!R42+'Çeyreklik Veriler'!S42</f>
        <v>0</v>
      </c>
      <c r="Q42">
        <f>'Çeyreklik Veriler'!Q42+'Çeyreklik Veriler'!R42+'Çeyreklik Veriler'!S42+'Çeyreklik Veriler'!T42</f>
        <v>0</v>
      </c>
      <c r="R42">
        <f>'Çeyreklik Veriler'!R42+'Çeyreklik Veriler'!S42+'Çeyreklik Veriler'!T42+'Çeyreklik Veriler'!U42</f>
        <v>0</v>
      </c>
      <c r="S42">
        <f>'Çeyreklik Veriler'!S42+'Çeyreklik Veriler'!T42+'Çeyreklik Veriler'!U42+'Çeyreklik Veriler'!V42</f>
        <v>0</v>
      </c>
      <c r="T42">
        <f>'Çeyreklik Veriler'!T42+'Çeyreklik Veriler'!U42+'Çeyreklik Veriler'!V42+'Çeyreklik Veriler'!W42</f>
        <v>0</v>
      </c>
    </row>
    <row r="43" spans="1:20" x14ac:dyDescent="0.25">
      <c r="A43" t="s">
        <v>122</v>
      </c>
      <c r="B43">
        <f>'Çeyreklik Veriler'!B43+'Çeyreklik Veriler'!C43+'Çeyreklik Veriler'!D43+'Çeyreklik Veriler'!E43</f>
        <v>0</v>
      </c>
      <c r="C43">
        <f>'Çeyreklik Veriler'!C43+'Çeyreklik Veriler'!D43+'Çeyreklik Veriler'!E43+'Çeyreklik Veriler'!F43</f>
        <v>0</v>
      </c>
      <c r="D43">
        <f>'Çeyreklik Veriler'!D43+'Çeyreklik Veriler'!E43+'Çeyreklik Veriler'!F43+'Çeyreklik Veriler'!G43</f>
        <v>0</v>
      </c>
      <c r="E43">
        <f>'Çeyreklik Veriler'!E43+'Çeyreklik Veriler'!F43+'Çeyreklik Veriler'!G43+'Çeyreklik Veriler'!H43</f>
        <v>0</v>
      </c>
      <c r="F43">
        <f>'Çeyreklik Veriler'!F43+'Çeyreklik Veriler'!G43+'Çeyreklik Veriler'!H43+'Çeyreklik Veriler'!I43</f>
        <v>0</v>
      </c>
      <c r="G43">
        <f>'Çeyreklik Veriler'!G43+'Çeyreklik Veriler'!H43+'Çeyreklik Veriler'!I43+'Çeyreklik Veriler'!J43</f>
        <v>0</v>
      </c>
      <c r="H43">
        <f>'Çeyreklik Veriler'!H43+'Çeyreklik Veriler'!I43+'Çeyreklik Veriler'!J43+'Çeyreklik Veriler'!K43</f>
        <v>0</v>
      </c>
      <c r="I43">
        <f>'Çeyreklik Veriler'!I43+'Çeyreklik Veriler'!J43+'Çeyreklik Veriler'!K43+'Çeyreklik Veriler'!L43</f>
        <v>0</v>
      </c>
      <c r="J43">
        <f>'Çeyreklik Veriler'!J43+'Çeyreklik Veriler'!K43+'Çeyreklik Veriler'!L43+'Çeyreklik Veriler'!M43</f>
        <v>0</v>
      </c>
      <c r="K43">
        <f>'Çeyreklik Veriler'!K43+'Çeyreklik Veriler'!L43+'Çeyreklik Veriler'!M43+'Çeyreklik Veriler'!N43</f>
        <v>0</v>
      </c>
      <c r="L43">
        <f>'Çeyreklik Veriler'!L43+'Çeyreklik Veriler'!M43+'Çeyreklik Veriler'!N43+'Çeyreklik Veriler'!O43</f>
        <v>0</v>
      </c>
      <c r="M43">
        <f>'Çeyreklik Veriler'!M43+'Çeyreklik Veriler'!N43+'Çeyreklik Veriler'!O43+'Çeyreklik Veriler'!P43</f>
        <v>0</v>
      </c>
      <c r="N43">
        <f>'Çeyreklik Veriler'!N43+'Çeyreklik Veriler'!O43+'Çeyreklik Veriler'!P43+'Çeyreklik Veriler'!Q43</f>
        <v>0</v>
      </c>
      <c r="O43">
        <f>'Çeyreklik Veriler'!O43+'Çeyreklik Veriler'!P43+'Çeyreklik Veriler'!Q43+'Çeyreklik Veriler'!R43</f>
        <v>0</v>
      </c>
      <c r="P43">
        <f>'Çeyreklik Veriler'!P43+'Çeyreklik Veriler'!Q43+'Çeyreklik Veriler'!R43+'Çeyreklik Veriler'!S43</f>
        <v>0</v>
      </c>
      <c r="Q43">
        <f>'Çeyreklik Veriler'!Q43+'Çeyreklik Veriler'!R43+'Çeyreklik Veriler'!S43+'Çeyreklik Veriler'!T43</f>
        <v>0</v>
      </c>
      <c r="R43">
        <f>'Çeyreklik Veriler'!R43+'Çeyreklik Veriler'!S43+'Çeyreklik Veriler'!T43+'Çeyreklik Veriler'!U43</f>
        <v>0</v>
      </c>
      <c r="S43">
        <f>'Çeyreklik Veriler'!S43+'Çeyreklik Veriler'!T43+'Çeyreklik Veriler'!U43+'Çeyreklik Veriler'!V43</f>
        <v>0</v>
      </c>
      <c r="T43">
        <f>'Çeyreklik Veriler'!T43+'Çeyreklik Veriler'!U43+'Çeyreklik Veriler'!V43+'Çeyreklik Veriler'!W43</f>
        <v>0</v>
      </c>
    </row>
    <row r="44" spans="1:20" x14ac:dyDescent="0.25">
      <c r="A44" t="s">
        <v>123</v>
      </c>
      <c r="B44">
        <f>'Çeyreklik Veriler'!B44+'Çeyreklik Veriler'!C44+'Çeyreklik Veriler'!D44+'Çeyreklik Veriler'!E44</f>
        <v>57744000</v>
      </c>
      <c r="C44">
        <f>'Çeyreklik Veriler'!C44+'Çeyreklik Veriler'!D44+'Çeyreklik Veriler'!E44+'Çeyreklik Veriler'!F44</f>
        <v>83836000</v>
      </c>
      <c r="D44">
        <f>'Çeyreklik Veriler'!D44+'Çeyreklik Veriler'!E44+'Çeyreklik Veriler'!F44+'Çeyreklik Veriler'!G44</f>
        <v>109228000</v>
      </c>
      <c r="E44">
        <f>'Çeyreklik Veriler'!E44+'Çeyreklik Veriler'!F44+'Çeyreklik Veriler'!G44+'Çeyreklik Veriler'!H44</f>
        <v>133298000</v>
      </c>
      <c r="F44">
        <f>'Çeyreklik Veriler'!F44+'Çeyreklik Veriler'!G44+'Çeyreklik Veriler'!H44+'Çeyreklik Veriler'!I44</f>
        <v>129502000</v>
      </c>
      <c r="G44">
        <f>'Çeyreklik Veriler'!G44+'Çeyreklik Veriler'!H44+'Çeyreklik Veriler'!I44+'Çeyreklik Veriler'!J44</f>
        <v>126229000</v>
      </c>
      <c r="H44">
        <f>'Çeyreklik Veriler'!H44+'Çeyreklik Veriler'!I44+'Çeyreklik Veriler'!J44+'Çeyreklik Veriler'!K44</f>
        <v>120890000</v>
      </c>
      <c r="I44">
        <f>'Çeyreklik Veriler'!I44+'Çeyreklik Veriler'!J44+'Çeyreklik Veriler'!K44+'Çeyreklik Veriler'!L44</f>
        <v>118814000</v>
      </c>
      <c r="J44">
        <f>'Çeyreklik Veriler'!J44+'Çeyreklik Veriler'!K44+'Çeyreklik Veriler'!L44+'Çeyreklik Veriler'!M44</f>
        <v>121385000</v>
      </c>
      <c r="K44">
        <f>'Çeyreklik Veriler'!K44+'Çeyreklik Veriler'!L44+'Çeyreklik Veriler'!M44+'Çeyreklik Veriler'!N44</f>
        <v>124484000</v>
      </c>
      <c r="L44">
        <f>'Çeyreklik Veriler'!L44+'Çeyreklik Veriler'!M44+'Çeyreklik Veriler'!N44+'Çeyreklik Veriler'!O44</f>
        <v>132645000</v>
      </c>
      <c r="M44">
        <f>'Çeyreklik Veriler'!M44+'Çeyreklik Veriler'!N44+'Çeyreklik Veriler'!O44+'Çeyreklik Veriler'!P44</f>
        <v>141865000</v>
      </c>
      <c r="N44">
        <f>'Çeyreklik Veriler'!N44+'Çeyreklik Veriler'!O44+'Çeyreklik Veriler'!P44+'Çeyreklik Veriler'!Q44</f>
        <v>152058000</v>
      </c>
      <c r="O44">
        <f>'Çeyreklik Veriler'!O44+'Çeyreklik Veriler'!P44+'Çeyreklik Veriler'!Q44+'Çeyreklik Veriler'!R44</f>
        <v>164455000</v>
      </c>
      <c r="P44">
        <f>'Çeyreklik Veriler'!P44+'Çeyreklik Veriler'!Q44+'Çeyreklik Veriler'!R44+'Çeyreklik Veriler'!S44</f>
        <v>179026000</v>
      </c>
      <c r="Q44">
        <f>'Çeyreklik Veriler'!Q44+'Çeyreklik Veriler'!R44+'Çeyreklik Veriler'!S44+'Çeyreklik Veriler'!T44</f>
        <v>198423000</v>
      </c>
      <c r="R44">
        <f>'Çeyreklik Veriler'!R44+'Çeyreklik Veriler'!S44+'Çeyreklik Veriler'!T44+'Çeyreklik Veriler'!U44</f>
        <v>228299000</v>
      </c>
      <c r="S44">
        <f>'Çeyreklik Veriler'!S44+'Çeyreklik Veriler'!T44+'Çeyreklik Veriler'!U44+'Çeyreklik Veriler'!V44</f>
        <v>267847000</v>
      </c>
      <c r="T44">
        <f>'Çeyreklik Veriler'!T44+'Çeyreklik Veriler'!U44+'Çeyreklik Veriler'!V44+'Çeyreklik Veriler'!W44</f>
        <v>315246000</v>
      </c>
    </row>
    <row r="45" spans="1:20" x14ac:dyDescent="0.25">
      <c r="A45" t="s">
        <v>124</v>
      </c>
      <c r="B45">
        <f>'Çeyreklik Veriler'!B45+'Çeyreklik Veriler'!C45+'Çeyreklik Veriler'!D45+'Çeyreklik Veriler'!E45</f>
        <v>4137000</v>
      </c>
      <c r="C45">
        <f>'Çeyreklik Veriler'!C45+'Çeyreklik Veriler'!D45+'Çeyreklik Veriler'!E45+'Çeyreklik Veriler'!F45</f>
        <v>10485000</v>
      </c>
      <c r="D45">
        <f>'Çeyreklik Veriler'!D45+'Çeyreklik Veriler'!E45+'Çeyreklik Veriler'!F45+'Çeyreklik Veriler'!G45</f>
        <v>-333000</v>
      </c>
      <c r="E45">
        <f>'Çeyreklik Veriler'!E45+'Çeyreklik Veriler'!F45+'Çeyreklik Veriler'!G45+'Çeyreklik Veriler'!H45</f>
        <v>742000</v>
      </c>
      <c r="F45">
        <f>'Çeyreklik Veriler'!F45+'Çeyreklik Veriler'!G45+'Çeyreklik Veriler'!H45+'Çeyreklik Veriler'!I45</f>
        <v>-2450000</v>
      </c>
      <c r="G45">
        <f>'Çeyreklik Veriler'!G45+'Çeyreklik Veriler'!H45+'Çeyreklik Veriler'!I45+'Çeyreklik Veriler'!J45</f>
        <v>-2361000</v>
      </c>
      <c r="H45">
        <f>'Çeyreklik Veriler'!H45+'Çeyreklik Veriler'!I45+'Çeyreklik Veriler'!J45+'Çeyreklik Veriler'!K45</f>
        <v>181000</v>
      </c>
      <c r="I45">
        <f>'Çeyreklik Veriler'!I45+'Çeyreklik Veriler'!J45+'Çeyreklik Veriler'!K45+'Çeyreklik Veriler'!L45</f>
        <v>3077000</v>
      </c>
      <c r="J45">
        <f>'Çeyreklik Veriler'!J45+'Çeyreklik Veriler'!K45+'Çeyreklik Veriler'!L45+'Çeyreklik Veriler'!M45</f>
        <v>570000</v>
      </c>
      <c r="K45">
        <f>'Çeyreklik Veriler'!K45+'Çeyreklik Veriler'!L45+'Çeyreklik Veriler'!M45+'Çeyreklik Veriler'!N45</f>
        <v>2184000</v>
      </c>
      <c r="L45">
        <f>'Çeyreklik Veriler'!L45+'Çeyreklik Veriler'!M45+'Çeyreklik Veriler'!N45+'Çeyreklik Veriler'!O45</f>
        <v>4285000</v>
      </c>
      <c r="M45">
        <f>'Çeyreklik Veriler'!M45+'Çeyreklik Veriler'!N45+'Çeyreklik Veriler'!O45+'Çeyreklik Veriler'!P45</f>
        <v>9290000</v>
      </c>
      <c r="N45">
        <f>'Çeyreklik Veriler'!N45+'Çeyreklik Veriler'!O45+'Çeyreklik Veriler'!P45+'Çeyreklik Veriler'!Q45</f>
        <v>18076000</v>
      </c>
      <c r="O45">
        <f>'Çeyreklik Veriler'!O45+'Çeyreklik Veriler'!P45+'Çeyreklik Veriler'!Q45+'Çeyreklik Veriler'!R45</f>
        <v>17403000</v>
      </c>
      <c r="P45">
        <f>'Çeyreklik Veriler'!P45+'Çeyreklik Veriler'!Q45+'Çeyreklik Veriler'!R45+'Çeyreklik Veriler'!S45</f>
        <v>9078000</v>
      </c>
      <c r="Q45">
        <f>'Çeyreklik Veriler'!Q45+'Çeyreklik Veriler'!R45+'Çeyreklik Veriler'!S45+'Çeyreklik Veriler'!T45</f>
        <v>14402000</v>
      </c>
      <c r="R45">
        <f>'Çeyreklik Veriler'!R45+'Çeyreklik Veriler'!S45+'Çeyreklik Veriler'!T45+'Çeyreklik Veriler'!U45</f>
        <v>33577000</v>
      </c>
      <c r="S45">
        <f>'Çeyreklik Veriler'!S45+'Çeyreklik Veriler'!T45+'Çeyreklik Veriler'!U45+'Çeyreklik Veriler'!V45</f>
        <v>6999000</v>
      </c>
      <c r="T45">
        <f>'Çeyreklik Veriler'!T45+'Çeyreklik Veriler'!U45+'Çeyreklik Veriler'!V45+'Çeyreklik Veriler'!W45</f>
        <v>-10771000</v>
      </c>
    </row>
    <row r="46" spans="1:20" x14ac:dyDescent="0.25">
      <c r="A46" t="s">
        <v>125</v>
      </c>
      <c r="B46">
        <f>'Çeyreklik Veriler'!B46+'Çeyreklik Veriler'!C46+'Çeyreklik Veriler'!D46+'Çeyreklik Veriler'!E46</f>
        <v>-125933000</v>
      </c>
      <c r="C46">
        <f>'Çeyreklik Veriler'!C46+'Çeyreklik Veriler'!D46+'Çeyreklik Veriler'!E46+'Çeyreklik Veriler'!F46</f>
        <v>-158646000</v>
      </c>
      <c r="D46">
        <f>'Çeyreklik Veriler'!D46+'Çeyreklik Veriler'!E46+'Çeyreklik Veriler'!F46+'Çeyreklik Veriler'!G46</f>
        <v>-187400000</v>
      </c>
      <c r="E46">
        <f>'Çeyreklik Veriler'!E46+'Çeyreklik Veriler'!F46+'Çeyreklik Veriler'!G46+'Çeyreklik Veriler'!H46</f>
        <v>-215549000</v>
      </c>
      <c r="F46">
        <f>'Çeyreklik Veriler'!F46+'Çeyreklik Veriler'!G46+'Çeyreklik Veriler'!H46+'Çeyreklik Veriler'!I46</f>
        <v>-222289000</v>
      </c>
      <c r="G46">
        <f>'Çeyreklik Veriler'!G46+'Çeyreklik Veriler'!H46+'Çeyreklik Veriler'!I46+'Çeyreklik Veriler'!J46</f>
        <v>-217935000</v>
      </c>
      <c r="H46">
        <f>'Çeyreklik Veriler'!H46+'Çeyreklik Veriler'!I46+'Çeyreklik Veriler'!J46+'Çeyreklik Veriler'!K46</f>
        <v>-211106000</v>
      </c>
      <c r="I46">
        <f>'Çeyreklik Veriler'!I46+'Çeyreklik Veriler'!J46+'Çeyreklik Veriler'!K46+'Çeyreklik Veriler'!L46</f>
        <v>-214737000</v>
      </c>
      <c r="J46">
        <f>'Çeyreklik Veriler'!J46+'Çeyreklik Veriler'!K46+'Çeyreklik Veriler'!L46+'Çeyreklik Veriler'!M46</f>
        <v>-224460000</v>
      </c>
      <c r="K46">
        <f>'Çeyreklik Veriler'!K46+'Çeyreklik Veriler'!L46+'Çeyreklik Veriler'!M46+'Çeyreklik Veriler'!N46</f>
        <v>-242509000</v>
      </c>
      <c r="L46">
        <f>'Çeyreklik Veriler'!L46+'Çeyreklik Veriler'!M46+'Çeyreklik Veriler'!N46+'Çeyreklik Veriler'!O46</f>
        <v>-256212000</v>
      </c>
      <c r="M46">
        <f>'Çeyreklik Veriler'!M46+'Çeyreklik Veriler'!N46+'Çeyreklik Veriler'!O46+'Çeyreklik Veriler'!P46</f>
        <v>-265856000</v>
      </c>
      <c r="N46">
        <f>'Çeyreklik Veriler'!N46+'Çeyreklik Veriler'!O46+'Çeyreklik Veriler'!P46+'Çeyreklik Veriler'!Q46</f>
        <v>-289491000</v>
      </c>
      <c r="O46">
        <f>'Çeyreklik Veriler'!O46+'Çeyreklik Veriler'!P46+'Çeyreklik Veriler'!Q46+'Çeyreklik Veriler'!R46</f>
        <v>-335389000</v>
      </c>
      <c r="P46">
        <f>'Çeyreklik Veriler'!P46+'Çeyreklik Veriler'!Q46+'Çeyreklik Veriler'!R46+'Çeyreklik Veriler'!S46</f>
        <v>-401979000</v>
      </c>
      <c r="Q46">
        <f>'Çeyreklik Veriler'!Q46+'Çeyreklik Veriler'!R46+'Çeyreklik Veriler'!S46+'Çeyreklik Veriler'!T46</f>
        <v>-532440000</v>
      </c>
      <c r="R46">
        <f>'Çeyreklik Veriler'!R46+'Çeyreklik Veriler'!S46+'Çeyreklik Veriler'!T46+'Çeyreklik Veriler'!U46</f>
        <v>-652618000</v>
      </c>
      <c r="S46">
        <f>'Çeyreklik Veriler'!S46+'Çeyreklik Veriler'!T46+'Çeyreklik Veriler'!U46+'Çeyreklik Veriler'!V46</f>
        <v>-772160000</v>
      </c>
      <c r="T46">
        <f>'Çeyreklik Veriler'!T46+'Çeyreklik Veriler'!U46+'Çeyreklik Veriler'!V46+'Çeyreklik Veriler'!W46</f>
        <v>-1037907000</v>
      </c>
    </row>
    <row r="47" spans="1:20" x14ac:dyDescent="0.25">
      <c r="A47" t="s">
        <v>126</v>
      </c>
      <c r="B47">
        <f>'Çeyreklik Veriler'!B47+'Çeyreklik Veriler'!C47+'Çeyreklik Veriler'!D47+'Çeyreklik Veriler'!E47</f>
        <v>0</v>
      </c>
      <c r="C47">
        <f>'Çeyreklik Veriler'!C47+'Çeyreklik Veriler'!D47+'Çeyreklik Veriler'!E47+'Çeyreklik Veriler'!F47</f>
        <v>0</v>
      </c>
      <c r="D47">
        <f>'Çeyreklik Veriler'!D47+'Çeyreklik Veriler'!E47+'Çeyreklik Veriler'!F47+'Çeyreklik Veriler'!G47</f>
        <v>0</v>
      </c>
      <c r="E47">
        <f>'Çeyreklik Veriler'!E47+'Çeyreklik Veriler'!F47+'Çeyreklik Veriler'!G47+'Çeyreklik Veriler'!H47</f>
        <v>0</v>
      </c>
      <c r="F47">
        <f>'Çeyreklik Veriler'!F47+'Çeyreklik Veriler'!G47+'Çeyreklik Veriler'!H47+'Çeyreklik Veriler'!I47</f>
        <v>0</v>
      </c>
      <c r="G47">
        <f>'Çeyreklik Veriler'!G47+'Çeyreklik Veriler'!H47+'Çeyreklik Veriler'!I47+'Çeyreklik Veriler'!J47</f>
        <v>0</v>
      </c>
      <c r="H47">
        <f>'Çeyreklik Veriler'!H47+'Çeyreklik Veriler'!I47+'Çeyreklik Veriler'!J47+'Çeyreklik Veriler'!K47</f>
        <v>0</v>
      </c>
      <c r="I47">
        <f>'Çeyreklik Veriler'!I47+'Çeyreklik Veriler'!J47+'Çeyreklik Veriler'!K47+'Çeyreklik Veriler'!L47</f>
        <v>0</v>
      </c>
      <c r="J47">
        <f>'Çeyreklik Veriler'!J47+'Çeyreklik Veriler'!K47+'Çeyreklik Veriler'!L47+'Çeyreklik Veriler'!M47</f>
        <v>0</v>
      </c>
      <c r="K47">
        <f>'Çeyreklik Veriler'!K47+'Çeyreklik Veriler'!L47+'Çeyreklik Veriler'!M47+'Çeyreklik Veriler'!N47</f>
        <v>0</v>
      </c>
      <c r="L47">
        <f>'Çeyreklik Veriler'!L47+'Çeyreklik Veriler'!M47+'Çeyreklik Veriler'!N47+'Çeyreklik Veriler'!O47</f>
        <v>0</v>
      </c>
      <c r="M47">
        <f>'Çeyreklik Veriler'!M47+'Çeyreklik Veriler'!N47+'Çeyreklik Veriler'!O47+'Çeyreklik Veriler'!P47</f>
        <v>0</v>
      </c>
      <c r="N47">
        <f>'Çeyreklik Veriler'!N47+'Çeyreklik Veriler'!O47+'Çeyreklik Veriler'!P47+'Çeyreklik Veriler'!Q47</f>
        <v>0</v>
      </c>
      <c r="O47">
        <f>'Çeyreklik Veriler'!O47+'Çeyreklik Veriler'!P47+'Çeyreklik Veriler'!Q47+'Çeyreklik Veriler'!R47</f>
        <v>0</v>
      </c>
      <c r="P47">
        <f>'Çeyreklik Veriler'!P47+'Çeyreklik Veriler'!Q47+'Çeyreklik Veriler'!R47+'Çeyreklik Veriler'!S47</f>
        <v>0</v>
      </c>
      <c r="Q47">
        <f>'Çeyreklik Veriler'!Q47+'Çeyreklik Veriler'!R47+'Çeyreklik Veriler'!S47+'Çeyreklik Veriler'!T47</f>
        <v>0</v>
      </c>
      <c r="R47">
        <f>'Çeyreklik Veriler'!R47+'Çeyreklik Veriler'!S47+'Çeyreklik Veriler'!T47+'Çeyreklik Veriler'!U47</f>
        <v>0</v>
      </c>
      <c r="S47">
        <f>'Çeyreklik Veriler'!S47+'Çeyreklik Veriler'!T47+'Çeyreklik Veriler'!U47+'Çeyreklik Veriler'!V47</f>
        <v>0</v>
      </c>
      <c r="T47">
        <f>'Çeyreklik Veriler'!T47+'Çeyreklik Veriler'!U47+'Çeyreklik Veriler'!V47+'Çeyreklik Veriler'!W47</f>
        <v>0</v>
      </c>
    </row>
    <row r="48" spans="1:20" x14ac:dyDescent="0.25">
      <c r="A48" t="s">
        <v>127</v>
      </c>
      <c r="B48">
        <f>'Çeyreklik Veriler'!B48+'Çeyreklik Veriler'!C48+'Çeyreklik Veriler'!D48+'Çeyreklik Veriler'!E48</f>
        <v>0</v>
      </c>
      <c r="C48">
        <f>'Çeyreklik Veriler'!C48+'Çeyreklik Veriler'!D48+'Çeyreklik Veriler'!E48+'Çeyreklik Veriler'!F48</f>
        <v>0</v>
      </c>
      <c r="D48">
        <f>'Çeyreklik Veriler'!D48+'Çeyreklik Veriler'!E48+'Çeyreklik Veriler'!F48+'Çeyreklik Veriler'!G48</f>
        <v>0</v>
      </c>
      <c r="E48">
        <f>'Çeyreklik Veriler'!E48+'Çeyreklik Veriler'!F48+'Çeyreklik Veriler'!G48+'Çeyreklik Veriler'!H48</f>
        <v>0</v>
      </c>
      <c r="F48">
        <f>'Çeyreklik Veriler'!F48+'Çeyreklik Veriler'!G48+'Çeyreklik Veriler'!H48+'Çeyreklik Veriler'!I48</f>
        <v>0</v>
      </c>
      <c r="G48">
        <f>'Çeyreklik Veriler'!G48+'Çeyreklik Veriler'!H48+'Çeyreklik Veriler'!I48+'Çeyreklik Veriler'!J48</f>
        <v>0</v>
      </c>
      <c r="H48">
        <f>'Çeyreklik Veriler'!H48+'Çeyreklik Veriler'!I48+'Çeyreklik Veriler'!J48+'Çeyreklik Veriler'!K48</f>
        <v>0</v>
      </c>
      <c r="I48">
        <f>'Çeyreklik Veriler'!I48+'Çeyreklik Veriler'!J48+'Çeyreklik Veriler'!K48+'Çeyreklik Veriler'!L48</f>
        <v>0</v>
      </c>
      <c r="J48">
        <f>'Çeyreklik Veriler'!J48+'Çeyreklik Veriler'!K48+'Çeyreklik Veriler'!L48+'Çeyreklik Veriler'!M48</f>
        <v>0</v>
      </c>
      <c r="K48">
        <f>'Çeyreklik Veriler'!K48+'Çeyreklik Veriler'!L48+'Çeyreklik Veriler'!M48+'Çeyreklik Veriler'!N48</f>
        <v>0</v>
      </c>
      <c r="L48">
        <f>'Çeyreklik Veriler'!L48+'Çeyreklik Veriler'!M48+'Çeyreklik Veriler'!N48+'Çeyreklik Veriler'!O48</f>
        <v>0</v>
      </c>
      <c r="M48">
        <f>'Çeyreklik Veriler'!M48+'Çeyreklik Veriler'!N48+'Çeyreklik Veriler'!O48+'Çeyreklik Veriler'!P48</f>
        <v>0</v>
      </c>
      <c r="N48">
        <f>'Çeyreklik Veriler'!N48+'Çeyreklik Veriler'!O48+'Çeyreklik Veriler'!P48+'Çeyreklik Veriler'!Q48</f>
        <v>0</v>
      </c>
      <c r="O48">
        <f>'Çeyreklik Veriler'!O48+'Çeyreklik Veriler'!P48+'Çeyreklik Veriler'!Q48+'Çeyreklik Veriler'!R48</f>
        <v>0</v>
      </c>
      <c r="P48">
        <f>'Çeyreklik Veriler'!P48+'Çeyreklik Veriler'!Q48+'Çeyreklik Veriler'!R48+'Çeyreklik Veriler'!S48</f>
        <v>0</v>
      </c>
      <c r="Q48">
        <f>'Çeyreklik Veriler'!Q48+'Çeyreklik Veriler'!R48+'Çeyreklik Veriler'!S48+'Çeyreklik Veriler'!T48</f>
        <v>0</v>
      </c>
      <c r="R48">
        <f>'Çeyreklik Veriler'!R48+'Çeyreklik Veriler'!S48+'Çeyreklik Veriler'!T48+'Çeyreklik Veriler'!U48</f>
        <v>0</v>
      </c>
      <c r="S48">
        <f>'Çeyreklik Veriler'!S48+'Çeyreklik Veriler'!T48+'Çeyreklik Veriler'!U48+'Çeyreklik Veriler'!V48</f>
        <v>0</v>
      </c>
      <c r="T48">
        <f>'Çeyreklik Veriler'!T48+'Çeyreklik Veriler'!U48+'Çeyreklik Veriler'!V48+'Çeyreklik Veriler'!W48</f>
        <v>0</v>
      </c>
    </row>
    <row r="49" spans="1:20" x14ac:dyDescent="0.25">
      <c r="A49" t="s">
        <v>128</v>
      </c>
      <c r="B49">
        <f>'Çeyreklik Veriler'!B49+'Çeyreklik Veriler'!C49+'Çeyreklik Veriler'!D49+'Çeyreklik Veriler'!E49</f>
        <v>-48464000</v>
      </c>
      <c r="C49">
        <f>'Çeyreklik Veriler'!C49+'Çeyreklik Veriler'!D49+'Çeyreklik Veriler'!E49+'Çeyreklik Veriler'!F49</f>
        <v>-53330000</v>
      </c>
      <c r="D49">
        <f>'Çeyreklik Veriler'!D49+'Çeyreklik Veriler'!E49+'Çeyreklik Veriler'!F49+'Çeyreklik Veriler'!G49</f>
        <v>9999000</v>
      </c>
      <c r="E49">
        <f>'Çeyreklik Veriler'!E49+'Çeyreklik Veriler'!F49+'Çeyreklik Veriler'!G49+'Çeyreklik Veriler'!H49</f>
        <v>-9041000</v>
      </c>
      <c r="F49">
        <f>'Çeyreklik Veriler'!F49+'Çeyreklik Veriler'!G49+'Çeyreklik Veriler'!H49+'Çeyreklik Veriler'!I49</f>
        <v>9538000</v>
      </c>
      <c r="G49">
        <f>'Çeyreklik Veriler'!G49+'Çeyreklik Veriler'!H49+'Çeyreklik Veriler'!I49+'Çeyreklik Veriler'!J49</f>
        <v>2364000</v>
      </c>
      <c r="H49">
        <f>'Çeyreklik Veriler'!H49+'Çeyreklik Veriler'!I49+'Çeyreklik Veriler'!J49+'Çeyreklik Veriler'!K49</f>
        <v>-16856000</v>
      </c>
      <c r="I49">
        <f>'Çeyreklik Veriler'!I49+'Çeyreklik Veriler'!J49+'Çeyreklik Veriler'!K49+'Çeyreklik Veriler'!L49</f>
        <v>-21352000</v>
      </c>
      <c r="J49">
        <f>'Çeyreklik Veriler'!J49+'Çeyreklik Veriler'!K49+'Çeyreklik Veriler'!L49+'Çeyreklik Veriler'!M49</f>
        <v>-38461000</v>
      </c>
      <c r="K49">
        <f>'Çeyreklik Veriler'!K49+'Çeyreklik Veriler'!L49+'Çeyreklik Veriler'!M49+'Çeyreklik Veriler'!N49</f>
        <v>-62944000</v>
      </c>
      <c r="L49">
        <f>'Çeyreklik Veriler'!L49+'Çeyreklik Veriler'!M49+'Çeyreklik Veriler'!N49+'Çeyreklik Veriler'!O49</f>
        <v>-75052000</v>
      </c>
      <c r="M49">
        <f>'Çeyreklik Veriler'!M49+'Çeyreklik Veriler'!N49+'Çeyreklik Veriler'!O49+'Çeyreklik Veriler'!P49</f>
        <v>21006000</v>
      </c>
      <c r="N49">
        <f>'Çeyreklik Veriler'!N49+'Çeyreklik Veriler'!O49+'Çeyreklik Veriler'!P49+'Çeyreklik Veriler'!Q49</f>
        <v>27023000</v>
      </c>
      <c r="O49">
        <f>'Çeyreklik Veriler'!O49+'Çeyreklik Veriler'!P49+'Çeyreklik Veriler'!Q49+'Çeyreklik Veriler'!R49</f>
        <v>717000</v>
      </c>
      <c r="P49">
        <f>'Çeyreklik Veriler'!P49+'Çeyreklik Veriler'!Q49+'Çeyreklik Veriler'!R49+'Çeyreklik Veriler'!S49</f>
        <v>-221314000</v>
      </c>
      <c r="Q49">
        <f>'Çeyreklik Veriler'!Q49+'Çeyreklik Veriler'!R49+'Çeyreklik Veriler'!S49+'Çeyreklik Veriler'!T49</f>
        <v>-148410000</v>
      </c>
      <c r="R49">
        <f>'Çeyreklik Veriler'!R49+'Çeyreklik Veriler'!S49+'Çeyreklik Veriler'!T49+'Çeyreklik Veriler'!U49</f>
        <v>-479721000</v>
      </c>
      <c r="S49">
        <f>'Çeyreklik Veriler'!S49+'Çeyreklik Veriler'!T49+'Çeyreklik Veriler'!U49+'Çeyreklik Veriler'!V49</f>
        <v>-414549000</v>
      </c>
      <c r="T49">
        <f>'Çeyreklik Veriler'!T49+'Çeyreklik Veriler'!U49+'Çeyreklik Veriler'!V49+'Çeyreklik Veriler'!W49</f>
        <v>-833253000</v>
      </c>
    </row>
    <row r="50" spans="1:20" x14ac:dyDescent="0.25">
      <c r="A50" t="s">
        <v>129</v>
      </c>
      <c r="B50">
        <f>'Çeyreklik Veriler'!B50+'Çeyreklik Veriler'!C50+'Çeyreklik Veriler'!D50+'Çeyreklik Veriler'!E50</f>
        <v>-47653000</v>
      </c>
      <c r="C50">
        <f>'Çeyreklik Veriler'!C50+'Çeyreklik Veriler'!D50+'Çeyreklik Veriler'!E50+'Çeyreklik Veriler'!F50</f>
        <v>-56839000</v>
      </c>
      <c r="D50">
        <f>'Çeyreklik Veriler'!D50+'Çeyreklik Veriler'!E50+'Çeyreklik Veriler'!F50+'Çeyreklik Veriler'!G50</f>
        <v>5770000</v>
      </c>
      <c r="E50">
        <f>'Çeyreklik Veriler'!E50+'Çeyreklik Veriler'!F50+'Çeyreklik Veriler'!G50+'Çeyreklik Veriler'!H50</f>
        <v>-9392000</v>
      </c>
      <c r="F50">
        <f>'Çeyreklik Veriler'!F50+'Çeyreklik Veriler'!G50+'Çeyreklik Veriler'!H50+'Çeyreklik Veriler'!I50</f>
        <v>8242000</v>
      </c>
      <c r="G50">
        <f>'Çeyreklik Veriler'!G50+'Çeyreklik Veriler'!H50+'Çeyreklik Veriler'!I50+'Çeyreklik Veriler'!J50</f>
        <v>2060000</v>
      </c>
      <c r="H50">
        <f>'Çeyreklik Veriler'!H50+'Çeyreklik Veriler'!I50+'Çeyreklik Veriler'!J50+'Çeyreklik Veriler'!K50</f>
        <v>-14843000</v>
      </c>
      <c r="I50">
        <f>'Çeyreklik Veriler'!I50+'Çeyreklik Veriler'!J50+'Çeyreklik Veriler'!K50+'Çeyreklik Veriler'!L50</f>
        <v>-22330000</v>
      </c>
      <c r="J50">
        <f>'Çeyreklik Veriler'!J50+'Çeyreklik Veriler'!K50+'Çeyreklik Veriler'!L50+'Çeyreklik Veriler'!M50</f>
        <v>-42416000</v>
      </c>
      <c r="K50">
        <f>'Çeyreklik Veriler'!K50+'Çeyreklik Veriler'!L50+'Çeyreklik Veriler'!M50+'Çeyreklik Veriler'!N50</f>
        <v>-70707000</v>
      </c>
      <c r="L50">
        <f>'Çeyreklik Veriler'!L50+'Çeyreklik Veriler'!M50+'Çeyreklik Veriler'!N50+'Çeyreklik Veriler'!O50</f>
        <v>-77222000</v>
      </c>
      <c r="M50">
        <f>'Çeyreklik Veriler'!M50+'Çeyreklik Veriler'!N50+'Çeyreklik Veriler'!O50+'Çeyreklik Veriler'!P50</f>
        <v>24918000</v>
      </c>
      <c r="N50">
        <f>'Çeyreklik Veriler'!N50+'Çeyreklik Veriler'!O50+'Çeyreklik Veriler'!P50+'Çeyreklik Veriler'!Q50</f>
        <v>36221000</v>
      </c>
      <c r="O50">
        <f>'Çeyreklik Veriler'!O50+'Çeyreklik Veriler'!P50+'Çeyreklik Veriler'!Q50+'Çeyreklik Veriler'!R50</f>
        <v>-1979000</v>
      </c>
      <c r="P50">
        <f>'Çeyreklik Veriler'!P50+'Çeyreklik Veriler'!Q50+'Çeyreklik Veriler'!R50+'Çeyreklik Veriler'!S50</f>
        <v>-227078000</v>
      </c>
      <c r="Q50">
        <f>'Çeyreklik Veriler'!Q50+'Çeyreklik Veriler'!R50+'Çeyreklik Veriler'!S50+'Çeyreklik Veriler'!T50</f>
        <v>-142385000</v>
      </c>
      <c r="R50">
        <f>'Çeyreklik Veriler'!R50+'Çeyreklik Veriler'!S50+'Çeyreklik Veriler'!T50+'Çeyreklik Veriler'!U50</f>
        <v>-442475000</v>
      </c>
      <c r="S50">
        <f>'Çeyreklik Veriler'!S50+'Çeyreklik Veriler'!T50+'Çeyreklik Veriler'!U50+'Çeyreklik Veriler'!V50</f>
        <v>-356516000</v>
      </c>
      <c r="T50">
        <f>'Çeyreklik Veriler'!T50+'Çeyreklik Veriler'!U50+'Çeyreklik Veriler'!V50+'Çeyreklik Veriler'!W50</f>
        <v>-804236000</v>
      </c>
    </row>
    <row r="51" spans="1:20" x14ac:dyDescent="0.25">
      <c r="A51" t="s">
        <v>130</v>
      </c>
      <c r="B51">
        <f>'Çeyreklik Veriler'!B51+'Çeyreklik Veriler'!C51+'Çeyreklik Veriler'!D51+'Çeyreklik Veriler'!E51</f>
        <v>-47446000</v>
      </c>
      <c r="C51">
        <f>'Çeyreklik Veriler'!C51+'Çeyreklik Veriler'!D51+'Çeyreklik Veriler'!E51+'Çeyreklik Veriler'!F51</f>
        <v>-53330000</v>
      </c>
      <c r="D51">
        <f>'Çeyreklik Veriler'!D51+'Çeyreklik Veriler'!E51+'Çeyreklik Veriler'!F51+'Çeyreklik Veriler'!G51</f>
        <v>9999000</v>
      </c>
      <c r="E51">
        <f>'Çeyreklik Veriler'!E51+'Çeyreklik Veriler'!F51+'Çeyreklik Veriler'!G51+'Çeyreklik Veriler'!H51</f>
        <v>-9041000</v>
      </c>
      <c r="F51">
        <f>'Çeyreklik Veriler'!F51+'Çeyreklik Veriler'!G51+'Çeyreklik Veriler'!H51+'Çeyreklik Veriler'!I51</f>
        <v>16176000</v>
      </c>
      <c r="G51">
        <f>'Çeyreklik Veriler'!G51+'Çeyreklik Veriler'!H51+'Çeyreklik Veriler'!I51+'Çeyreklik Veriler'!J51</f>
        <v>-3055000</v>
      </c>
      <c r="H51">
        <f>'Çeyreklik Veriler'!H51+'Çeyreklik Veriler'!I51+'Çeyreklik Veriler'!J51+'Çeyreklik Veriler'!K51</f>
        <v>-12593000</v>
      </c>
      <c r="I51">
        <f>'Çeyreklik Veriler'!I51+'Çeyreklik Veriler'!J51+'Çeyreklik Veriler'!K51+'Çeyreklik Veriler'!L51</f>
        <v>-21352000</v>
      </c>
      <c r="J51">
        <f>'Çeyreklik Veriler'!J51+'Çeyreklik Veriler'!K51+'Çeyreklik Veriler'!L51+'Çeyreklik Veriler'!M51</f>
        <v>-46117000</v>
      </c>
      <c r="K51">
        <f>'Çeyreklik Veriler'!K51+'Çeyreklik Veriler'!L51+'Çeyreklik Veriler'!M51+'Çeyreklik Veriler'!N51</f>
        <v>54172000</v>
      </c>
      <c r="L51">
        <f>'Çeyreklik Veriler'!L51+'Çeyreklik Veriler'!M51+'Çeyreklik Veriler'!N51+'Çeyreklik Veriler'!O51</f>
        <v>-79315000</v>
      </c>
      <c r="M51">
        <f>'Çeyreklik Veriler'!M51+'Çeyreklik Veriler'!N51+'Çeyreklik Veriler'!O51+'Çeyreklik Veriler'!P51</f>
        <v>109255000</v>
      </c>
      <c r="N51">
        <f>'Çeyreklik Veriler'!N51+'Çeyreklik Veriler'!O51+'Çeyreklik Veriler'!P51+'Çeyreklik Veriler'!Q51</f>
        <v>109273000</v>
      </c>
      <c r="O51">
        <f>'Çeyreklik Veriler'!O51+'Çeyreklik Veriler'!P51+'Çeyreklik Veriler'!Q51+'Çeyreklik Veriler'!R51</f>
        <v>163287000</v>
      </c>
      <c r="P51">
        <f>'Çeyreklik Veriler'!P51+'Çeyreklik Veriler'!Q51+'Çeyreklik Veriler'!R51+'Çeyreklik Veriler'!S51</f>
        <v>-346265000</v>
      </c>
      <c r="Q51">
        <f>'Çeyreklik Veriler'!Q51+'Çeyreklik Veriler'!R51+'Çeyreklik Veriler'!S51+'Çeyreklik Veriler'!T51</f>
        <v>-244936000</v>
      </c>
      <c r="R51">
        <f>'Çeyreklik Veriler'!R51+'Çeyreklik Veriler'!S51+'Çeyreklik Veriler'!T51+'Çeyreklik Veriler'!U51</f>
        <v>-570248000</v>
      </c>
      <c r="S51">
        <f>'Çeyreklik Veriler'!S51+'Çeyreklik Veriler'!T51+'Çeyreklik Veriler'!U51+'Çeyreklik Veriler'!V51</f>
        <v>-437862000</v>
      </c>
      <c r="T51">
        <f>'Çeyreklik Veriler'!T51+'Çeyreklik Veriler'!U51+'Çeyreklik Veriler'!V51+'Çeyreklik Veriler'!W51</f>
        <v>-864413000</v>
      </c>
    </row>
    <row r="52" spans="1:20" x14ac:dyDescent="0.25">
      <c r="A52" t="s">
        <v>131</v>
      </c>
      <c r="B52">
        <f>'Çeyreklik Veriler'!B52+'Çeyreklik Veriler'!C52+'Çeyreklik Veriler'!D52+'Çeyreklik Veriler'!E52</f>
        <v>363472000</v>
      </c>
      <c r="C52">
        <f>'Çeyreklik Veriler'!C52+'Çeyreklik Veriler'!D52+'Çeyreklik Veriler'!E52+'Çeyreklik Veriler'!F52</f>
        <v>346064000</v>
      </c>
      <c r="D52">
        <f>'Çeyreklik Veriler'!D52+'Çeyreklik Veriler'!E52+'Çeyreklik Veriler'!F52+'Çeyreklik Veriler'!G52</f>
        <v>266629000</v>
      </c>
      <c r="E52">
        <f>'Çeyreklik Veriler'!E52+'Çeyreklik Veriler'!F52+'Çeyreklik Veriler'!G52+'Çeyreklik Veriler'!H52</f>
        <v>228230000</v>
      </c>
      <c r="F52">
        <f>'Çeyreklik Veriler'!F52+'Çeyreklik Veriler'!G52+'Çeyreklik Veriler'!H52+'Çeyreklik Veriler'!I52</f>
        <v>13387000</v>
      </c>
      <c r="G52">
        <f>'Çeyreklik Veriler'!G52+'Çeyreklik Veriler'!H52+'Çeyreklik Veriler'!I52+'Çeyreklik Veriler'!J52</f>
        <v>314361000</v>
      </c>
      <c r="H52">
        <f>'Çeyreklik Veriler'!H52+'Çeyreklik Veriler'!I52+'Çeyreklik Veriler'!J52+'Çeyreklik Veriler'!K52</f>
        <v>252726000</v>
      </c>
      <c r="I52">
        <f>'Çeyreklik Veriler'!I52+'Çeyreklik Veriler'!J52+'Çeyreklik Veriler'!K52+'Çeyreklik Veriler'!L52</f>
        <v>364232000</v>
      </c>
      <c r="J52">
        <f>'Çeyreklik Veriler'!J52+'Çeyreklik Veriler'!K52+'Çeyreklik Veriler'!L52+'Çeyreklik Veriler'!M52</f>
        <v>285005000</v>
      </c>
      <c r="K52">
        <f>'Çeyreklik Veriler'!K52+'Çeyreklik Veriler'!L52+'Çeyreklik Veriler'!M52+'Çeyreklik Veriler'!N52</f>
        <v>-21511000</v>
      </c>
      <c r="L52">
        <f>'Çeyreklik Veriler'!L52+'Çeyreklik Veriler'!M52+'Çeyreklik Veriler'!N52+'Çeyreklik Veriler'!O52</f>
        <v>336623000</v>
      </c>
      <c r="M52">
        <f>'Çeyreklik Veriler'!M52+'Çeyreklik Veriler'!N52+'Çeyreklik Veriler'!O52+'Çeyreklik Veriler'!P52</f>
        <v>806843000</v>
      </c>
      <c r="N52">
        <f>'Çeyreklik Veriler'!N52+'Çeyreklik Veriler'!O52+'Çeyreklik Veriler'!P52+'Çeyreklik Veriler'!Q52</f>
        <v>815196000</v>
      </c>
      <c r="O52">
        <f>'Çeyreklik Veriler'!O52+'Çeyreklik Veriler'!P52+'Çeyreklik Veriler'!Q52+'Çeyreklik Veriler'!R52</f>
        <v>938909000</v>
      </c>
      <c r="P52">
        <f>'Çeyreklik Veriler'!P52+'Çeyreklik Veriler'!Q52+'Çeyreklik Veriler'!R52+'Çeyreklik Veriler'!S52</f>
        <v>1172074000</v>
      </c>
      <c r="Q52">
        <f>'Çeyreklik Veriler'!Q52+'Çeyreklik Veriler'!R52+'Çeyreklik Veriler'!S52+'Çeyreklik Veriler'!T52</f>
        <v>1434917000</v>
      </c>
      <c r="R52">
        <f>'Çeyreklik Veriler'!R52+'Çeyreklik Veriler'!S52+'Çeyreklik Veriler'!T52+'Çeyreklik Veriler'!U52</f>
        <v>1282905000</v>
      </c>
      <c r="S52">
        <f>'Çeyreklik Veriler'!S52+'Çeyreklik Veriler'!T52+'Çeyreklik Veriler'!U52+'Çeyreklik Veriler'!V52</f>
        <v>1324875000</v>
      </c>
      <c r="T52">
        <f>'Çeyreklik Veriler'!T52+'Çeyreklik Veriler'!U52+'Çeyreklik Veriler'!V52+'Çeyreklik Veriler'!W52</f>
        <v>2526504000</v>
      </c>
    </row>
    <row r="53" spans="1:20" x14ac:dyDescent="0.25">
      <c r="A53" t="s">
        <v>132</v>
      </c>
      <c r="B53">
        <f>'Çeyreklik Veriler'!B53+'Çeyreklik Veriler'!C53+'Çeyreklik Veriler'!D53+'Çeyreklik Veriler'!E53</f>
        <v>-112499000</v>
      </c>
      <c r="C53">
        <f>'Çeyreklik Veriler'!C53+'Çeyreklik Veriler'!D53+'Çeyreklik Veriler'!E53+'Çeyreklik Veriler'!F53</f>
        <v>-148667000</v>
      </c>
      <c r="D53">
        <f>'Çeyreklik Veriler'!D53+'Çeyreklik Veriler'!E53+'Çeyreklik Veriler'!F53+'Çeyreklik Veriler'!G53</f>
        <v>-183940000</v>
      </c>
      <c r="E53">
        <f>'Çeyreklik Veriler'!E53+'Çeyreklik Veriler'!F53+'Çeyreklik Veriler'!G53+'Çeyreklik Veriler'!H53</f>
        <v>-148634000</v>
      </c>
      <c r="F53">
        <f>'Çeyreklik Veriler'!F53+'Çeyreklik Veriler'!G53+'Çeyreklik Veriler'!H53+'Çeyreklik Veriler'!I53</f>
        <v>-127304000</v>
      </c>
      <c r="G53">
        <f>'Çeyreklik Veriler'!G53+'Çeyreklik Veriler'!H53+'Çeyreklik Veriler'!I53+'Çeyreklik Veriler'!J53</f>
        <v>-101171000</v>
      </c>
      <c r="H53">
        <f>'Çeyreklik Veriler'!H53+'Çeyreklik Veriler'!I53+'Çeyreklik Veriler'!J53+'Çeyreklik Veriler'!K53</f>
        <v>-3359000</v>
      </c>
      <c r="I53">
        <f>'Çeyreklik Veriler'!I53+'Çeyreklik Veriler'!J53+'Çeyreklik Veriler'!K53+'Çeyreklik Veriler'!L53</f>
        <v>85296000</v>
      </c>
      <c r="J53">
        <f>'Çeyreklik Veriler'!J53+'Çeyreklik Veriler'!K53+'Çeyreklik Veriler'!L53+'Çeyreklik Veriler'!M53</f>
        <v>118556000</v>
      </c>
      <c r="K53">
        <f>'Çeyreklik Veriler'!K53+'Çeyreklik Veriler'!L53+'Çeyreklik Veriler'!M53+'Çeyreklik Veriler'!N53</f>
        <v>129207000</v>
      </c>
      <c r="L53">
        <f>'Çeyreklik Veriler'!L53+'Çeyreklik Veriler'!M53+'Çeyreklik Veriler'!N53+'Çeyreklik Veriler'!O53</f>
        <v>96076000</v>
      </c>
      <c r="M53">
        <f>'Çeyreklik Veriler'!M53+'Çeyreklik Veriler'!N53+'Çeyreklik Veriler'!O53+'Çeyreklik Veriler'!P53</f>
        <v>131464000</v>
      </c>
      <c r="N53">
        <f>'Çeyreklik Veriler'!N53+'Çeyreklik Veriler'!O53+'Çeyreklik Veriler'!P53+'Çeyreklik Veriler'!Q53</f>
        <v>187138000</v>
      </c>
      <c r="O53">
        <f>'Çeyreklik Veriler'!O53+'Çeyreklik Veriler'!P53+'Çeyreklik Veriler'!Q53+'Çeyreklik Veriler'!R53</f>
        <v>326078000</v>
      </c>
      <c r="P53">
        <f>'Çeyreklik Veriler'!P53+'Çeyreklik Veriler'!Q53+'Çeyreklik Veriler'!R53+'Çeyreklik Veriler'!S53</f>
        <v>437187000</v>
      </c>
      <c r="Q53">
        <f>'Çeyreklik Veriler'!Q53+'Çeyreklik Veriler'!R53+'Çeyreklik Veriler'!S53+'Çeyreklik Veriler'!T53</f>
        <v>524927000</v>
      </c>
      <c r="R53">
        <f>'Çeyreklik Veriler'!R53+'Çeyreklik Veriler'!S53+'Çeyreklik Veriler'!T53+'Çeyreklik Veriler'!U53</f>
        <v>608884000</v>
      </c>
      <c r="S53">
        <f>'Çeyreklik Veriler'!S53+'Çeyreklik Veriler'!T53+'Çeyreklik Veriler'!U53+'Çeyreklik Veriler'!V53</f>
        <v>631905000</v>
      </c>
      <c r="T53">
        <f>'Çeyreklik Veriler'!T53+'Çeyreklik Veriler'!U53+'Çeyreklik Veriler'!V53+'Çeyreklik Veriler'!W53</f>
        <v>784019000</v>
      </c>
    </row>
    <row r="54" spans="1:20" x14ac:dyDescent="0.25">
      <c r="A54" t="s">
        <v>133</v>
      </c>
      <c r="B54">
        <f>'Çeyreklik Veriler'!B54+'Çeyreklik Veriler'!C54+'Çeyreklik Veriler'!D54+'Çeyreklik Veriler'!E54</f>
        <v>209352000</v>
      </c>
      <c r="C54">
        <f>'Çeyreklik Veriler'!C54+'Çeyreklik Veriler'!D54+'Çeyreklik Veriler'!E54+'Çeyreklik Veriler'!F54</f>
        <v>246167000</v>
      </c>
      <c r="D54">
        <f>'Çeyreklik Veriler'!D54+'Çeyreklik Veriler'!E54+'Çeyreklik Veriler'!F54+'Çeyreklik Veriler'!G54</f>
        <v>289595000</v>
      </c>
      <c r="E54">
        <f>'Çeyreklik Veriler'!E54+'Çeyreklik Veriler'!F54+'Çeyreklik Veriler'!G54+'Çeyreklik Veriler'!H54</f>
        <v>329021000</v>
      </c>
      <c r="F54">
        <f>'Çeyreklik Veriler'!F54+'Çeyreklik Veriler'!G54+'Çeyreklik Veriler'!H54+'Çeyreklik Veriler'!I54</f>
        <v>339700000</v>
      </c>
      <c r="G54">
        <f>'Çeyreklik Veriler'!G54+'Çeyreklik Veriler'!H54+'Çeyreklik Veriler'!I54+'Çeyreklik Veriler'!J54</f>
        <v>346404000</v>
      </c>
      <c r="H54">
        <f>'Çeyreklik Veriler'!H54+'Çeyreklik Veriler'!I54+'Çeyreklik Veriler'!J54+'Çeyreklik Veriler'!K54</f>
        <v>357330000</v>
      </c>
      <c r="I54">
        <f>'Çeyreklik Veriler'!I54+'Çeyreklik Veriler'!J54+'Çeyreklik Veriler'!K54+'Çeyreklik Veriler'!L54</f>
        <v>357806000</v>
      </c>
      <c r="J54">
        <f>'Çeyreklik Veriler'!J54+'Çeyreklik Veriler'!K54+'Çeyreklik Veriler'!L54+'Çeyreklik Veriler'!M54</f>
        <v>379835000</v>
      </c>
      <c r="K54">
        <f>'Çeyreklik Veriler'!K54+'Çeyreklik Veriler'!L54+'Çeyreklik Veriler'!M54+'Çeyreklik Veriler'!N54</f>
        <v>390185000</v>
      </c>
      <c r="L54">
        <f>'Çeyreklik Veriler'!L54+'Çeyreklik Veriler'!M54+'Çeyreklik Veriler'!N54+'Çeyreklik Veriler'!O54</f>
        <v>407183000</v>
      </c>
      <c r="M54">
        <f>'Çeyreklik Veriler'!M54+'Çeyreklik Veriler'!N54+'Çeyreklik Veriler'!O54+'Çeyreklik Veriler'!P54</f>
        <v>394363000</v>
      </c>
      <c r="N54">
        <f>'Çeyreklik Veriler'!N54+'Çeyreklik Veriler'!O54+'Çeyreklik Veriler'!P54+'Çeyreklik Veriler'!Q54</f>
        <v>435912000</v>
      </c>
      <c r="O54">
        <f>'Çeyreklik Veriler'!O54+'Çeyreklik Veriler'!P54+'Çeyreklik Veriler'!Q54+'Çeyreklik Veriler'!R54</f>
        <v>488262000</v>
      </c>
      <c r="P54">
        <f>'Çeyreklik Veriler'!P54+'Çeyreklik Veriler'!Q54+'Çeyreklik Veriler'!R54+'Çeyreklik Veriler'!S54</f>
        <v>567030000</v>
      </c>
      <c r="Q54">
        <f>'Çeyreklik Veriler'!Q54+'Çeyreklik Veriler'!R54+'Çeyreklik Veriler'!S54+'Çeyreklik Veriler'!T54</f>
        <v>783212000</v>
      </c>
      <c r="R54">
        <f>'Çeyreklik Veriler'!R54+'Çeyreklik Veriler'!S54+'Çeyreklik Veriler'!T54+'Çeyreklik Veriler'!U54</f>
        <v>902372000</v>
      </c>
      <c r="S54">
        <f>'Çeyreklik Veriler'!S54+'Çeyreklik Veriler'!T54+'Çeyreklik Veriler'!U54+'Çeyreklik Veriler'!V54</f>
        <v>1114983000</v>
      </c>
      <c r="T54">
        <f>'Çeyreklik Veriler'!T54+'Çeyreklik Veriler'!U54+'Çeyreklik Veriler'!V54+'Çeyreklik Veriler'!W54</f>
        <v>1445466000</v>
      </c>
    </row>
    <row r="55" spans="1:20" x14ac:dyDescent="0.25">
      <c r="A55" t="s">
        <v>134</v>
      </c>
      <c r="B55">
        <f>'Çeyreklik Veriler'!B55+'Çeyreklik Veriler'!C55+'Çeyreklik Veriler'!D55+'Çeyreklik Veriler'!E55</f>
        <v>57744000</v>
      </c>
      <c r="C55">
        <f>'Çeyreklik Veriler'!C55+'Çeyreklik Veriler'!D55+'Çeyreklik Veriler'!E55+'Çeyreklik Veriler'!F55</f>
        <v>83836000</v>
      </c>
      <c r="D55">
        <f>'Çeyreklik Veriler'!D55+'Çeyreklik Veriler'!E55+'Çeyreklik Veriler'!F55+'Çeyreklik Veriler'!G55</f>
        <v>109228000</v>
      </c>
      <c r="E55">
        <f>'Çeyreklik Veriler'!E55+'Çeyreklik Veriler'!F55+'Çeyreklik Veriler'!G55+'Çeyreklik Veriler'!H55</f>
        <v>133298000</v>
      </c>
      <c r="F55">
        <f>'Çeyreklik Veriler'!F55+'Çeyreklik Veriler'!G55+'Çeyreklik Veriler'!H55+'Çeyreklik Veriler'!I55</f>
        <v>129502000</v>
      </c>
      <c r="G55">
        <f>'Çeyreklik Veriler'!G55+'Çeyreklik Veriler'!H55+'Çeyreklik Veriler'!I55+'Çeyreklik Veriler'!J55</f>
        <v>126229000</v>
      </c>
      <c r="H55">
        <f>'Çeyreklik Veriler'!H55+'Çeyreklik Veriler'!I55+'Çeyreklik Veriler'!J55+'Çeyreklik Veriler'!K55</f>
        <v>120890000</v>
      </c>
      <c r="I55">
        <f>'Çeyreklik Veriler'!I55+'Çeyreklik Veriler'!J55+'Çeyreklik Veriler'!K55+'Çeyreklik Veriler'!L55</f>
        <v>118814000</v>
      </c>
      <c r="J55">
        <f>'Çeyreklik Veriler'!J55+'Çeyreklik Veriler'!K55+'Çeyreklik Veriler'!L55+'Çeyreklik Veriler'!M55</f>
        <v>121385000</v>
      </c>
      <c r="K55">
        <f>'Çeyreklik Veriler'!K55+'Çeyreklik Veriler'!L55+'Çeyreklik Veriler'!M55+'Çeyreklik Veriler'!N55</f>
        <v>124484000</v>
      </c>
      <c r="L55">
        <f>'Çeyreklik Veriler'!L55+'Çeyreklik Veriler'!M55+'Çeyreklik Veriler'!N55+'Çeyreklik Veriler'!O55</f>
        <v>132645000</v>
      </c>
      <c r="M55">
        <f>'Çeyreklik Veriler'!M55+'Çeyreklik Veriler'!N55+'Çeyreklik Veriler'!O55+'Çeyreklik Veriler'!P55</f>
        <v>141865000</v>
      </c>
      <c r="N55">
        <f>'Çeyreklik Veriler'!N55+'Çeyreklik Veriler'!O55+'Çeyreklik Veriler'!P55+'Çeyreklik Veriler'!Q55</f>
        <v>152058000</v>
      </c>
      <c r="O55">
        <f>'Çeyreklik Veriler'!O55+'Çeyreklik Veriler'!P55+'Çeyreklik Veriler'!Q55+'Çeyreklik Veriler'!R55</f>
        <v>164455000</v>
      </c>
      <c r="P55">
        <f>'Çeyreklik Veriler'!P55+'Çeyreklik Veriler'!Q55+'Çeyreklik Veriler'!R55+'Çeyreklik Veriler'!S55</f>
        <v>179026000</v>
      </c>
      <c r="Q55">
        <f>'Çeyreklik Veriler'!Q55+'Çeyreklik Veriler'!R55+'Çeyreklik Veriler'!S55+'Çeyreklik Veriler'!T55</f>
        <v>198423000</v>
      </c>
      <c r="R55">
        <f>'Çeyreklik Veriler'!R55+'Çeyreklik Veriler'!S55+'Çeyreklik Veriler'!T55+'Çeyreklik Veriler'!U55</f>
        <v>228299000</v>
      </c>
      <c r="S55">
        <f>'Çeyreklik Veriler'!S55+'Çeyreklik Veriler'!T55+'Çeyreklik Veriler'!U55+'Çeyreklik Veriler'!V55</f>
        <v>267847000</v>
      </c>
      <c r="T55">
        <f>'Çeyreklik Veriler'!T55+'Çeyreklik Veriler'!U55+'Çeyreklik Veriler'!V55+'Çeyreklik Veriler'!W55</f>
        <v>315246000</v>
      </c>
    </row>
    <row r="56" spans="1:20" x14ac:dyDescent="0.25">
      <c r="A56" t="s">
        <v>135</v>
      </c>
      <c r="B56">
        <f>'Çeyreklik Veriler'!B56+'Çeyreklik Veriler'!C56+'Çeyreklik Veriler'!D56+'Çeyreklik Veriler'!E56</f>
        <v>13761000</v>
      </c>
      <c r="C56">
        <f>'Çeyreklik Veriler'!C56+'Çeyreklik Veriler'!D56+'Çeyreklik Veriler'!E56+'Çeyreklik Veriler'!F56</f>
        <v>15921000</v>
      </c>
      <c r="D56">
        <f>'Çeyreklik Veriler'!D56+'Çeyreklik Veriler'!E56+'Çeyreklik Veriler'!F56+'Çeyreklik Veriler'!G56</f>
        <v>14634000</v>
      </c>
      <c r="E56">
        <f>'Çeyreklik Veriler'!E56+'Çeyreklik Veriler'!F56+'Çeyreklik Veriler'!G56+'Çeyreklik Veriler'!H56</f>
        <v>8268000</v>
      </c>
      <c r="F56">
        <f>'Çeyreklik Veriler'!F56+'Çeyreklik Veriler'!G56+'Çeyreklik Veriler'!H56+'Çeyreklik Veriler'!I56</f>
        <v>3287000</v>
      </c>
      <c r="G56">
        <f>'Çeyreklik Veriler'!G56+'Çeyreklik Veriler'!H56+'Çeyreklik Veriler'!I56+'Çeyreklik Veriler'!J56</f>
        <v>8538000</v>
      </c>
      <c r="H56">
        <f>'Çeyreklik Veriler'!H56+'Çeyreklik Veriler'!I56+'Çeyreklik Veriler'!J56+'Çeyreklik Veriler'!K56</f>
        <v>14910000</v>
      </c>
      <c r="I56">
        <f>'Çeyreklik Veriler'!I56+'Çeyreklik Veriler'!J56+'Çeyreklik Veriler'!K56+'Çeyreklik Veriler'!L56</f>
        <v>15737000</v>
      </c>
      <c r="J56">
        <f>'Çeyreklik Veriler'!J56+'Çeyreklik Veriler'!K56+'Çeyreklik Veriler'!L56+'Çeyreklik Veriler'!M56</f>
        <v>21258000</v>
      </c>
      <c r="K56">
        <f>'Çeyreklik Veriler'!K56+'Çeyreklik Veriler'!L56+'Çeyreklik Veriler'!M56+'Çeyreklik Veriler'!N56</f>
        <v>13754000</v>
      </c>
      <c r="L56">
        <f>'Çeyreklik Veriler'!L56+'Çeyreklik Veriler'!M56+'Çeyreklik Veriler'!N56+'Çeyreklik Veriler'!O56</f>
        <v>11903000</v>
      </c>
      <c r="M56">
        <f>'Çeyreklik Veriler'!M56+'Çeyreklik Veriler'!N56+'Çeyreklik Veriler'!O56+'Çeyreklik Veriler'!P56</f>
        <v>12766000</v>
      </c>
      <c r="N56">
        <f>'Çeyreklik Veriler'!N56+'Çeyreklik Veriler'!O56+'Çeyreklik Veriler'!P56+'Çeyreklik Veriler'!Q56</f>
        <v>22738000</v>
      </c>
      <c r="O56">
        <f>'Çeyreklik Veriler'!O56+'Çeyreklik Veriler'!P56+'Çeyreklik Veriler'!Q56+'Çeyreklik Veriler'!R56</f>
        <v>30741000</v>
      </c>
      <c r="P56">
        <f>'Çeyreklik Veriler'!P56+'Çeyreklik Veriler'!Q56+'Çeyreklik Veriler'!R56+'Çeyreklik Veriler'!S56</f>
        <v>44548000</v>
      </c>
      <c r="Q56">
        <f>'Çeyreklik Veriler'!Q56+'Çeyreklik Veriler'!R56+'Çeyreklik Veriler'!S56+'Çeyreklik Veriler'!T56</f>
        <v>89583000</v>
      </c>
      <c r="R56">
        <f>'Çeyreklik Veriler'!R56+'Çeyreklik Veriler'!S56+'Çeyreklik Veriler'!T56+'Çeyreklik Veriler'!U56</f>
        <v>59391000</v>
      </c>
      <c r="S56">
        <f>'Çeyreklik Veriler'!S56+'Çeyreklik Veriler'!T56+'Çeyreklik Veriler'!U56+'Çeyreklik Veriler'!V56</f>
        <v>125738000</v>
      </c>
      <c r="T56">
        <f>'Çeyreklik Veriler'!T56+'Çeyreklik Veriler'!U56+'Çeyreklik Veriler'!V56+'Çeyreklik Veriler'!W56</f>
        <v>131849000</v>
      </c>
    </row>
    <row r="57" spans="1:20" x14ac:dyDescent="0.25">
      <c r="A57" t="s">
        <v>136</v>
      </c>
      <c r="B57">
        <f>'Çeyreklik Veriler'!B57+'Çeyreklik Veriler'!C57+'Çeyreklik Veriler'!D57+'Çeyreklik Veriler'!E57</f>
        <v>137847000</v>
      </c>
      <c r="C57">
        <f>'Çeyreklik Veriler'!C57+'Çeyreklik Veriler'!D57+'Çeyreklik Veriler'!E57+'Çeyreklik Veriler'!F57</f>
        <v>146410000</v>
      </c>
      <c r="D57">
        <f>'Çeyreklik Veriler'!D57+'Çeyreklik Veriler'!E57+'Çeyreklik Veriler'!F57+'Çeyreklik Veriler'!G57</f>
        <v>165733000</v>
      </c>
      <c r="E57">
        <f>'Çeyreklik Veriler'!E57+'Çeyreklik Veriler'!F57+'Çeyreklik Veriler'!G57+'Çeyreklik Veriler'!H57</f>
        <v>187455000</v>
      </c>
      <c r="F57">
        <f>'Çeyreklik Veriler'!F57+'Çeyreklik Veriler'!G57+'Çeyreklik Veriler'!H57+'Çeyreklik Veriler'!I57</f>
        <v>206911000</v>
      </c>
      <c r="G57">
        <f>'Çeyreklik Veriler'!G57+'Çeyreklik Veriler'!H57+'Çeyreklik Veriler'!I57+'Çeyreklik Veriler'!J57</f>
        <v>211637000</v>
      </c>
      <c r="H57">
        <f>'Çeyreklik Veriler'!H57+'Çeyreklik Veriler'!I57+'Çeyreklik Veriler'!J57+'Çeyreklik Veriler'!K57</f>
        <v>221530000</v>
      </c>
      <c r="I57">
        <f>'Çeyreklik Veriler'!I57+'Çeyreklik Veriler'!J57+'Çeyreklik Veriler'!K57+'Çeyreklik Veriler'!L57</f>
        <v>223255000</v>
      </c>
      <c r="J57">
        <f>'Çeyreklik Veriler'!J57+'Çeyreklik Veriler'!K57+'Çeyreklik Veriler'!L57+'Çeyreklik Veriler'!M57</f>
        <v>237192000</v>
      </c>
      <c r="K57">
        <f>'Çeyreklik Veriler'!K57+'Çeyreklik Veriler'!L57+'Çeyreklik Veriler'!M57+'Çeyreklik Veriler'!N57</f>
        <v>251947000</v>
      </c>
      <c r="L57">
        <f>'Çeyreklik Veriler'!L57+'Çeyreklik Veriler'!M57+'Çeyreklik Veriler'!N57+'Çeyreklik Veriler'!O57</f>
        <v>262635000</v>
      </c>
      <c r="M57">
        <f>'Çeyreklik Veriler'!M57+'Çeyreklik Veriler'!N57+'Çeyreklik Veriler'!O57+'Çeyreklik Veriler'!P57</f>
        <v>239732000</v>
      </c>
      <c r="N57">
        <f>'Çeyreklik Veriler'!N57+'Çeyreklik Veriler'!O57+'Çeyreklik Veriler'!P57+'Çeyreklik Veriler'!Q57</f>
        <v>261116000</v>
      </c>
      <c r="O57">
        <f>'Çeyreklik Veriler'!O57+'Çeyreklik Veriler'!P57+'Çeyreklik Veriler'!Q57+'Çeyreklik Veriler'!R57</f>
        <v>293066000</v>
      </c>
      <c r="P57">
        <f>'Çeyreklik Veriler'!P57+'Çeyreklik Veriler'!Q57+'Çeyreklik Veriler'!R57+'Çeyreklik Veriler'!S57</f>
        <v>343456000</v>
      </c>
      <c r="Q57">
        <f>'Çeyreklik Veriler'!Q57+'Çeyreklik Veriler'!R57+'Çeyreklik Veriler'!S57+'Çeyreklik Veriler'!T57</f>
        <v>495206000</v>
      </c>
      <c r="R57">
        <f>'Çeyreklik Veriler'!R57+'Çeyreklik Veriler'!S57+'Çeyreklik Veriler'!T57+'Çeyreklik Veriler'!U57</f>
        <v>614682000</v>
      </c>
      <c r="S57">
        <f>'Çeyreklik Veriler'!S57+'Çeyreklik Veriler'!T57+'Çeyreklik Veriler'!U57+'Çeyreklik Veriler'!V57</f>
        <v>721398000</v>
      </c>
      <c r="T57">
        <f>'Çeyreklik Veriler'!T57+'Çeyreklik Veriler'!U57+'Çeyreklik Veriler'!V57+'Çeyreklik Veriler'!W57</f>
        <v>998371000</v>
      </c>
    </row>
    <row r="58" spans="1:20" x14ac:dyDescent="0.25">
      <c r="A58" t="s">
        <v>137</v>
      </c>
      <c r="B58">
        <f>'Çeyreklik Veriler'!B58+'Çeyreklik Veriler'!C58+'Çeyreklik Veriler'!D58+'Çeyreklik Veriler'!E58</f>
        <v>96853000</v>
      </c>
      <c r="C58">
        <f>'Çeyreklik Veriler'!C58+'Çeyreklik Veriler'!D58+'Çeyreklik Veriler'!E58+'Çeyreklik Veriler'!F58</f>
        <v>97500000</v>
      </c>
      <c r="D58">
        <f>'Çeyreklik Veriler'!D58+'Çeyreklik Veriler'!E58+'Çeyreklik Veriler'!F58+'Çeyreklik Veriler'!G58</f>
        <v>105655000</v>
      </c>
      <c r="E58">
        <f>'Çeyreklik Veriler'!E58+'Çeyreklik Veriler'!F58+'Çeyreklik Veriler'!G58+'Çeyreklik Veriler'!H58</f>
        <v>180387000</v>
      </c>
      <c r="F58">
        <f>'Çeyreklik Veriler'!F58+'Çeyreklik Veriler'!G58+'Çeyreklik Veriler'!H58+'Çeyreklik Veriler'!I58</f>
        <v>212396000</v>
      </c>
      <c r="G58">
        <f>'Çeyreklik Veriler'!G58+'Çeyreklik Veriler'!H58+'Çeyreklik Veriler'!I58+'Çeyreklik Veriler'!J58</f>
        <v>245233000</v>
      </c>
      <c r="H58">
        <f>'Çeyreklik Veriler'!H58+'Çeyreklik Veriler'!I58+'Çeyreklik Veriler'!J58+'Çeyreklik Veriler'!K58</f>
        <v>353971000</v>
      </c>
      <c r="I58">
        <f>'Çeyreklik Veriler'!I58+'Çeyreklik Veriler'!J58+'Çeyreklik Veriler'!K58+'Çeyreklik Veriler'!L58</f>
        <v>443102000</v>
      </c>
      <c r="J58">
        <f>'Çeyreklik Veriler'!J58+'Çeyreklik Veriler'!K58+'Çeyreklik Veriler'!L58+'Çeyreklik Veriler'!M58</f>
        <v>498391000</v>
      </c>
      <c r="K58">
        <f>'Çeyreklik Veriler'!K58+'Çeyreklik Veriler'!L58+'Çeyreklik Veriler'!M58+'Çeyreklik Veriler'!N58</f>
        <v>519392000</v>
      </c>
      <c r="L58">
        <f>'Çeyreklik Veriler'!L58+'Çeyreklik Veriler'!M58+'Çeyreklik Veriler'!N58+'Çeyreklik Veriler'!O58</f>
        <v>503259000</v>
      </c>
      <c r="M58">
        <f>'Çeyreklik Veriler'!M58+'Çeyreklik Veriler'!N58+'Çeyreklik Veriler'!O58+'Çeyreklik Veriler'!P58</f>
        <v>525827000</v>
      </c>
      <c r="N58">
        <f>'Çeyreklik Veriler'!N58+'Çeyreklik Veriler'!O58+'Çeyreklik Veriler'!P58+'Çeyreklik Veriler'!Q58</f>
        <v>623050000</v>
      </c>
      <c r="O58">
        <f>'Çeyreklik Veriler'!O58+'Çeyreklik Veriler'!P58+'Çeyreklik Veriler'!Q58+'Çeyreklik Veriler'!R58</f>
        <v>814340000</v>
      </c>
      <c r="P58">
        <f>'Çeyreklik Veriler'!P58+'Çeyreklik Veriler'!Q58+'Çeyreklik Veriler'!R58+'Çeyreklik Veriler'!S58</f>
        <v>1004217000</v>
      </c>
      <c r="Q58">
        <f>'Çeyreklik Veriler'!Q58+'Çeyreklik Veriler'!R58+'Çeyreklik Veriler'!S58+'Çeyreklik Veriler'!T58</f>
        <v>1308139000</v>
      </c>
      <c r="R58">
        <f>'Çeyreklik Veriler'!R58+'Çeyreklik Veriler'!S58+'Çeyreklik Veriler'!T58+'Çeyreklik Veriler'!U58</f>
        <v>1511256000</v>
      </c>
      <c r="S58">
        <f>'Çeyreklik Veriler'!S58+'Çeyreklik Veriler'!T58+'Çeyreklik Veriler'!U58+'Çeyreklik Veriler'!V58</f>
        <v>1746888000</v>
      </c>
      <c r="T58">
        <f>'Çeyreklik Veriler'!T58+'Çeyreklik Veriler'!U58+'Çeyreklik Veriler'!V58+'Çeyreklik Veriler'!W58</f>
        <v>2229485000</v>
      </c>
    </row>
    <row r="59" spans="1:20" x14ac:dyDescent="0.25">
      <c r="A59" t="s">
        <v>138</v>
      </c>
      <c r="B59">
        <f>'Çeyreklik Veriler'!B59+'Çeyreklik Veriler'!C59+'Çeyreklik Veriler'!D59+'Çeyreklik Veriler'!E59</f>
        <v>291697000</v>
      </c>
      <c r="C59">
        <f>'Çeyreklik Veriler'!C59+'Çeyreklik Veriler'!D59+'Çeyreklik Veriler'!E59+'Çeyreklik Veriler'!F59</f>
        <v>262434000</v>
      </c>
      <c r="D59">
        <f>'Çeyreklik Veriler'!D59+'Çeyreklik Veriler'!E59+'Çeyreklik Veriler'!F59+'Çeyreklik Veriler'!G59</f>
        <v>175747000</v>
      </c>
      <c r="E59">
        <f>'Çeyreklik Veriler'!E59+'Çeyreklik Veriler'!F59+'Çeyreklik Veriler'!G59+'Çeyreklik Veriler'!H59</f>
        <v>59139000</v>
      </c>
      <c r="F59">
        <f>'Çeyreklik Veriler'!F59+'Çeyreklik Veriler'!G59+'Çeyreklik Veriler'!H59+'Çeyreklik Veriler'!I59</f>
        <v>-190232000</v>
      </c>
      <c r="G59">
        <f>'Çeyreklik Veriler'!G59+'Çeyreklik Veriler'!H59+'Çeyreklik Veriler'!I59+'Çeyreklik Veriler'!J59</f>
        <v>74456000</v>
      </c>
      <c r="H59">
        <f>'Çeyreklik Veriler'!H59+'Çeyreklik Veriler'!I59+'Çeyreklik Veriler'!J59+'Çeyreklik Veriler'!K59</f>
        <v>-96244000</v>
      </c>
      <c r="I59">
        <f>'Çeyreklik Veriler'!I59+'Çeyreklik Veriler'!J59+'Çeyreklik Veriler'!K59+'Çeyreklik Veriler'!L59</f>
        <v>-75632000</v>
      </c>
      <c r="J59">
        <f>'Çeyreklik Veriler'!J59+'Çeyreklik Veriler'!K59+'Çeyreklik Veriler'!L59+'Çeyreklik Veriler'!M59</f>
        <v>-207839000</v>
      </c>
      <c r="K59">
        <f>'Çeyreklik Veriler'!K59+'Çeyreklik Veriler'!L59+'Çeyreklik Veriler'!M59+'Çeyreklik Veriler'!N59</f>
        <v>-532728000</v>
      </c>
      <c r="L59">
        <f>'Çeyreklik Veriler'!L59+'Çeyreklik Veriler'!M59+'Çeyreklik Veriler'!N59+'Çeyreklik Veriler'!O59</f>
        <v>-156174000</v>
      </c>
      <c r="M59">
        <f>'Çeyreklik Veriler'!M59+'Çeyreklik Veriler'!N59+'Çeyreklik Veriler'!O59+'Çeyreklik Veriler'!P59</f>
        <v>293860000</v>
      </c>
      <c r="N59">
        <f>'Çeyreklik Veriler'!N59+'Çeyreklik Veriler'!O59+'Çeyreklik Veriler'!P59+'Çeyreklik Veriler'!Q59</f>
        <v>205751000</v>
      </c>
      <c r="O59">
        <f>'Çeyreklik Veriler'!O59+'Çeyreklik Veriler'!P59+'Çeyreklik Veriler'!Q59+'Çeyreklik Veriler'!R59</f>
        <v>143355000</v>
      </c>
      <c r="P59">
        <f>'Çeyreklik Veriler'!P59+'Çeyreklik Veriler'!Q59+'Çeyreklik Veriler'!R59+'Çeyreklik Veriler'!S59</f>
        <v>209876000</v>
      </c>
      <c r="Q59">
        <f>'Çeyreklik Veriler'!Q59+'Çeyreklik Veriler'!R59+'Çeyreklik Veriler'!S59+'Çeyreklik Veriler'!T59</f>
        <v>213988000</v>
      </c>
      <c r="R59">
        <f>'Çeyreklik Veriler'!R59+'Çeyreklik Veriler'!S59+'Çeyreklik Veriler'!T59+'Çeyreklik Veriler'!U59</f>
        <v>-138837000</v>
      </c>
      <c r="S59">
        <f>'Çeyreklik Veriler'!S59+'Çeyreklik Veriler'!T59+'Çeyreklik Veriler'!U59+'Çeyreklik Veriler'!V59</f>
        <v>-278655000</v>
      </c>
      <c r="T59">
        <f>'Çeyreklik Veriler'!T59+'Çeyreklik Veriler'!U59+'Çeyreklik Veriler'!V59+'Çeyreklik Veriler'!W59</f>
        <v>449697000</v>
      </c>
    </row>
    <row r="60" spans="1:20" x14ac:dyDescent="0.25">
      <c r="A60" t="s">
        <v>139</v>
      </c>
      <c r="B60">
        <f>'Çeyreklik Veriler'!B60+'Çeyreklik Veriler'!C60+'Çeyreklik Veriler'!D60+'Çeyreklik Veriler'!E60</f>
        <v>388550000</v>
      </c>
      <c r="C60">
        <f>'Çeyreklik Veriler'!C60+'Çeyreklik Veriler'!D60+'Çeyreklik Veriler'!E60+'Çeyreklik Veriler'!F60</f>
        <v>359934000</v>
      </c>
      <c r="D60">
        <f>'Çeyreklik Veriler'!D60+'Çeyreklik Veriler'!E60+'Çeyreklik Veriler'!F60+'Çeyreklik Veriler'!G60</f>
        <v>281402000</v>
      </c>
      <c r="E60">
        <f>'Çeyreklik Veriler'!E60+'Çeyreklik Veriler'!F60+'Çeyreklik Veriler'!G60+'Çeyreklik Veriler'!H60</f>
        <v>239526000</v>
      </c>
      <c r="F60">
        <f>'Çeyreklik Veriler'!F60+'Çeyreklik Veriler'!G60+'Çeyreklik Veriler'!H60+'Çeyreklik Veriler'!I60</f>
        <v>22164000</v>
      </c>
      <c r="G60">
        <f>'Çeyreklik Veriler'!G60+'Çeyreklik Veriler'!H60+'Çeyreklik Veriler'!I60+'Çeyreklik Veriler'!J60</f>
        <v>319689000</v>
      </c>
      <c r="H60">
        <f>'Çeyreklik Veriler'!H60+'Çeyreklik Veriler'!I60+'Çeyreklik Veriler'!J60+'Çeyreklik Veriler'!K60</f>
        <v>257727000</v>
      </c>
      <c r="I60">
        <f>'Çeyreklik Veriler'!I60+'Çeyreklik Veriler'!J60+'Çeyreklik Veriler'!K60+'Çeyreklik Veriler'!L60</f>
        <v>367470000</v>
      </c>
      <c r="J60">
        <f>'Çeyreklik Veriler'!J60+'Çeyreklik Veriler'!K60+'Çeyreklik Veriler'!L60+'Çeyreklik Veriler'!M60</f>
        <v>290552000</v>
      </c>
      <c r="K60">
        <f>'Çeyreklik Veriler'!K60+'Çeyreklik Veriler'!L60+'Çeyreklik Veriler'!M60+'Çeyreklik Veriler'!N60</f>
        <v>-13336000</v>
      </c>
      <c r="L60">
        <f>'Çeyreklik Veriler'!L60+'Çeyreklik Veriler'!M60+'Çeyreklik Veriler'!N60+'Çeyreklik Veriler'!O60</f>
        <v>347085000</v>
      </c>
      <c r="M60">
        <f>'Çeyreklik Veriler'!M60+'Çeyreklik Veriler'!N60+'Çeyreklik Veriler'!O60+'Çeyreklik Veriler'!P60</f>
        <v>819687000</v>
      </c>
      <c r="N60">
        <f>'Çeyreklik Veriler'!N60+'Çeyreklik Veriler'!O60+'Çeyreklik Veriler'!P60+'Çeyreklik Veriler'!Q60</f>
        <v>828801000</v>
      </c>
      <c r="O60">
        <f>'Çeyreklik Veriler'!O60+'Çeyreklik Veriler'!P60+'Çeyreklik Veriler'!Q60+'Çeyreklik Veriler'!R60</f>
        <v>957695000</v>
      </c>
      <c r="P60">
        <f>'Çeyreklik Veriler'!P60+'Çeyreklik Veriler'!Q60+'Çeyreklik Veriler'!R60+'Çeyreklik Veriler'!S60</f>
        <v>1214093000</v>
      </c>
      <c r="Q60">
        <f>'Çeyreklik Veriler'!Q60+'Çeyreklik Veriler'!R60+'Çeyreklik Veriler'!S60+'Çeyreklik Veriler'!T60</f>
        <v>1522127000</v>
      </c>
      <c r="R60">
        <f>'Çeyreklik Veriler'!R60+'Çeyreklik Veriler'!S60+'Çeyreklik Veriler'!T60+'Çeyreklik Veriler'!U60</f>
        <v>1372419000</v>
      </c>
      <c r="S60">
        <f>'Çeyreklik Veriler'!S60+'Çeyreklik Veriler'!T60+'Çeyreklik Veriler'!U60+'Çeyreklik Veriler'!V60</f>
        <v>1468233000</v>
      </c>
      <c r="T60">
        <f>'Çeyreklik Veriler'!T60+'Çeyreklik Veriler'!U60+'Çeyreklik Veriler'!V60+'Çeyreklik Veriler'!W60</f>
        <v>2679182000</v>
      </c>
    </row>
    <row r="61" spans="1:20" x14ac:dyDescent="0.25">
      <c r="A61" t="s">
        <v>140</v>
      </c>
      <c r="B61">
        <f>'Çeyreklik Veriler'!B61+'Çeyreklik Veriler'!C61+'Çeyreklik Veriler'!D61+'Çeyreklik Veriler'!E61</f>
        <v>-25078000</v>
      </c>
      <c r="C61">
        <f>'Çeyreklik Veriler'!C61+'Çeyreklik Veriler'!D61+'Çeyreklik Veriler'!E61+'Çeyreklik Veriler'!F61</f>
        <v>-13870000</v>
      </c>
      <c r="D61">
        <f>'Çeyreklik Veriler'!D61+'Çeyreklik Veriler'!E61+'Çeyreklik Veriler'!F61+'Çeyreklik Veriler'!G61</f>
        <v>-14773000</v>
      </c>
      <c r="E61">
        <f>'Çeyreklik Veriler'!E61+'Çeyreklik Veriler'!F61+'Çeyreklik Veriler'!G61+'Çeyreklik Veriler'!H61</f>
        <v>-11296000</v>
      </c>
      <c r="F61">
        <f>'Çeyreklik Veriler'!F61+'Çeyreklik Veriler'!G61+'Çeyreklik Veriler'!H61+'Çeyreklik Veriler'!I61</f>
        <v>-8777000</v>
      </c>
      <c r="G61">
        <f>'Çeyreklik Veriler'!G61+'Çeyreklik Veriler'!H61+'Çeyreklik Veriler'!I61+'Çeyreklik Veriler'!J61</f>
        <v>-5328000</v>
      </c>
      <c r="H61">
        <f>'Çeyreklik Veriler'!H61+'Çeyreklik Veriler'!I61+'Çeyreklik Veriler'!J61+'Çeyreklik Veriler'!K61</f>
        <v>-5001000</v>
      </c>
      <c r="I61">
        <f>'Çeyreklik Veriler'!I61+'Çeyreklik Veriler'!J61+'Çeyreklik Veriler'!K61+'Çeyreklik Veriler'!L61</f>
        <v>-3238000</v>
      </c>
      <c r="J61">
        <f>'Çeyreklik Veriler'!J61+'Çeyreklik Veriler'!K61+'Çeyreklik Veriler'!L61+'Çeyreklik Veriler'!M61</f>
        <v>-5547000</v>
      </c>
      <c r="K61">
        <f>'Çeyreklik Veriler'!K61+'Çeyreklik Veriler'!L61+'Çeyreklik Veriler'!M61+'Çeyreklik Veriler'!N61</f>
        <v>-8175000</v>
      </c>
      <c r="L61">
        <f>'Çeyreklik Veriler'!L61+'Çeyreklik Veriler'!M61+'Çeyreklik Veriler'!N61+'Çeyreklik Veriler'!O61</f>
        <v>-10462000</v>
      </c>
      <c r="M61">
        <f>'Çeyreklik Veriler'!M61+'Çeyreklik Veriler'!N61+'Çeyreklik Veriler'!O61+'Çeyreklik Veriler'!P61</f>
        <v>-12844000</v>
      </c>
      <c r="N61">
        <f>'Çeyreklik Veriler'!N61+'Çeyreklik Veriler'!O61+'Çeyreklik Veriler'!P61+'Çeyreklik Veriler'!Q61</f>
        <v>-13605000</v>
      </c>
      <c r="O61">
        <f>'Çeyreklik Veriler'!O61+'Çeyreklik Veriler'!P61+'Çeyreklik Veriler'!Q61+'Çeyreklik Veriler'!R61</f>
        <v>-18786000</v>
      </c>
      <c r="P61">
        <f>'Çeyreklik Veriler'!P61+'Çeyreklik Veriler'!Q61+'Çeyreklik Veriler'!R61+'Çeyreklik Veriler'!S61</f>
        <v>-42019000</v>
      </c>
      <c r="Q61">
        <f>'Çeyreklik Veriler'!Q61+'Çeyreklik Veriler'!R61+'Çeyreklik Veriler'!S61+'Çeyreklik Veriler'!T61</f>
        <v>-87210000</v>
      </c>
      <c r="R61">
        <f>'Çeyreklik Veriler'!R61+'Çeyreklik Veriler'!S61+'Çeyreklik Veriler'!T61+'Çeyreklik Veriler'!U61</f>
        <v>-89514000</v>
      </c>
      <c r="S61">
        <f>'Çeyreklik Veriler'!S61+'Çeyreklik Veriler'!T61+'Çeyreklik Veriler'!U61+'Çeyreklik Veriler'!V61</f>
        <v>-143358000</v>
      </c>
      <c r="T61">
        <f>'Çeyreklik Veriler'!T61+'Çeyreklik Veriler'!U61+'Çeyreklik Veriler'!V61+'Çeyreklik Veriler'!W61</f>
        <v>-152678000</v>
      </c>
    </row>
    <row r="62" spans="1:20" x14ac:dyDescent="0.25">
      <c r="A62" t="s">
        <v>141</v>
      </c>
      <c r="B62">
        <f>'Çeyreklik Veriler'!B62+'Çeyreklik Veriler'!C62+'Çeyreklik Veriler'!D62+'Çeyreklik Veriler'!E62</f>
        <v>-35075000</v>
      </c>
      <c r="C62">
        <f>'Çeyreklik Veriler'!C62+'Çeyreklik Veriler'!D62+'Çeyreklik Veriler'!E62+'Çeyreklik Veriler'!F62</f>
        <v>-36187000</v>
      </c>
      <c r="D62">
        <f>'Çeyreklik Veriler'!D62+'Çeyreklik Veriler'!E62+'Çeyreklik Veriler'!F62+'Çeyreklik Veriler'!G62</f>
        <v>-38500000</v>
      </c>
      <c r="E62">
        <f>'Çeyreklik Veriler'!E62+'Çeyreklik Veriler'!F62+'Çeyreklik Veriler'!G62+'Çeyreklik Veriler'!H62</f>
        <v>-35570000</v>
      </c>
      <c r="F62">
        <f>'Çeyreklik Veriler'!F62+'Çeyreklik Veriler'!G62+'Çeyreklik Veriler'!H62+'Çeyreklik Veriler'!I62</f>
        <v>-38786000</v>
      </c>
      <c r="G62">
        <f>'Çeyreklik Veriler'!G62+'Çeyreklik Veriler'!H62+'Çeyreklik Veriler'!I62+'Çeyreklik Veriler'!J62</f>
        <v>-34748000</v>
      </c>
      <c r="H62">
        <f>'Çeyreklik Veriler'!H62+'Çeyreklik Veriler'!I62+'Çeyreklik Veriler'!J62+'Çeyreklik Veriler'!K62</f>
        <v>-35346000</v>
      </c>
      <c r="I62">
        <f>'Çeyreklik Veriler'!I62+'Çeyreklik Veriler'!J62+'Çeyreklik Veriler'!K62+'Çeyreklik Veriler'!L62</f>
        <v>-37402000</v>
      </c>
      <c r="J62">
        <f>'Çeyreklik Veriler'!J62+'Çeyreklik Veriler'!K62+'Çeyreklik Veriler'!L62+'Çeyreklik Veriler'!M62</f>
        <v>-38391000</v>
      </c>
      <c r="K62">
        <f>'Çeyreklik Veriler'!K62+'Çeyreklik Veriler'!L62+'Çeyreklik Veriler'!M62+'Çeyreklik Veriler'!N62</f>
        <v>-44954000</v>
      </c>
      <c r="L62">
        <f>'Çeyreklik Veriler'!L62+'Çeyreklik Veriler'!M62+'Çeyreklik Veriler'!N62+'Çeyreklik Veriler'!O62</f>
        <v>-48855000</v>
      </c>
      <c r="M62">
        <f>'Çeyreklik Veriler'!M62+'Çeyreklik Veriler'!N62+'Çeyreklik Veriler'!O62+'Çeyreklik Veriler'!P62</f>
        <v>-70047000</v>
      </c>
      <c r="N62">
        <f>'Çeyreklik Veriler'!N62+'Çeyreklik Veriler'!O62+'Çeyreklik Veriler'!P62+'Çeyreklik Veriler'!Q62</f>
        <v>-76705000</v>
      </c>
      <c r="O62">
        <f>'Çeyreklik Veriler'!O62+'Çeyreklik Veriler'!P62+'Çeyreklik Veriler'!Q62+'Çeyreklik Veriler'!R62</f>
        <v>-96060000</v>
      </c>
      <c r="P62">
        <f>'Çeyreklik Veriler'!P62+'Çeyreklik Veriler'!Q62+'Çeyreklik Veriler'!R62+'Çeyreklik Veriler'!S62</f>
        <v>-129422000</v>
      </c>
      <c r="Q62">
        <f>'Çeyreklik Veriler'!Q62+'Çeyreklik Veriler'!R62+'Çeyreklik Veriler'!S62+'Çeyreklik Veriler'!T62</f>
        <v>-191794000</v>
      </c>
      <c r="R62">
        <f>'Çeyreklik Veriler'!R62+'Çeyreklik Veriler'!S62+'Çeyreklik Veriler'!T62+'Çeyreklik Veriler'!U62</f>
        <v>-245103000</v>
      </c>
      <c r="S62">
        <f>'Çeyreklik Veriler'!S62+'Çeyreklik Veriler'!T62+'Çeyreklik Veriler'!U62+'Çeyreklik Veriler'!V62</f>
        <v>-342316000</v>
      </c>
      <c r="T62">
        <f>'Çeyreklik Veriler'!T62+'Çeyreklik Veriler'!U62+'Çeyreklik Veriler'!V62+'Çeyreklik Veriler'!W62</f>
        <v>-388611000</v>
      </c>
    </row>
    <row r="63" spans="1:20" x14ac:dyDescent="0.25">
      <c r="A63" t="s">
        <v>142</v>
      </c>
      <c r="B63">
        <f>'Çeyreklik Veriler'!B63+'Çeyreklik Veriler'!C63+'Çeyreklik Veriler'!D63+'Çeyreklik Veriler'!E63</f>
        <v>161000</v>
      </c>
      <c r="C63">
        <f>'Çeyreklik Veriler'!C63+'Çeyreklik Veriler'!D63+'Çeyreklik Veriler'!E63+'Çeyreklik Veriler'!F63</f>
        <v>229000</v>
      </c>
      <c r="D63">
        <f>'Çeyreklik Veriler'!D63+'Çeyreklik Veriler'!E63+'Çeyreklik Veriler'!F63+'Çeyreklik Veriler'!G63</f>
        <v>214000</v>
      </c>
      <c r="E63">
        <f>'Çeyreklik Veriler'!E63+'Çeyreklik Veriler'!F63+'Çeyreklik Veriler'!G63+'Çeyreklik Veriler'!H63</f>
        <v>124000</v>
      </c>
      <c r="F63">
        <f>'Çeyreklik Veriler'!F63+'Çeyreklik Veriler'!G63+'Çeyreklik Veriler'!H63+'Çeyreklik Veriler'!I63</f>
        <v>122000</v>
      </c>
      <c r="G63">
        <f>'Çeyreklik Veriler'!G63+'Çeyreklik Veriler'!H63+'Çeyreklik Veriler'!I63+'Çeyreklik Veriler'!J63</f>
        <v>2069000</v>
      </c>
      <c r="H63">
        <f>'Çeyreklik Veriler'!H63+'Çeyreklik Veriler'!I63+'Çeyreklik Veriler'!J63+'Çeyreklik Veriler'!K63</f>
        <v>5658000</v>
      </c>
      <c r="I63">
        <f>'Çeyreklik Veriler'!I63+'Çeyreklik Veriler'!J63+'Çeyreklik Veriler'!K63+'Çeyreklik Veriler'!L63</f>
        <v>12024000</v>
      </c>
      <c r="J63">
        <f>'Çeyreklik Veriler'!J63+'Çeyreklik Veriler'!K63+'Çeyreklik Veriler'!L63+'Çeyreklik Veriler'!M63</f>
        <v>15302000</v>
      </c>
      <c r="K63">
        <f>'Çeyreklik Veriler'!K63+'Çeyreklik Veriler'!L63+'Çeyreklik Veriler'!M63+'Çeyreklik Veriler'!N63</f>
        <v>14170000</v>
      </c>
      <c r="L63">
        <f>'Çeyreklik Veriler'!L63+'Çeyreklik Veriler'!M63+'Çeyreklik Veriler'!N63+'Çeyreklik Veriler'!O63</f>
        <v>10693000</v>
      </c>
      <c r="M63">
        <f>'Çeyreklik Veriler'!M63+'Çeyreklik Veriler'!N63+'Çeyreklik Veriler'!O63+'Çeyreklik Veriler'!P63</f>
        <v>14021000</v>
      </c>
      <c r="N63">
        <f>'Çeyreklik Veriler'!N63+'Çeyreklik Veriler'!O63+'Çeyreklik Veriler'!P63+'Çeyreklik Veriler'!Q63</f>
        <v>17681000</v>
      </c>
      <c r="O63">
        <f>'Çeyreklik Veriler'!O63+'Çeyreklik Veriler'!P63+'Çeyreklik Veriler'!Q63+'Çeyreklik Veriler'!R63</f>
        <v>24829000</v>
      </c>
      <c r="P63">
        <f>'Çeyreklik Veriler'!P63+'Çeyreklik Veriler'!Q63+'Çeyreklik Veriler'!R63+'Çeyreklik Veriler'!S63</f>
        <v>40660000</v>
      </c>
      <c r="Q63">
        <f>'Çeyreklik Veriler'!Q63+'Çeyreklik Veriler'!R63+'Çeyreklik Veriler'!S63+'Çeyreklik Veriler'!T63</f>
        <v>54326000</v>
      </c>
      <c r="R63">
        <f>'Çeyreklik Veriler'!R63+'Çeyreklik Veriler'!S63+'Çeyreklik Veriler'!T63+'Çeyreklik Veriler'!U63</f>
        <v>86513000</v>
      </c>
      <c r="S63">
        <f>'Çeyreklik Veriler'!S63+'Çeyreklik Veriler'!T63+'Çeyreklik Veriler'!U63+'Çeyreklik Veriler'!V63</f>
        <v>97771000</v>
      </c>
      <c r="T63">
        <f>'Çeyreklik Veriler'!T63+'Çeyreklik Veriler'!U63+'Çeyreklik Veriler'!V63+'Çeyreklik Veriler'!W63</f>
        <v>144061000</v>
      </c>
    </row>
    <row r="64" spans="1:20" x14ac:dyDescent="0.25">
      <c r="A64" t="s">
        <v>143</v>
      </c>
      <c r="B64">
        <f>'Çeyreklik Veriler'!B64+'Çeyreklik Veriler'!C64+'Çeyreklik Veriler'!D64+'Çeyreklik Veriler'!E64</f>
        <v>-34914000</v>
      </c>
      <c r="C64">
        <f>'Çeyreklik Veriler'!C64+'Çeyreklik Veriler'!D64+'Çeyreklik Veriler'!E64+'Çeyreklik Veriler'!F64</f>
        <v>-35958000</v>
      </c>
      <c r="D64">
        <f>'Çeyreklik Veriler'!D64+'Çeyreklik Veriler'!E64+'Çeyreklik Veriler'!F64+'Çeyreklik Veriler'!G64</f>
        <v>-38286000</v>
      </c>
      <c r="E64">
        <f>'Çeyreklik Veriler'!E64+'Çeyreklik Veriler'!F64+'Çeyreklik Veriler'!G64+'Çeyreklik Veriler'!H64</f>
        <v>-35446000</v>
      </c>
      <c r="F64">
        <f>'Çeyreklik Veriler'!F64+'Çeyreklik Veriler'!G64+'Çeyreklik Veriler'!H64+'Çeyreklik Veriler'!I64</f>
        <v>-38664000</v>
      </c>
      <c r="G64">
        <f>'Çeyreklik Veriler'!G64+'Çeyreklik Veriler'!H64+'Çeyreklik Veriler'!I64+'Çeyreklik Veriler'!J64</f>
        <v>-32679000</v>
      </c>
      <c r="H64">
        <f>'Çeyreklik Veriler'!H64+'Çeyreklik Veriler'!I64+'Çeyreklik Veriler'!J64+'Çeyreklik Veriler'!K64</f>
        <v>-29688000</v>
      </c>
      <c r="I64">
        <f>'Çeyreklik Veriler'!I64+'Çeyreklik Veriler'!J64+'Çeyreklik Veriler'!K64+'Çeyreklik Veriler'!L64</f>
        <v>-25378000</v>
      </c>
      <c r="J64">
        <f>'Çeyreklik Veriler'!J64+'Çeyreklik Veriler'!K64+'Çeyreklik Veriler'!L64+'Çeyreklik Veriler'!M64</f>
        <v>-23089000</v>
      </c>
      <c r="K64">
        <f>'Çeyreklik Veriler'!K64+'Çeyreklik Veriler'!L64+'Çeyreklik Veriler'!M64+'Çeyreklik Veriler'!N64</f>
        <v>-30784000</v>
      </c>
      <c r="L64">
        <f>'Çeyreklik Veriler'!L64+'Çeyreklik Veriler'!M64+'Çeyreklik Veriler'!N64+'Çeyreklik Veriler'!O64</f>
        <v>-38162000</v>
      </c>
      <c r="M64">
        <f>'Çeyreklik Veriler'!M64+'Çeyreklik Veriler'!N64+'Çeyreklik Veriler'!O64+'Çeyreklik Veriler'!P64</f>
        <v>-56026000</v>
      </c>
      <c r="N64">
        <f>'Çeyreklik Veriler'!N64+'Çeyreklik Veriler'!O64+'Çeyreklik Veriler'!P64+'Çeyreklik Veriler'!Q64</f>
        <v>-59024000</v>
      </c>
      <c r="O64">
        <f>'Çeyreklik Veriler'!O64+'Çeyreklik Veriler'!P64+'Çeyreklik Veriler'!Q64+'Çeyreklik Veriler'!R64</f>
        <v>-71231000</v>
      </c>
      <c r="P64">
        <f>'Çeyreklik Veriler'!P64+'Çeyreklik Veriler'!Q64+'Çeyreklik Veriler'!R64+'Çeyreklik Veriler'!S64</f>
        <v>-88762000</v>
      </c>
      <c r="Q64">
        <f>'Çeyreklik Veriler'!Q64+'Çeyreklik Veriler'!R64+'Çeyreklik Veriler'!S64+'Çeyreklik Veriler'!T64</f>
        <v>-137468000</v>
      </c>
      <c r="R64">
        <f>'Çeyreklik Veriler'!R64+'Çeyreklik Veriler'!S64+'Çeyreklik Veriler'!T64+'Çeyreklik Veriler'!U64</f>
        <v>-158590000</v>
      </c>
      <c r="S64">
        <f>'Çeyreklik Veriler'!S64+'Çeyreklik Veriler'!T64+'Çeyreklik Veriler'!U64+'Çeyreklik Veriler'!V64</f>
        <v>-244545000</v>
      </c>
      <c r="T64">
        <f>'Çeyreklik Veriler'!T64+'Çeyreklik Veriler'!U64+'Çeyreklik Veriler'!V64+'Çeyreklik Veriler'!W64</f>
        <v>-244550000</v>
      </c>
    </row>
    <row r="65" spans="1:20" x14ac:dyDescent="0.25">
      <c r="A65" t="s">
        <v>144</v>
      </c>
      <c r="B65">
        <f>'Çeyreklik Veriler'!B65+'Çeyreklik Veriler'!C65+'Çeyreklik Veriler'!D65+'Çeyreklik Veriler'!E65</f>
        <v>328558000</v>
      </c>
      <c r="C65">
        <f>'Çeyreklik Veriler'!C65+'Çeyreklik Veriler'!D65+'Çeyreklik Veriler'!E65+'Çeyreklik Veriler'!F65</f>
        <v>310106000</v>
      </c>
      <c r="D65">
        <f>'Çeyreklik Veriler'!D65+'Çeyreklik Veriler'!E65+'Çeyreklik Veriler'!F65+'Çeyreklik Veriler'!G65</f>
        <v>228343000</v>
      </c>
      <c r="E65">
        <f>'Çeyreklik Veriler'!E65+'Çeyreklik Veriler'!F65+'Çeyreklik Veriler'!G65+'Çeyreklik Veriler'!H65</f>
        <v>192784000</v>
      </c>
      <c r="F65">
        <f>'Çeyreklik Veriler'!F65+'Çeyreklik Veriler'!G65+'Çeyreklik Veriler'!H65+'Çeyreklik Veriler'!I65</f>
        <v>-25277000</v>
      </c>
      <c r="G65">
        <f>'Çeyreklik Veriler'!G65+'Çeyreklik Veriler'!H65+'Çeyreklik Veriler'!I65+'Çeyreklik Veriler'!J65</f>
        <v>281682000</v>
      </c>
      <c r="H65">
        <f>'Çeyreklik Veriler'!H65+'Çeyreklik Veriler'!I65+'Çeyreklik Veriler'!J65+'Çeyreklik Veriler'!K65</f>
        <v>223038000</v>
      </c>
      <c r="I65">
        <f>'Çeyreklik Veriler'!I65+'Çeyreklik Veriler'!J65+'Çeyreklik Veriler'!K65+'Çeyreklik Veriler'!L65</f>
        <v>338854000</v>
      </c>
      <c r="J65">
        <f>'Çeyreklik Veriler'!J65+'Çeyreklik Veriler'!K65+'Çeyreklik Veriler'!L65+'Çeyreklik Veriler'!M65</f>
        <v>261916000</v>
      </c>
      <c r="K65">
        <f>'Çeyreklik Veriler'!K65+'Çeyreklik Veriler'!L65+'Çeyreklik Veriler'!M65+'Çeyreklik Veriler'!N65</f>
        <v>-52295000</v>
      </c>
      <c r="L65">
        <f>'Çeyreklik Veriler'!L65+'Çeyreklik Veriler'!M65+'Çeyreklik Veriler'!N65+'Çeyreklik Veriler'!O65</f>
        <v>298461000</v>
      </c>
      <c r="M65">
        <f>'Çeyreklik Veriler'!M65+'Çeyreklik Veriler'!N65+'Çeyreklik Veriler'!O65+'Çeyreklik Veriler'!P65</f>
        <v>750817000</v>
      </c>
      <c r="N65">
        <f>'Çeyreklik Veriler'!N65+'Çeyreklik Veriler'!O65+'Çeyreklik Veriler'!P65+'Çeyreklik Veriler'!Q65</f>
        <v>756172000</v>
      </c>
      <c r="O65">
        <f>'Çeyreklik Veriler'!O65+'Çeyreklik Veriler'!P65+'Çeyreklik Veriler'!Q65+'Çeyreklik Veriler'!R65</f>
        <v>867678000</v>
      </c>
      <c r="P65">
        <f>'Çeyreklik Veriler'!P65+'Çeyreklik Veriler'!Q65+'Çeyreklik Veriler'!R65+'Çeyreklik Veriler'!S65</f>
        <v>1083312000</v>
      </c>
      <c r="Q65">
        <f>'Çeyreklik Veriler'!Q65+'Çeyreklik Veriler'!R65+'Çeyreklik Veriler'!S65+'Çeyreklik Veriler'!T65</f>
        <v>1297449000</v>
      </c>
      <c r="R65">
        <f>'Çeyreklik Veriler'!R65+'Çeyreklik Veriler'!S65+'Çeyreklik Veriler'!T65+'Çeyreklik Veriler'!U65</f>
        <v>1124315000</v>
      </c>
      <c r="S65">
        <f>'Çeyreklik Veriler'!S65+'Çeyreklik Veriler'!T65+'Çeyreklik Veriler'!U65+'Çeyreklik Veriler'!V65</f>
        <v>1080330000</v>
      </c>
      <c r="T65">
        <f>'Çeyreklik Veriler'!T65+'Çeyreklik Veriler'!U65+'Çeyreklik Veriler'!V65+'Çeyreklik Veriler'!W65</f>
        <v>2281954000</v>
      </c>
    </row>
    <row r="66" spans="1:20" x14ac:dyDescent="0.25">
      <c r="A66" t="s">
        <v>145</v>
      </c>
      <c r="B66">
        <f>'Çeyreklik Veriler'!B66+'Çeyreklik Veriler'!C66+'Çeyreklik Veriler'!D66+'Çeyreklik Veriler'!E66</f>
        <v>-166223000</v>
      </c>
      <c r="C66">
        <f>'Çeyreklik Veriler'!C66+'Çeyreklik Veriler'!D66+'Çeyreklik Veriler'!E66+'Çeyreklik Veriler'!F66</f>
        <v>-110315000</v>
      </c>
      <c r="D66">
        <f>'Çeyreklik Veriler'!D66+'Çeyreklik Veriler'!E66+'Çeyreklik Veriler'!F66+'Çeyreklik Veriler'!G66</f>
        <v>-13045000</v>
      </c>
      <c r="E66">
        <f>'Çeyreklik Veriler'!E66+'Çeyreklik Veriler'!F66+'Çeyreklik Veriler'!G66+'Çeyreklik Veriler'!H66</f>
        <v>63394000</v>
      </c>
      <c r="F66">
        <f>'Çeyreklik Veriler'!F66+'Çeyreklik Veriler'!G66+'Çeyreklik Veriler'!H66+'Çeyreklik Veriler'!I66</f>
        <v>277143000</v>
      </c>
      <c r="G66">
        <f>'Çeyreklik Veriler'!G66+'Çeyreklik Veriler'!H66+'Çeyreklik Veriler'!I66+'Çeyreklik Veriler'!J66</f>
        <v>215437000</v>
      </c>
      <c r="H66">
        <f>'Çeyreklik Veriler'!H66+'Çeyreklik Veriler'!I66+'Çeyreklik Veriler'!J66+'Çeyreklik Veriler'!K66</f>
        <v>206377000</v>
      </c>
      <c r="I66">
        <f>'Çeyreklik Veriler'!I66+'Çeyreklik Veriler'!J66+'Çeyreklik Veriler'!K66+'Çeyreklik Veriler'!L66</f>
        <v>222885000</v>
      </c>
      <c r="J66">
        <f>'Çeyreklik Veriler'!J66+'Çeyreklik Veriler'!K66+'Çeyreklik Veriler'!L66+'Çeyreklik Veriler'!M66</f>
        <v>-64668000</v>
      </c>
      <c r="K66">
        <f>'Çeyreklik Veriler'!K66+'Çeyreklik Veriler'!L66+'Çeyreklik Veriler'!M66+'Çeyreklik Veriler'!N66</f>
        <v>-232715000</v>
      </c>
      <c r="L66">
        <f>'Çeyreklik Veriler'!L66+'Çeyreklik Veriler'!M66+'Çeyreklik Veriler'!N66+'Çeyreklik Veriler'!O66</f>
        <v>-438506000</v>
      </c>
      <c r="M66">
        <f>'Çeyreklik Veriler'!M66+'Çeyreklik Veriler'!N66+'Çeyreklik Veriler'!O66+'Çeyreklik Veriler'!P66</f>
        <v>-406636000</v>
      </c>
      <c r="N66">
        <f>'Çeyreklik Veriler'!N66+'Çeyreklik Veriler'!O66+'Çeyreklik Veriler'!P66+'Çeyreklik Veriler'!Q66</f>
        <v>-171375000</v>
      </c>
      <c r="O66">
        <f>'Çeyreklik Veriler'!O66+'Çeyreklik Veriler'!P66+'Çeyreklik Veriler'!Q66+'Çeyreklik Veriler'!R66</f>
        <v>-115044000</v>
      </c>
      <c r="P66">
        <f>'Çeyreklik Veriler'!P66+'Çeyreklik Veriler'!Q66+'Çeyreklik Veriler'!R66+'Çeyreklik Veriler'!S66</f>
        <v>-193482000</v>
      </c>
      <c r="Q66">
        <f>'Çeyreklik Veriler'!Q66+'Çeyreklik Veriler'!R66+'Çeyreklik Veriler'!S66+'Çeyreklik Veriler'!T66</f>
        <v>167424000</v>
      </c>
      <c r="R66">
        <f>'Çeyreklik Veriler'!R66+'Çeyreklik Veriler'!S66+'Çeyreklik Veriler'!T66+'Çeyreklik Veriler'!U66</f>
        <v>-19452000</v>
      </c>
      <c r="S66">
        <f>'Çeyreklik Veriler'!S66+'Çeyreklik Veriler'!T66+'Çeyreklik Veriler'!U66+'Çeyreklik Veriler'!V66</f>
        <v>-31860000</v>
      </c>
      <c r="T66">
        <f>'Çeyreklik Veriler'!T66+'Çeyreklik Veriler'!U66+'Çeyreklik Veriler'!V66+'Çeyreklik Veriler'!W66</f>
        <v>-278361000</v>
      </c>
    </row>
    <row r="67" spans="1:20" x14ac:dyDescent="0.25">
      <c r="A67" t="s">
        <v>146</v>
      </c>
      <c r="B67">
        <f>'Çeyreklik Veriler'!B67+'Çeyreklik Veriler'!C67+'Çeyreklik Veriler'!D67+'Çeyreklik Veriler'!E67</f>
        <v>0</v>
      </c>
      <c r="C67">
        <f>'Çeyreklik Veriler'!C67+'Çeyreklik Veriler'!D67+'Çeyreklik Veriler'!E67+'Çeyreklik Veriler'!F67</f>
        <v>0</v>
      </c>
      <c r="D67">
        <f>'Çeyreklik Veriler'!D67+'Çeyreklik Veriler'!E67+'Çeyreklik Veriler'!F67+'Çeyreklik Veriler'!G67</f>
        <v>0</v>
      </c>
      <c r="E67">
        <f>'Çeyreklik Veriler'!E67+'Çeyreklik Veriler'!F67+'Çeyreklik Veriler'!G67+'Çeyreklik Veriler'!H67</f>
        <v>0</v>
      </c>
      <c r="F67">
        <f>'Çeyreklik Veriler'!F67+'Çeyreklik Veriler'!G67+'Çeyreklik Veriler'!H67+'Çeyreklik Veriler'!I67</f>
        <v>0</v>
      </c>
      <c r="G67">
        <f>'Çeyreklik Veriler'!G67+'Çeyreklik Veriler'!H67+'Çeyreklik Veriler'!I67+'Çeyreklik Veriler'!J67</f>
        <v>0</v>
      </c>
      <c r="H67">
        <f>'Çeyreklik Veriler'!H67+'Çeyreklik Veriler'!I67+'Çeyreklik Veriler'!J67+'Çeyreklik Veriler'!K67</f>
        <v>0</v>
      </c>
      <c r="I67">
        <f>'Çeyreklik Veriler'!I67+'Çeyreklik Veriler'!J67+'Çeyreklik Veriler'!K67+'Çeyreklik Veriler'!L67</f>
        <v>0</v>
      </c>
      <c r="J67">
        <f>'Çeyreklik Veriler'!J67+'Çeyreklik Veriler'!K67+'Çeyreklik Veriler'!L67+'Çeyreklik Veriler'!M67</f>
        <v>0</v>
      </c>
      <c r="K67">
        <f>'Çeyreklik Veriler'!K67+'Çeyreklik Veriler'!L67+'Çeyreklik Veriler'!M67+'Çeyreklik Veriler'!N67</f>
        <v>0</v>
      </c>
      <c r="L67">
        <f>'Çeyreklik Veriler'!L67+'Çeyreklik Veriler'!M67+'Çeyreklik Veriler'!N67+'Çeyreklik Veriler'!O67</f>
        <v>0</v>
      </c>
      <c r="M67">
        <f>'Çeyreklik Veriler'!M67+'Çeyreklik Veriler'!N67+'Çeyreklik Veriler'!O67+'Çeyreklik Veriler'!P67</f>
        <v>0</v>
      </c>
      <c r="N67">
        <f>'Çeyreklik Veriler'!N67+'Çeyreklik Veriler'!O67+'Çeyreklik Veriler'!P67+'Çeyreklik Veriler'!Q67</f>
        <v>0</v>
      </c>
      <c r="O67">
        <f>'Çeyreklik Veriler'!O67+'Çeyreklik Veriler'!P67+'Çeyreklik Veriler'!Q67+'Çeyreklik Veriler'!R67</f>
        <v>0</v>
      </c>
      <c r="P67">
        <f>'Çeyreklik Veriler'!P67+'Çeyreklik Veriler'!Q67+'Çeyreklik Veriler'!R67+'Çeyreklik Veriler'!S67</f>
        <v>0</v>
      </c>
      <c r="Q67">
        <f>'Çeyreklik Veriler'!Q67+'Çeyreklik Veriler'!R67+'Çeyreklik Veriler'!S67+'Çeyreklik Veriler'!T67</f>
        <v>0</v>
      </c>
      <c r="R67">
        <f>'Çeyreklik Veriler'!R67+'Çeyreklik Veriler'!S67+'Çeyreklik Veriler'!T67+'Çeyreklik Veriler'!U67</f>
        <v>0</v>
      </c>
      <c r="S67">
        <f>'Çeyreklik Veriler'!S67+'Çeyreklik Veriler'!T67+'Çeyreklik Veriler'!U67+'Çeyreklik Veriler'!V67</f>
        <v>0</v>
      </c>
      <c r="T67">
        <f>'Çeyreklik Veriler'!T67+'Çeyreklik Veriler'!U67+'Çeyreklik Veriler'!V67+'Çeyreklik Veriler'!W67</f>
        <v>0</v>
      </c>
    </row>
    <row r="68" spans="1:20" x14ac:dyDescent="0.25">
      <c r="A68" t="s">
        <v>147</v>
      </c>
      <c r="B68">
        <f>'Çeyreklik Veriler'!B68+'Çeyreklik Veriler'!C68+'Çeyreklik Veriler'!D68+'Çeyreklik Veriler'!E68</f>
        <v>0</v>
      </c>
      <c r="C68">
        <f>'Çeyreklik Veriler'!C68+'Çeyreklik Veriler'!D68+'Çeyreklik Veriler'!E68+'Çeyreklik Veriler'!F68</f>
        <v>0</v>
      </c>
      <c r="D68">
        <f>'Çeyreklik Veriler'!D68+'Çeyreklik Veriler'!E68+'Çeyreklik Veriler'!F68+'Çeyreklik Veriler'!G68</f>
        <v>0</v>
      </c>
      <c r="E68">
        <f>'Çeyreklik Veriler'!E68+'Çeyreklik Veriler'!F68+'Çeyreklik Veriler'!G68+'Çeyreklik Veriler'!H68</f>
        <v>0</v>
      </c>
      <c r="F68">
        <f>'Çeyreklik Veriler'!F68+'Çeyreklik Veriler'!G68+'Çeyreklik Veriler'!H68+'Çeyreklik Veriler'!I68</f>
        <v>0</v>
      </c>
      <c r="G68">
        <f>'Çeyreklik Veriler'!G68+'Çeyreklik Veriler'!H68+'Çeyreklik Veriler'!I68+'Çeyreklik Veriler'!J68</f>
        <v>0</v>
      </c>
      <c r="H68">
        <f>'Çeyreklik Veriler'!H68+'Çeyreklik Veriler'!I68+'Çeyreklik Veriler'!J68+'Çeyreklik Veriler'!K68</f>
        <v>0</v>
      </c>
      <c r="I68">
        <f>'Çeyreklik Veriler'!I68+'Çeyreklik Veriler'!J68+'Çeyreklik Veriler'!K68+'Çeyreklik Veriler'!L68</f>
        <v>0</v>
      </c>
      <c r="J68">
        <f>'Çeyreklik Veriler'!J68+'Çeyreklik Veriler'!K68+'Çeyreklik Veriler'!L68+'Çeyreklik Veriler'!M68</f>
        <v>0</v>
      </c>
      <c r="K68">
        <f>'Çeyreklik Veriler'!K68+'Çeyreklik Veriler'!L68+'Çeyreklik Veriler'!M68+'Çeyreklik Veriler'!N68</f>
        <v>0</v>
      </c>
      <c r="L68">
        <f>'Çeyreklik Veriler'!L68+'Çeyreklik Veriler'!M68+'Çeyreklik Veriler'!N68+'Çeyreklik Veriler'!O68</f>
        <v>275655000</v>
      </c>
      <c r="M68">
        <f>'Çeyreklik Veriler'!M68+'Çeyreklik Veriler'!N68+'Çeyreklik Veriler'!O68+'Çeyreklik Veriler'!P68</f>
        <v>184655000</v>
      </c>
      <c r="N68">
        <f>'Çeyreklik Veriler'!N68+'Çeyreklik Veriler'!O68+'Çeyreklik Veriler'!P68+'Çeyreklik Veriler'!Q68</f>
        <v>184655000</v>
      </c>
      <c r="O68">
        <f>'Çeyreklik Veriler'!O68+'Çeyreklik Veriler'!P68+'Çeyreklik Veriler'!Q68+'Çeyreklik Veriler'!R68</f>
        <v>184655000</v>
      </c>
      <c r="P68">
        <f>'Çeyreklik Veriler'!P68+'Çeyreklik Veriler'!Q68+'Çeyreklik Veriler'!R68+'Çeyreklik Veriler'!S68</f>
        <v>-91000000</v>
      </c>
      <c r="Q68">
        <f>'Çeyreklik Veriler'!Q68+'Çeyreklik Veriler'!R68+'Çeyreklik Veriler'!S68+'Çeyreklik Veriler'!T68</f>
        <v>0</v>
      </c>
      <c r="R68">
        <f>'Çeyreklik Veriler'!R68+'Çeyreklik Veriler'!S68+'Çeyreklik Veriler'!T68+'Çeyreklik Veriler'!U68</f>
        <v>0</v>
      </c>
      <c r="S68">
        <f>'Çeyreklik Veriler'!S68+'Çeyreklik Veriler'!T68+'Çeyreklik Veriler'!U68+'Çeyreklik Veriler'!V68</f>
        <v>0</v>
      </c>
      <c r="T68">
        <f>'Çeyreklik Veriler'!T68+'Çeyreklik Veriler'!U68+'Çeyreklik Veriler'!V68+'Çeyreklik Veriler'!W68</f>
        <v>0</v>
      </c>
    </row>
    <row r="69" spans="1:20" x14ac:dyDescent="0.25">
      <c r="A69" t="s">
        <v>148</v>
      </c>
      <c r="B69">
        <f>'Çeyreklik Veriler'!B69+'Çeyreklik Veriler'!C69+'Çeyreklik Veriler'!D69+'Çeyreklik Veriler'!E69</f>
        <v>-140648000</v>
      </c>
      <c r="C69">
        <f>'Çeyreklik Veriler'!C69+'Çeyreklik Veriler'!D69+'Çeyreklik Veriler'!E69+'Çeyreklik Veriler'!F69</f>
        <v>-174643000</v>
      </c>
      <c r="D69">
        <f>'Çeyreklik Veriler'!D69+'Çeyreklik Veriler'!E69+'Çeyreklik Veriler'!F69+'Çeyreklik Veriler'!G69</f>
        <v>-231376000</v>
      </c>
      <c r="E69">
        <f>'Çeyreklik Veriler'!E69+'Çeyreklik Veriler'!F69+'Çeyreklik Veriler'!G69+'Çeyreklik Veriler'!H69</f>
        <v>-244586000</v>
      </c>
      <c r="F69">
        <f>'Çeyreklik Veriler'!F69+'Çeyreklik Veriler'!G69+'Çeyreklik Veriler'!H69+'Çeyreklik Veriler'!I69</f>
        <v>-244541000</v>
      </c>
      <c r="G69">
        <f>'Çeyreklik Veriler'!G69+'Çeyreklik Veriler'!H69+'Çeyreklik Veriler'!I69+'Çeyreklik Veriler'!J69</f>
        <v>-221666000</v>
      </c>
      <c r="H69">
        <f>'Çeyreklik Veriler'!H69+'Çeyreklik Veriler'!I69+'Çeyreklik Veriler'!J69+'Çeyreklik Veriler'!K69</f>
        <v>-190896000</v>
      </c>
      <c r="I69">
        <f>'Çeyreklik Veriler'!I69+'Çeyreklik Veriler'!J69+'Çeyreklik Veriler'!K69+'Çeyreklik Veriler'!L69</f>
        <v>-211659000</v>
      </c>
      <c r="J69">
        <f>'Çeyreklik Veriler'!J69+'Çeyreklik Veriler'!K69+'Çeyreklik Veriler'!L69+'Çeyreklik Veriler'!M69</f>
        <v>-220423000</v>
      </c>
      <c r="K69">
        <f>'Çeyreklik Veriler'!K69+'Çeyreklik Veriler'!L69+'Çeyreklik Veriler'!M69+'Çeyreklik Veriler'!N69</f>
        <v>20301000</v>
      </c>
      <c r="L69">
        <f>'Çeyreklik Veriler'!L69+'Çeyreklik Veriler'!M69+'Çeyreklik Veriler'!N69+'Çeyreklik Veriler'!O69</f>
        <v>-281312000</v>
      </c>
      <c r="M69">
        <f>'Çeyreklik Veriler'!M69+'Çeyreklik Veriler'!N69+'Çeyreklik Veriler'!O69+'Çeyreklik Veriler'!P69</f>
        <v>-225437000</v>
      </c>
      <c r="N69">
        <f>'Çeyreklik Veriler'!N69+'Çeyreklik Veriler'!O69+'Çeyreklik Veriler'!P69+'Çeyreklik Veriler'!Q69</f>
        <v>-274179000</v>
      </c>
      <c r="O69">
        <f>'Çeyreklik Veriler'!O69+'Çeyreklik Veriler'!P69+'Çeyreklik Veriler'!Q69+'Çeyreklik Veriler'!R69</f>
        <v>-523408000</v>
      </c>
      <c r="P69">
        <f>'Çeyreklik Veriler'!P69+'Çeyreklik Veriler'!Q69+'Çeyreklik Veriler'!R69+'Çeyreklik Veriler'!S69</f>
        <v>-156520000</v>
      </c>
      <c r="Q69">
        <f>'Çeyreklik Veriler'!Q69+'Çeyreklik Veriler'!R69+'Çeyreklik Veriler'!S69+'Çeyreklik Veriler'!T69</f>
        <v>-630497000</v>
      </c>
      <c r="R69">
        <f>'Çeyreklik Veriler'!R69+'Çeyreklik Veriler'!S69+'Çeyreklik Veriler'!T69+'Çeyreklik Veriler'!U69</f>
        <v>-748160000</v>
      </c>
      <c r="S69">
        <f>'Çeyreklik Veriler'!S69+'Çeyreklik Veriler'!T69+'Çeyreklik Veriler'!U69+'Çeyreklik Veriler'!V69</f>
        <v>-812908000</v>
      </c>
      <c r="T69">
        <f>'Çeyreklik Veriler'!T69+'Çeyreklik Veriler'!U69+'Çeyreklik Veriler'!V69+'Çeyreklik Veriler'!W69</f>
        <v>-744466000</v>
      </c>
    </row>
    <row r="70" spans="1:20" x14ac:dyDescent="0.25">
      <c r="A70" t="s">
        <v>149</v>
      </c>
      <c r="B70">
        <f>'Çeyreklik Veriler'!B70+'Çeyreklik Veriler'!C70+'Çeyreklik Veriler'!D70+'Çeyreklik Veriler'!E70</f>
        <v>-306871000</v>
      </c>
      <c r="C70">
        <f>'Çeyreklik Veriler'!C70+'Çeyreklik Veriler'!D70+'Çeyreklik Veriler'!E70+'Çeyreklik Veriler'!F70</f>
        <v>-284958000</v>
      </c>
      <c r="D70">
        <f>'Çeyreklik Veriler'!D70+'Çeyreklik Veriler'!E70+'Çeyreklik Veriler'!F70+'Çeyreklik Veriler'!G70</f>
        <v>-244421000</v>
      </c>
      <c r="E70">
        <f>'Çeyreklik Veriler'!E70+'Çeyreklik Veriler'!F70+'Çeyreklik Veriler'!G70+'Çeyreklik Veriler'!H70</f>
        <v>-181192000</v>
      </c>
      <c r="F70">
        <f>'Çeyreklik Veriler'!F70+'Çeyreklik Veriler'!G70+'Çeyreklik Veriler'!H70+'Çeyreklik Veriler'!I70</f>
        <v>32602000</v>
      </c>
      <c r="G70">
        <f>'Çeyreklik Veriler'!G70+'Çeyreklik Veriler'!H70+'Çeyreklik Veriler'!I70+'Çeyreklik Veriler'!J70</f>
        <v>-6229000</v>
      </c>
      <c r="H70">
        <f>'Çeyreklik Veriler'!H70+'Çeyreklik Veriler'!I70+'Çeyreklik Veriler'!J70+'Çeyreklik Veriler'!K70</f>
        <v>15481000</v>
      </c>
      <c r="I70">
        <f>'Çeyreklik Veriler'!I70+'Çeyreklik Veriler'!J70+'Çeyreklik Veriler'!K70+'Çeyreklik Veriler'!L70</f>
        <v>11226000</v>
      </c>
      <c r="J70">
        <f>'Çeyreklik Veriler'!J70+'Çeyreklik Veriler'!K70+'Çeyreklik Veriler'!L70+'Çeyreklik Veriler'!M70</f>
        <v>-285091000</v>
      </c>
      <c r="K70">
        <f>'Çeyreklik Veriler'!K70+'Çeyreklik Veriler'!L70+'Çeyreklik Veriler'!M70+'Çeyreklik Veriler'!N70</f>
        <v>-212414000</v>
      </c>
      <c r="L70">
        <f>'Çeyreklik Veriler'!L70+'Çeyreklik Veriler'!M70+'Çeyreklik Veriler'!N70+'Çeyreklik Veriler'!O70</f>
        <v>-444163000</v>
      </c>
      <c r="M70">
        <f>'Çeyreklik Veriler'!M70+'Çeyreklik Veriler'!N70+'Çeyreklik Veriler'!O70+'Çeyreklik Veriler'!P70</f>
        <v>-447418000</v>
      </c>
      <c r="N70">
        <f>'Çeyreklik Veriler'!N70+'Çeyreklik Veriler'!O70+'Çeyreklik Veriler'!P70+'Çeyreklik Veriler'!Q70</f>
        <v>-260899000</v>
      </c>
      <c r="O70">
        <f>'Çeyreklik Veriler'!O70+'Çeyreklik Veriler'!P70+'Çeyreklik Veriler'!Q70+'Çeyreklik Veriler'!R70</f>
        <v>-453797000</v>
      </c>
      <c r="P70">
        <f>'Çeyreklik Veriler'!P70+'Çeyreklik Veriler'!Q70+'Çeyreklik Veriler'!R70+'Çeyreklik Veriler'!S70</f>
        <v>-441002000</v>
      </c>
      <c r="Q70">
        <f>'Çeyreklik Veriler'!Q70+'Çeyreklik Veriler'!R70+'Çeyreklik Veriler'!S70+'Çeyreklik Veriler'!T70</f>
        <v>-463073000</v>
      </c>
      <c r="R70">
        <f>'Çeyreklik Veriler'!R70+'Çeyreklik Veriler'!S70+'Çeyreklik Veriler'!T70+'Çeyreklik Veriler'!U70</f>
        <v>-767612000</v>
      </c>
      <c r="S70">
        <f>'Çeyreklik Veriler'!S70+'Çeyreklik Veriler'!T70+'Çeyreklik Veriler'!U70+'Çeyreklik Veriler'!V70</f>
        <v>-844768000</v>
      </c>
      <c r="T70">
        <f>'Çeyreklik Veriler'!T70+'Çeyreklik Veriler'!U70+'Çeyreklik Veriler'!V70+'Çeyreklik Veriler'!W70</f>
        <v>-1022827000</v>
      </c>
    </row>
    <row r="71" spans="1:20" x14ac:dyDescent="0.25">
      <c r="A71" t="s">
        <v>150</v>
      </c>
      <c r="B71">
        <f>'Çeyreklik Veriler'!B71+'Çeyreklik Veriler'!C71+'Çeyreklik Veriler'!D71+'Çeyreklik Veriler'!E71</f>
        <v>21687000</v>
      </c>
      <c r="C71">
        <f>'Çeyreklik Veriler'!C71+'Çeyreklik Veriler'!D71+'Çeyreklik Veriler'!E71+'Çeyreklik Veriler'!F71</f>
        <v>25148000</v>
      </c>
      <c r="D71">
        <f>'Çeyreklik Veriler'!D71+'Çeyreklik Veriler'!E71+'Çeyreklik Veriler'!F71+'Çeyreklik Veriler'!G71</f>
        <v>-16078000</v>
      </c>
      <c r="E71">
        <f>'Çeyreklik Veriler'!E71+'Çeyreklik Veriler'!F71+'Çeyreklik Veriler'!G71+'Çeyreklik Veriler'!H71</f>
        <v>11592000</v>
      </c>
      <c r="F71">
        <f>'Çeyreklik Veriler'!F71+'Çeyreklik Veriler'!G71+'Çeyreklik Veriler'!H71+'Çeyreklik Veriler'!I71</f>
        <v>7325000</v>
      </c>
      <c r="G71">
        <f>'Çeyreklik Veriler'!G71+'Çeyreklik Veriler'!H71+'Çeyreklik Veriler'!I71+'Çeyreklik Veriler'!J71</f>
        <v>275453000</v>
      </c>
      <c r="H71">
        <f>'Çeyreklik Veriler'!H71+'Çeyreklik Veriler'!I71+'Çeyreklik Veriler'!J71+'Çeyreklik Veriler'!K71</f>
        <v>238519000</v>
      </c>
      <c r="I71">
        <f>'Çeyreklik Veriler'!I71+'Çeyreklik Veriler'!J71+'Çeyreklik Veriler'!K71+'Çeyreklik Veriler'!L71</f>
        <v>350080000</v>
      </c>
      <c r="J71">
        <f>'Çeyreklik Veriler'!J71+'Çeyreklik Veriler'!K71+'Çeyreklik Veriler'!L71+'Çeyreklik Veriler'!M71</f>
        <v>-23175000</v>
      </c>
      <c r="K71">
        <f>'Çeyreklik Veriler'!K71+'Çeyreklik Veriler'!L71+'Çeyreklik Veriler'!M71+'Çeyreklik Veriler'!N71</f>
        <v>-264709000</v>
      </c>
      <c r="L71">
        <f>'Çeyreklik Veriler'!L71+'Çeyreklik Veriler'!M71+'Çeyreklik Veriler'!N71+'Çeyreklik Veriler'!O71</f>
        <v>-145702000</v>
      </c>
      <c r="M71">
        <f>'Çeyreklik Veriler'!M71+'Çeyreklik Veriler'!N71+'Çeyreklik Veriler'!O71+'Çeyreklik Veriler'!P71</f>
        <v>303399000</v>
      </c>
      <c r="N71">
        <f>'Çeyreklik Veriler'!N71+'Çeyreklik Veriler'!O71+'Çeyreklik Veriler'!P71+'Çeyreklik Veriler'!Q71</f>
        <v>495273000</v>
      </c>
      <c r="O71">
        <f>'Çeyreklik Veriler'!O71+'Çeyreklik Veriler'!P71+'Çeyreklik Veriler'!Q71+'Çeyreklik Veriler'!R71</f>
        <v>413881000</v>
      </c>
      <c r="P71">
        <f>'Çeyreklik Veriler'!P71+'Çeyreklik Veriler'!Q71+'Çeyreklik Veriler'!R71+'Çeyreklik Veriler'!S71</f>
        <v>642310000</v>
      </c>
      <c r="Q71">
        <f>'Çeyreklik Veriler'!Q71+'Çeyreklik Veriler'!R71+'Çeyreklik Veriler'!S71+'Çeyreklik Veriler'!T71</f>
        <v>834376000</v>
      </c>
      <c r="R71">
        <f>'Çeyreklik Veriler'!R71+'Çeyreklik Veriler'!S71+'Çeyreklik Veriler'!T71+'Çeyreklik Veriler'!U71</f>
        <v>356703000</v>
      </c>
      <c r="S71">
        <f>'Çeyreklik Veriler'!S71+'Çeyreklik Veriler'!T71+'Çeyreklik Veriler'!U71+'Çeyreklik Veriler'!V71</f>
        <v>235562000</v>
      </c>
      <c r="T71">
        <f>'Çeyreklik Veriler'!T71+'Çeyreklik Veriler'!U71+'Çeyreklik Veriler'!V71+'Çeyreklik Veriler'!W71</f>
        <v>1259127000</v>
      </c>
    </row>
    <row r="72" spans="1:20" x14ac:dyDescent="0.25">
      <c r="A72" t="s">
        <v>151</v>
      </c>
      <c r="B72">
        <f>'Çeyreklik Veriler'!B72+'Çeyreklik Veriler'!C72+'Çeyreklik Veriler'!D72+'Çeyreklik Veriler'!E72</f>
        <v>0</v>
      </c>
      <c r="C72">
        <f>'Çeyreklik Veriler'!C72+'Çeyreklik Veriler'!D72+'Çeyreklik Veriler'!E72+'Çeyreklik Veriler'!F72</f>
        <v>0</v>
      </c>
      <c r="D72">
        <f>'Çeyreklik Veriler'!D72+'Çeyreklik Veriler'!E72+'Çeyreklik Veriler'!F72+'Çeyreklik Veriler'!G72</f>
        <v>0</v>
      </c>
      <c r="E72">
        <f>'Çeyreklik Veriler'!E72+'Çeyreklik Veriler'!F72+'Çeyreklik Veriler'!G72+'Çeyreklik Veriler'!H72</f>
        <v>-1312000</v>
      </c>
      <c r="F72">
        <f>'Çeyreklik Veriler'!F72+'Çeyreklik Veriler'!G72+'Çeyreklik Veriler'!H72+'Çeyreklik Veriler'!I72</f>
        <v>-1354000</v>
      </c>
      <c r="G72">
        <f>'Çeyreklik Veriler'!G72+'Çeyreklik Veriler'!H72+'Çeyreklik Veriler'!I72+'Çeyreklik Veriler'!J72</f>
        <v>-322000</v>
      </c>
      <c r="H72">
        <f>'Çeyreklik Veriler'!H72+'Çeyreklik Veriler'!I72+'Çeyreklik Veriler'!J72+'Çeyreklik Veriler'!K72</f>
        <v>3601000</v>
      </c>
      <c r="I72">
        <f>'Çeyreklik Veriler'!I72+'Çeyreklik Veriler'!J72+'Çeyreklik Veriler'!K72+'Çeyreklik Veriler'!L72</f>
        <v>4854000</v>
      </c>
      <c r="J72">
        <f>'Çeyreklik Veriler'!J72+'Çeyreklik Veriler'!K72+'Çeyreklik Veriler'!L72+'Çeyreklik Veriler'!M72</f>
        <v>4773000</v>
      </c>
      <c r="K72">
        <f>'Çeyreklik Veriler'!K72+'Çeyreklik Veriler'!L72+'Çeyreklik Veriler'!M72+'Çeyreklik Veriler'!N72</f>
        <v>4698000</v>
      </c>
      <c r="L72">
        <f>'Çeyreklik Veriler'!L72+'Çeyreklik Veriler'!M72+'Çeyreklik Veriler'!N72+'Çeyreklik Veriler'!O72</f>
        <v>-292000</v>
      </c>
      <c r="M72">
        <f>'Çeyreklik Veriler'!M72+'Çeyreklik Veriler'!N72+'Çeyreklik Veriler'!O72+'Çeyreklik Veriler'!P72</f>
        <v>13808000</v>
      </c>
      <c r="N72">
        <f>'Çeyreklik Veriler'!N72+'Çeyreklik Veriler'!O72+'Çeyreklik Veriler'!P72+'Çeyreklik Veriler'!Q72</f>
        <v>27410000</v>
      </c>
      <c r="O72">
        <f>'Çeyreklik Veriler'!O72+'Çeyreklik Veriler'!P72+'Çeyreklik Veriler'!Q72+'Çeyreklik Veriler'!R72</f>
        <v>41903000</v>
      </c>
      <c r="P72">
        <f>'Çeyreklik Veriler'!P72+'Çeyreklik Veriler'!Q72+'Çeyreklik Veriler'!R72+'Çeyreklik Veriler'!S72</f>
        <v>73735000</v>
      </c>
      <c r="Q72">
        <f>'Çeyreklik Veriler'!Q72+'Çeyreklik Veriler'!R72+'Çeyreklik Veriler'!S72+'Çeyreklik Veriler'!T72</f>
        <v>60395000</v>
      </c>
      <c r="R72">
        <f>'Çeyreklik Veriler'!R72+'Çeyreklik Veriler'!S72+'Çeyreklik Veriler'!T72+'Çeyreklik Veriler'!U72</f>
        <v>48648000</v>
      </c>
      <c r="S72">
        <f>'Çeyreklik Veriler'!S72+'Çeyreklik Veriler'!T72+'Çeyreklik Veriler'!U72+'Çeyreklik Veriler'!V72</f>
        <v>102383000</v>
      </c>
      <c r="T72">
        <f>'Çeyreklik Veriler'!T72+'Çeyreklik Veriler'!U72+'Çeyreklik Veriler'!V72+'Çeyreklik Veriler'!W72</f>
        <v>89715000</v>
      </c>
    </row>
    <row r="73" spans="1:20" x14ac:dyDescent="0.25">
      <c r="A73" t="s">
        <v>152</v>
      </c>
      <c r="B73">
        <f>'Çeyreklik Veriler'!B73+'Çeyreklik Veriler'!C73+'Çeyreklik Veriler'!D73+'Çeyreklik Veriler'!E73</f>
        <v>0</v>
      </c>
      <c r="C73">
        <f>'Çeyreklik Veriler'!C73+'Çeyreklik Veriler'!D73+'Çeyreklik Veriler'!E73+'Çeyreklik Veriler'!F73</f>
        <v>0</v>
      </c>
      <c r="D73">
        <f>'Çeyreklik Veriler'!D73+'Çeyreklik Veriler'!E73+'Çeyreklik Veriler'!F73+'Çeyreklik Veriler'!G73</f>
        <v>0</v>
      </c>
      <c r="E73">
        <f>'Çeyreklik Veriler'!E73+'Çeyreklik Veriler'!F73+'Çeyreklik Veriler'!G73+'Çeyreklik Veriler'!H73</f>
        <v>0</v>
      </c>
      <c r="F73">
        <f>'Çeyreklik Veriler'!F73+'Çeyreklik Veriler'!G73+'Çeyreklik Veriler'!H73+'Çeyreklik Veriler'!I73</f>
        <v>0</v>
      </c>
      <c r="G73">
        <f>'Çeyreklik Veriler'!G73+'Çeyreklik Veriler'!H73+'Çeyreklik Veriler'!I73+'Çeyreklik Veriler'!J73</f>
        <v>0</v>
      </c>
      <c r="H73">
        <f>'Çeyreklik Veriler'!H73+'Çeyreklik Veriler'!I73+'Çeyreklik Veriler'!J73+'Çeyreklik Veriler'!K73</f>
        <v>0</v>
      </c>
      <c r="I73">
        <f>'Çeyreklik Veriler'!I73+'Çeyreklik Veriler'!J73+'Çeyreklik Veriler'!K73+'Çeyreklik Veriler'!L73</f>
        <v>0</v>
      </c>
      <c r="J73">
        <f>'Çeyreklik Veriler'!J73+'Çeyreklik Veriler'!K73+'Çeyreklik Veriler'!L73+'Çeyreklik Veriler'!M73</f>
        <v>0</v>
      </c>
      <c r="K73">
        <f>'Çeyreklik Veriler'!K73+'Çeyreklik Veriler'!L73+'Çeyreklik Veriler'!M73+'Çeyreklik Veriler'!N73</f>
        <v>0</v>
      </c>
      <c r="L73">
        <f>'Çeyreklik Veriler'!L73+'Çeyreklik Veriler'!M73+'Çeyreklik Veriler'!N73+'Çeyreklik Veriler'!O73</f>
        <v>0</v>
      </c>
      <c r="M73">
        <f>'Çeyreklik Veriler'!M73+'Çeyreklik Veriler'!N73+'Çeyreklik Veriler'!O73+'Çeyreklik Veriler'!P73</f>
        <v>0</v>
      </c>
      <c r="N73">
        <f>'Çeyreklik Veriler'!N73+'Çeyreklik Veriler'!O73+'Çeyreklik Veriler'!P73+'Çeyreklik Veriler'!Q73</f>
        <v>0</v>
      </c>
      <c r="O73">
        <f>'Çeyreklik Veriler'!O73+'Çeyreklik Veriler'!P73+'Çeyreklik Veriler'!Q73+'Çeyreklik Veriler'!R73</f>
        <v>0</v>
      </c>
      <c r="P73">
        <f>'Çeyreklik Veriler'!P73+'Çeyreklik Veriler'!Q73+'Çeyreklik Veriler'!R73+'Çeyreklik Veriler'!S73</f>
        <v>0</v>
      </c>
      <c r="Q73">
        <f>'Çeyreklik Veriler'!Q73+'Çeyreklik Veriler'!R73+'Çeyreklik Veriler'!S73+'Çeyreklik Veriler'!T73</f>
        <v>0</v>
      </c>
      <c r="R73">
        <f>'Çeyreklik Veriler'!R73+'Çeyreklik Veriler'!S73+'Çeyreklik Veriler'!T73+'Çeyreklik Veriler'!U73</f>
        <v>0</v>
      </c>
      <c r="S73">
        <f>'Çeyreklik Veriler'!S73+'Çeyreklik Veriler'!T73+'Çeyreklik Veriler'!U73+'Çeyreklik Veriler'!V73</f>
        <v>0</v>
      </c>
      <c r="T73">
        <f>'Çeyreklik Veriler'!T73+'Çeyreklik Veriler'!U73+'Çeyreklik Veriler'!V73+'Çeyreklik Veriler'!W73</f>
        <v>0</v>
      </c>
    </row>
    <row r="74" spans="1:20" x14ac:dyDescent="0.25">
      <c r="A74" t="s">
        <v>153</v>
      </c>
      <c r="B74">
        <f>'Çeyreklik Veriler'!B74+'Çeyreklik Veriler'!C74+'Çeyreklik Veriler'!D74+'Çeyreklik Veriler'!E74</f>
        <v>21687000</v>
      </c>
      <c r="C74">
        <f>'Çeyreklik Veriler'!C74+'Çeyreklik Veriler'!D74+'Çeyreklik Veriler'!E74+'Çeyreklik Veriler'!F74</f>
        <v>25148000</v>
      </c>
      <c r="D74">
        <f>'Çeyreklik Veriler'!D74+'Çeyreklik Veriler'!E74+'Çeyreklik Veriler'!F74+'Çeyreklik Veriler'!G74</f>
        <v>-16078000</v>
      </c>
      <c r="E74">
        <f>'Çeyreklik Veriler'!E74+'Çeyreklik Veriler'!F74+'Çeyreklik Veriler'!G74+'Çeyreklik Veriler'!H74</f>
        <v>10280000</v>
      </c>
      <c r="F74">
        <f>'Çeyreklik Veriler'!F74+'Çeyreklik Veriler'!G74+'Çeyreklik Veriler'!H74+'Çeyreklik Veriler'!I74</f>
        <v>5971000</v>
      </c>
      <c r="G74">
        <f>'Çeyreklik Veriler'!G74+'Çeyreklik Veriler'!H74+'Çeyreklik Veriler'!I74+'Çeyreklik Veriler'!J74</f>
        <v>275131000</v>
      </c>
      <c r="H74">
        <f>'Çeyreklik Veriler'!H74+'Çeyreklik Veriler'!I74+'Çeyreklik Veriler'!J74+'Çeyreklik Veriler'!K74</f>
        <v>242120000</v>
      </c>
      <c r="I74">
        <f>'Çeyreklik Veriler'!I74+'Çeyreklik Veriler'!J74+'Çeyreklik Veriler'!K74+'Çeyreklik Veriler'!L74</f>
        <v>354934000</v>
      </c>
      <c r="J74">
        <f>'Çeyreklik Veriler'!J74+'Çeyreklik Veriler'!K74+'Çeyreklik Veriler'!L74+'Çeyreklik Veriler'!M74</f>
        <v>-18402000</v>
      </c>
      <c r="K74">
        <f>'Çeyreklik Veriler'!K74+'Çeyreklik Veriler'!L74+'Çeyreklik Veriler'!M74+'Çeyreklik Veriler'!N74</f>
        <v>-260011000</v>
      </c>
      <c r="L74">
        <f>'Çeyreklik Veriler'!L74+'Çeyreklik Veriler'!M74+'Çeyreklik Veriler'!N74+'Çeyreklik Veriler'!O74</f>
        <v>-145994000</v>
      </c>
      <c r="M74">
        <f>'Çeyreklik Veriler'!M74+'Çeyreklik Veriler'!N74+'Çeyreklik Veriler'!O74+'Çeyreklik Veriler'!P74</f>
        <v>317207000</v>
      </c>
      <c r="N74">
        <f>'Çeyreklik Veriler'!N74+'Çeyreklik Veriler'!O74+'Çeyreklik Veriler'!P74+'Çeyreklik Veriler'!Q74</f>
        <v>522683000</v>
      </c>
      <c r="O74">
        <f>'Çeyreklik Veriler'!O74+'Çeyreklik Veriler'!P74+'Çeyreklik Veriler'!Q74+'Çeyreklik Veriler'!R74</f>
        <v>455784000</v>
      </c>
      <c r="P74">
        <f>'Çeyreklik Veriler'!P74+'Çeyreklik Veriler'!Q74+'Çeyreklik Veriler'!R74+'Çeyreklik Veriler'!S74</f>
        <v>716045000</v>
      </c>
      <c r="Q74">
        <f>'Çeyreklik Veriler'!Q74+'Çeyreklik Veriler'!R74+'Çeyreklik Veriler'!S74+'Çeyreklik Veriler'!T74</f>
        <v>894771000</v>
      </c>
      <c r="R74">
        <f>'Çeyreklik Veriler'!R74+'Çeyreklik Veriler'!S74+'Çeyreklik Veriler'!T74+'Çeyreklik Veriler'!U74</f>
        <v>405351000</v>
      </c>
      <c r="S74">
        <f>'Çeyreklik Veriler'!S74+'Çeyreklik Veriler'!T74+'Çeyreklik Veriler'!U74+'Çeyreklik Veriler'!V74</f>
        <v>337945000</v>
      </c>
      <c r="T74">
        <f>'Çeyreklik Veriler'!T74+'Çeyreklik Veriler'!U74+'Çeyreklik Veriler'!V74+'Çeyreklik Veriler'!W74</f>
        <v>1348842000</v>
      </c>
    </row>
    <row r="75" spans="1:20" x14ac:dyDescent="0.25">
      <c r="A75" t="s">
        <v>154</v>
      </c>
      <c r="B75">
        <f>'Çeyreklik Veriler'!B75+'Çeyreklik Veriler'!C75+'Çeyreklik Veriler'!D75+'Çeyreklik Veriler'!E75</f>
        <v>0</v>
      </c>
      <c r="C75">
        <f>'Çeyreklik Veriler'!C75+'Çeyreklik Veriler'!D75+'Çeyreklik Veriler'!E75+'Çeyreklik Veriler'!F75</f>
        <v>0</v>
      </c>
      <c r="D75">
        <f>'Çeyreklik Veriler'!D75+'Çeyreklik Veriler'!E75+'Çeyreklik Veriler'!F75+'Çeyreklik Veriler'!G75</f>
        <v>0</v>
      </c>
      <c r="E75">
        <f>'Çeyreklik Veriler'!E75+'Çeyreklik Veriler'!F75+'Çeyreklik Veriler'!G75+'Çeyreklik Veriler'!H75</f>
        <v>0</v>
      </c>
      <c r="F75">
        <f>'Çeyreklik Veriler'!F75+'Çeyreklik Veriler'!G75+'Çeyreklik Veriler'!H75+'Çeyreklik Veriler'!I75</f>
        <v>0</v>
      </c>
      <c r="G75">
        <f>'Çeyreklik Veriler'!G75+'Çeyreklik Veriler'!H75+'Çeyreklik Veriler'!I75+'Çeyreklik Veriler'!J75</f>
        <v>0</v>
      </c>
      <c r="H75">
        <f>'Çeyreklik Veriler'!H75+'Çeyreklik Veriler'!I75+'Çeyreklik Veriler'!J75+'Çeyreklik Veriler'!K75</f>
        <v>0</v>
      </c>
      <c r="I75">
        <f>'Çeyreklik Veriler'!I75+'Çeyreklik Veriler'!J75+'Çeyreklik Veriler'!K75+'Çeyreklik Veriler'!L75</f>
        <v>0</v>
      </c>
      <c r="J75">
        <f>'Çeyreklik Veriler'!J75+'Çeyreklik Veriler'!K75+'Çeyreklik Veriler'!L75+'Çeyreklik Veriler'!M75</f>
        <v>0</v>
      </c>
      <c r="K75">
        <f>'Çeyreklik Veriler'!K75+'Çeyreklik Veriler'!L75+'Çeyreklik Veriler'!M75+'Çeyreklik Veriler'!N75</f>
        <v>0</v>
      </c>
      <c r="L75">
        <f>'Çeyreklik Veriler'!L75+'Çeyreklik Veriler'!M75+'Çeyreklik Veriler'!N75+'Çeyreklik Veriler'!O75</f>
        <v>0</v>
      </c>
      <c r="M75">
        <f>'Çeyreklik Veriler'!M75+'Çeyreklik Veriler'!N75+'Çeyreklik Veriler'!O75+'Çeyreklik Veriler'!P75</f>
        <v>0</v>
      </c>
      <c r="N75">
        <f>'Çeyreklik Veriler'!N75+'Çeyreklik Veriler'!O75+'Çeyreklik Veriler'!P75+'Çeyreklik Veriler'!Q75</f>
        <v>0</v>
      </c>
      <c r="O75">
        <f>'Çeyreklik Veriler'!O75+'Çeyreklik Veriler'!P75+'Çeyreklik Veriler'!Q75+'Çeyreklik Veriler'!R75</f>
        <v>0</v>
      </c>
      <c r="P75">
        <f>'Çeyreklik Veriler'!P75+'Çeyreklik Veriler'!Q75+'Çeyreklik Veriler'!R75+'Çeyreklik Veriler'!S75</f>
        <v>0</v>
      </c>
      <c r="Q75">
        <f>'Çeyreklik Veriler'!Q75+'Çeyreklik Veriler'!R75+'Çeyreklik Veriler'!S75+'Çeyreklik Veriler'!T75</f>
        <v>0</v>
      </c>
      <c r="R75">
        <f>'Çeyreklik Veriler'!R75+'Çeyreklik Veriler'!S75+'Çeyreklik Veriler'!T75+'Çeyreklik Veriler'!U75</f>
        <v>0</v>
      </c>
      <c r="S75">
        <f>'Çeyreklik Veriler'!S75+'Çeyreklik Veriler'!T75+'Çeyreklik Veriler'!U75+'Çeyreklik Veriler'!V75</f>
        <v>0</v>
      </c>
      <c r="T75">
        <f>'Çeyreklik Veriler'!T75+'Çeyreklik Veriler'!U75+'Çeyreklik Veriler'!V75+'Çeyreklik Veriler'!W75</f>
        <v>0</v>
      </c>
    </row>
    <row r="76" spans="1:20" x14ac:dyDescent="0.25">
      <c r="A76" t="s">
        <v>155</v>
      </c>
      <c r="B76">
        <f>'Çeyreklik Veriler'!B76+'Çeyreklik Veriler'!C76+'Çeyreklik Veriler'!D76+'Çeyreklik Veriler'!E76</f>
        <v>26987000</v>
      </c>
      <c r="C76">
        <f>'Çeyreklik Veriler'!C76+'Çeyreklik Veriler'!D76+'Çeyreklik Veriler'!E76+'Çeyreklik Veriler'!F76</f>
        <v>26987000</v>
      </c>
      <c r="D76">
        <f>'Çeyreklik Veriler'!D76+'Çeyreklik Veriler'!E76+'Çeyreklik Veriler'!F76+'Çeyreklik Veriler'!G76</f>
        <v>26987000</v>
      </c>
      <c r="E76">
        <f>'Çeyreklik Veriler'!E76+'Çeyreklik Veriler'!F76+'Çeyreklik Veriler'!G76+'Çeyreklik Veriler'!H76</f>
        <v>26987000</v>
      </c>
      <c r="F76">
        <f>'Çeyreklik Veriler'!F76+'Çeyreklik Veriler'!G76+'Çeyreklik Veriler'!H76+'Çeyreklik Veriler'!I76</f>
        <v>37267000</v>
      </c>
      <c r="G76">
        <f>'Çeyreklik Veriler'!G76+'Çeyreklik Veriler'!H76+'Çeyreklik Veriler'!I76+'Çeyreklik Veriler'!J76</f>
        <v>37267000</v>
      </c>
      <c r="H76">
        <f>'Çeyreklik Veriler'!H76+'Çeyreklik Veriler'!I76+'Çeyreklik Veriler'!J76+'Çeyreklik Veriler'!K76</f>
        <v>37267000</v>
      </c>
      <c r="I76">
        <f>'Çeyreklik Veriler'!I76+'Çeyreklik Veriler'!J76+'Çeyreklik Veriler'!K76+'Çeyreklik Veriler'!L76</f>
        <v>37267000</v>
      </c>
      <c r="J76">
        <f>'Çeyreklik Veriler'!J76+'Çeyreklik Veriler'!K76+'Çeyreklik Veriler'!L76+'Çeyreklik Veriler'!M76</f>
        <v>392201000</v>
      </c>
      <c r="K76">
        <f>'Çeyreklik Veriler'!K76+'Çeyreklik Veriler'!L76+'Çeyreklik Veriler'!M76+'Çeyreklik Veriler'!N76</f>
        <v>392201000</v>
      </c>
      <c r="L76">
        <f>'Çeyreklik Veriler'!L76+'Çeyreklik Veriler'!M76+'Çeyreklik Veriler'!N76+'Çeyreklik Veriler'!O76</f>
        <v>392201000</v>
      </c>
      <c r="M76">
        <f>'Çeyreklik Veriler'!M76+'Çeyreklik Veriler'!N76+'Çeyreklik Veriler'!O76+'Çeyreklik Veriler'!P76</f>
        <v>392201000</v>
      </c>
      <c r="N76">
        <f>'Çeyreklik Veriler'!N76+'Çeyreklik Veriler'!O76+'Çeyreklik Veriler'!P76+'Çeyreklik Veriler'!Q76</f>
        <v>709408000</v>
      </c>
      <c r="O76">
        <f>'Çeyreklik Veriler'!O76+'Çeyreklik Veriler'!P76+'Çeyreklik Veriler'!Q76+'Çeyreklik Veriler'!R76</f>
        <v>709408000</v>
      </c>
      <c r="P76">
        <f>'Çeyreklik Veriler'!P76+'Çeyreklik Veriler'!Q76+'Çeyreklik Veriler'!R76+'Çeyreklik Veriler'!S76</f>
        <v>709408000</v>
      </c>
      <c r="Q76">
        <f>'Çeyreklik Veriler'!Q76+'Çeyreklik Veriler'!R76+'Çeyreklik Veriler'!S76+'Çeyreklik Veriler'!T76</f>
        <v>709408000</v>
      </c>
      <c r="R76">
        <f>'Çeyreklik Veriler'!R76+'Çeyreklik Veriler'!S76+'Çeyreklik Veriler'!T76+'Çeyreklik Veriler'!U76</f>
        <v>1604179000</v>
      </c>
      <c r="S76">
        <f>'Çeyreklik Veriler'!S76+'Çeyreklik Veriler'!T76+'Çeyreklik Veriler'!U76+'Çeyreklik Veriler'!V76</f>
        <v>1604179000</v>
      </c>
      <c r="T76">
        <f>'Çeyreklik Veriler'!T76+'Çeyreklik Veriler'!U76+'Çeyreklik Veriler'!V76+'Çeyreklik Veriler'!W76</f>
        <v>1604179000</v>
      </c>
    </row>
    <row r="77" spans="1:20" x14ac:dyDescent="0.25">
      <c r="A77" t="s">
        <v>156</v>
      </c>
      <c r="B77">
        <f>'Çeyreklik Veriler'!B77+'Çeyreklik Veriler'!C77+'Çeyreklik Veriler'!D77+'Çeyreklik Veriler'!E77</f>
        <v>48674000</v>
      </c>
      <c r="C77">
        <f>'Çeyreklik Veriler'!C77+'Çeyreklik Veriler'!D77+'Çeyreklik Veriler'!E77+'Çeyreklik Veriler'!F77</f>
        <v>52135000</v>
      </c>
      <c r="D77">
        <f>'Çeyreklik Veriler'!D77+'Çeyreklik Veriler'!E77+'Çeyreklik Veriler'!F77+'Çeyreklik Veriler'!G77</f>
        <v>10909000</v>
      </c>
      <c r="E77">
        <f>'Çeyreklik Veriler'!E77+'Çeyreklik Veriler'!F77+'Çeyreklik Veriler'!G77+'Çeyreklik Veriler'!H77</f>
        <v>37267000</v>
      </c>
      <c r="F77">
        <f>'Çeyreklik Veriler'!F77+'Çeyreklik Veriler'!G77+'Çeyreklik Veriler'!H77+'Çeyreklik Veriler'!I77</f>
        <v>43238000</v>
      </c>
      <c r="G77">
        <f>'Çeyreklik Veriler'!G77+'Çeyreklik Veriler'!H77+'Çeyreklik Veriler'!I77+'Çeyreklik Veriler'!J77</f>
        <v>312398000</v>
      </c>
      <c r="H77">
        <f>'Çeyreklik Veriler'!H77+'Çeyreklik Veriler'!I77+'Çeyreklik Veriler'!J77+'Çeyreklik Veriler'!K77</f>
        <v>279387000</v>
      </c>
      <c r="I77">
        <f>'Çeyreklik Veriler'!I77+'Çeyreklik Veriler'!J77+'Çeyreklik Veriler'!K77+'Çeyreklik Veriler'!L77</f>
        <v>392201000</v>
      </c>
      <c r="J77">
        <f>'Çeyreklik Veriler'!J77+'Çeyreklik Veriler'!K77+'Çeyreklik Veriler'!L77+'Çeyreklik Veriler'!M77</f>
        <v>373799000</v>
      </c>
      <c r="K77">
        <f>'Çeyreklik Veriler'!K77+'Çeyreklik Veriler'!L77+'Çeyreklik Veriler'!M77+'Çeyreklik Veriler'!N77</f>
        <v>132190000</v>
      </c>
      <c r="L77">
        <f>'Çeyreklik Veriler'!L77+'Çeyreklik Veriler'!M77+'Çeyreklik Veriler'!N77+'Çeyreklik Veriler'!O77</f>
        <v>246207000</v>
      </c>
      <c r="M77">
        <f>'Çeyreklik Veriler'!M77+'Çeyreklik Veriler'!N77+'Çeyreklik Veriler'!O77+'Çeyreklik Veriler'!P77</f>
        <v>709408000</v>
      </c>
      <c r="N77">
        <f>'Çeyreklik Veriler'!N77+'Çeyreklik Veriler'!O77+'Çeyreklik Veriler'!P77+'Çeyreklik Veriler'!Q77</f>
        <v>1232091000</v>
      </c>
      <c r="O77">
        <f>'Çeyreklik Veriler'!O77+'Çeyreklik Veriler'!P77+'Çeyreklik Veriler'!Q77+'Çeyreklik Veriler'!R77</f>
        <v>1165192000</v>
      </c>
      <c r="P77">
        <f>'Çeyreklik Veriler'!P77+'Çeyreklik Veriler'!Q77+'Çeyreklik Veriler'!R77+'Çeyreklik Veriler'!S77</f>
        <v>1425453000</v>
      </c>
      <c r="Q77">
        <f>'Çeyreklik Veriler'!Q77+'Çeyreklik Veriler'!R77+'Çeyreklik Veriler'!S77+'Çeyreklik Veriler'!T77</f>
        <v>1604179000</v>
      </c>
      <c r="R77">
        <f>'Çeyreklik Veriler'!R77+'Çeyreklik Veriler'!S77+'Çeyreklik Veriler'!T77+'Çeyreklik Veriler'!U77</f>
        <v>2009530000</v>
      </c>
      <c r="S77">
        <f>'Çeyreklik Veriler'!S77+'Çeyreklik Veriler'!T77+'Çeyreklik Veriler'!U77+'Çeyreklik Veriler'!V77</f>
        <v>1942124000</v>
      </c>
      <c r="T77">
        <f>'Çeyreklik Veriler'!T77+'Çeyreklik Veriler'!U77+'Çeyreklik Veriler'!V77+'Çeyreklik Veriler'!W77</f>
        <v>2953021000</v>
      </c>
    </row>
    <row r="78" spans="1:20" x14ac:dyDescent="0.25">
      <c r="A78" t="s">
        <v>157</v>
      </c>
      <c r="B78">
        <f>'Çeyreklik Veriler'!B78+'Çeyreklik Veriler'!C78+'Çeyreklik Veriler'!D78+'Çeyreklik Veriler'!E78</f>
        <v>169048000</v>
      </c>
      <c r="C78">
        <f>'Çeyreklik Veriler'!C78+'Çeyreklik Veriler'!D78+'Çeyreklik Veriler'!E78+'Çeyreklik Veriler'!F78</f>
        <v>216249000</v>
      </c>
      <c r="D78">
        <f>'Çeyreklik Veriler'!D78+'Çeyreklik Veriler'!E78+'Çeyreklik Veriler'!F78+'Çeyreklik Veriler'!G78</f>
        <v>240941000</v>
      </c>
      <c r="E78">
        <f>'Çeyreklik Veriler'!E78+'Çeyreklik Veriler'!F78+'Çeyreklik Veriler'!G78+'Çeyreklik Veriler'!H78</f>
        <v>308519000</v>
      </c>
      <c r="F78">
        <f>'Çeyreklik Veriler'!F78+'Çeyreklik Veriler'!G78+'Çeyreklik Veriler'!H78+'Çeyreklik Veriler'!I78</f>
        <v>323330000</v>
      </c>
      <c r="G78">
        <f>'Çeyreklik Veriler'!G78+'Çeyreklik Veriler'!H78+'Çeyreklik Veriler'!I78+'Çeyreklik Veriler'!J78</f>
        <v>288950000</v>
      </c>
      <c r="H78">
        <f>'Çeyreklik Veriler'!H78+'Çeyreklik Veriler'!I78+'Çeyreklik Veriler'!J78+'Çeyreklik Veriler'!K78</f>
        <v>377236000</v>
      </c>
      <c r="I78">
        <f>'Çeyreklik Veriler'!I78+'Çeyreklik Veriler'!J78+'Çeyreklik Veriler'!K78+'Çeyreklik Veriler'!L78</f>
        <v>470459000</v>
      </c>
      <c r="J78">
        <f>'Çeyreklik Veriler'!J78+'Çeyreklik Veriler'!K78+'Çeyreklik Veriler'!L78+'Çeyreklik Veriler'!M78</f>
        <v>540022000</v>
      </c>
      <c r="K78">
        <f>'Çeyreklik Veriler'!K78+'Çeyreklik Veriler'!L78+'Çeyreklik Veriler'!M78+'Çeyreklik Veriler'!N78</f>
        <v>609953000</v>
      </c>
      <c r="L78">
        <f>'Çeyreklik Veriler'!L78+'Çeyreklik Veriler'!M78+'Çeyreklik Veriler'!N78+'Çeyreklik Veriler'!O78</f>
        <v>619801000</v>
      </c>
      <c r="M78">
        <f>'Çeyreklik Veriler'!M78+'Çeyreklik Veriler'!N78+'Çeyreklik Veriler'!O78+'Çeyreklik Veriler'!P78</f>
        <v>680605000</v>
      </c>
      <c r="N78">
        <f>'Çeyreklik Veriler'!N78+'Çeyreklik Veriler'!O78+'Çeyreklik Veriler'!P78+'Çeyreklik Veriler'!Q78</f>
        <v>778105000</v>
      </c>
      <c r="O78">
        <f>'Çeyreklik Veriler'!O78+'Çeyreklik Veriler'!P78+'Çeyreklik Veriler'!Q78+'Çeyreklik Veriler'!R78</f>
        <v>985596000</v>
      </c>
      <c r="P78">
        <f>'Çeyreklik Veriler'!P78+'Çeyreklik Veriler'!Q78+'Çeyreklik Veriler'!R78+'Çeyreklik Veriler'!S78</f>
        <v>1192515000</v>
      </c>
      <c r="Q78">
        <f>'Çeyreklik Veriler'!Q78+'Çeyreklik Veriler'!R78+'Çeyreklik Veriler'!S78+'Çeyreklik Veriler'!T78</f>
        <v>1429143000</v>
      </c>
      <c r="R78">
        <f>'Çeyreklik Veriler'!R78+'Çeyreklik Veriler'!S78+'Çeyreklik Veriler'!T78+'Çeyreklik Veriler'!U78</f>
        <v>1694465000</v>
      </c>
      <c r="S78">
        <f>'Çeyreklik Veriler'!S78+'Çeyreklik Veriler'!T78+'Çeyreklik Veriler'!U78+'Çeyreklik Veriler'!V78</f>
        <v>2032466000</v>
      </c>
      <c r="T78">
        <f>'Çeyreklik Veriler'!T78+'Çeyreklik Veriler'!U78+'Çeyreklik Veriler'!V78+'Çeyreklik Veriler'!W78</f>
        <v>2588946000</v>
      </c>
    </row>
    <row r="79" spans="1:20" x14ac:dyDescent="0.25">
      <c r="A79" t="s">
        <v>303</v>
      </c>
      <c r="B79">
        <f>'Çeyreklik Veriler'!B79+'Çeyreklik Veriler'!C79+'Çeyreklik Veriler'!D79+'Çeyreklik Veriler'!E79</f>
        <v>74959000</v>
      </c>
      <c r="C79">
        <f>'Çeyreklik Veriler'!C79+'Çeyreklik Veriler'!D79+'Çeyreklik Veriler'!E79+'Çeyreklik Veriler'!F79</f>
        <v>86134000</v>
      </c>
      <c r="D79">
        <f>'Çeyreklik Veriler'!D79+'Çeyreklik Veriler'!E79+'Çeyreklik Veriler'!F79+'Çeyreklik Veriler'!G79</f>
        <v>96222000</v>
      </c>
      <c r="E79">
        <f>'Çeyreklik Veriler'!E79+'Çeyreklik Veriler'!F79+'Çeyreklik Veriler'!G79+'Çeyreklik Veriler'!H79</f>
        <v>174877000</v>
      </c>
      <c r="F79">
        <f>'Çeyreklik Veriler'!F79+'Çeyreklik Veriler'!G79+'Çeyreklik Veriler'!H79+'Çeyreklik Veriler'!I79</f>
        <v>205726000</v>
      </c>
      <c r="G79">
        <f>'Çeyreklik Veriler'!G79+'Çeyreklik Veriler'!H79+'Çeyreklik Veriler'!I79+'Çeyreklik Veriler'!J79</f>
        <v>229188000</v>
      </c>
      <c r="H79">
        <f>'Çeyreklik Veriler'!H79+'Çeyreklik Veriler'!I79+'Çeyreklik Veriler'!J79+'Çeyreklik Veriler'!K79</f>
        <v>332956000</v>
      </c>
      <c r="I79">
        <f>'Çeyreklik Veriler'!I79+'Çeyreklik Veriler'!J79+'Çeyreklik Veriler'!K79+'Çeyreklik Veriler'!L79</f>
        <v>428592000</v>
      </c>
      <c r="J79">
        <f>'Çeyreklik Veriler'!J79+'Çeyreklik Veriler'!K79+'Çeyreklik Veriler'!L79+'Çeyreklik Veriler'!M79</f>
        <v>478596000</v>
      </c>
      <c r="K79">
        <f>'Çeyreklik Veriler'!K79+'Çeyreklik Veriler'!L79+'Çeyreklik Veriler'!M79+'Çeyreklik Veriler'!N79</f>
        <v>508026000</v>
      </c>
      <c r="L79">
        <f>'Çeyreklik Veriler'!L79+'Çeyreklik Veriler'!M79+'Çeyreklik Veriler'!N79+'Çeyreklik Veriler'!O79</f>
        <v>497024000</v>
      </c>
      <c r="M79">
        <f>'Çeyreklik Veriler'!M79+'Çeyreklik Veriler'!N79+'Çeyreklik Veriler'!O79+'Çeyreklik Veriler'!P79</f>
        <v>509553000</v>
      </c>
      <c r="N79">
        <f>'Çeyreklik Veriler'!N79+'Çeyreklik Veriler'!O79+'Çeyreklik Veriler'!P79+'Çeyreklik Veriler'!Q79</f>
        <v>596378000</v>
      </c>
      <c r="O79">
        <f>'Çeyreklik Veriler'!O79+'Çeyreklik Veriler'!P79+'Çeyreklik Veriler'!Q79+'Çeyreklik Veriler'!R79</f>
        <v>776454000</v>
      </c>
      <c r="P79">
        <f>'Çeyreklik Veriler'!P79+'Çeyreklik Veriler'!Q79+'Çeyreklik Veriler'!R79+'Çeyreklik Veriler'!S79</f>
        <v>941949000</v>
      </c>
      <c r="Q79">
        <f>'Çeyreklik Veriler'!Q79+'Çeyreklik Veriler'!R79+'Çeyreklik Veriler'!S79+'Çeyreklik Veriler'!T79</f>
        <v>1153506000</v>
      </c>
      <c r="R79">
        <f>'Çeyreklik Veriler'!R79+'Çeyreklik Veriler'!S79+'Çeyreklik Veriler'!T79+'Çeyreklik Veriler'!U79</f>
        <v>1369215000</v>
      </c>
      <c r="S79">
        <f>'Çeyreklik Veriler'!S79+'Çeyreklik Veriler'!T79+'Çeyreklik Veriler'!U79+'Çeyreklik Veriler'!V79</f>
        <v>1519099000</v>
      </c>
      <c r="T79">
        <f>'Çeyreklik Veriler'!T79+'Çeyreklik Veriler'!U79+'Çeyreklik Veriler'!V79+'Çeyreklik Veriler'!W79</f>
        <v>1986500000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60CA-8F27-42C4-985B-1957C0FC0473}">
  <dimension ref="A2:T49"/>
  <sheetViews>
    <sheetView topLeftCell="A22" zoomScale="70" zoomScaleNormal="70" workbookViewId="0">
      <selection activeCell="B41" sqref="B41"/>
    </sheetView>
  </sheetViews>
  <sheetFormatPr defaultRowHeight="15" x14ac:dyDescent="0.25"/>
  <cols>
    <col min="1" max="1" width="27.5703125" bestFit="1" customWidth="1"/>
    <col min="2" max="2" width="12.5703125" bestFit="1" customWidth="1"/>
    <col min="3" max="10" width="11.5703125" bestFit="1" customWidth="1"/>
    <col min="11" max="12" width="12.140625" bestFit="1" customWidth="1"/>
    <col min="13" max="13" width="11.5703125" bestFit="1" customWidth="1"/>
    <col min="14" max="14" width="12.140625" bestFit="1" customWidth="1"/>
    <col min="15" max="16" width="11.5703125" bestFit="1" customWidth="1"/>
    <col min="17" max="20" width="12.5703125" bestFit="1" customWidth="1"/>
  </cols>
  <sheetData>
    <row r="2" spans="1:20" x14ac:dyDescent="0.25">
      <c r="B2" s="1" t="s">
        <v>19</v>
      </c>
      <c r="C2" s="1" t="s">
        <v>18</v>
      </c>
      <c r="D2" s="1" t="s">
        <v>17</v>
      </c>
      <c r="E2" s="1" t="s">
        <v>16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11</v>
      </c>
      <c r="K2" s="1" t="s">
        <v>10</v>
      </c>
      <c r="L2" s="1" t="s">
        <v>9</v>
      </c>
      <c r="M2" s="1" t="s">
        <v>8</v>
      </c>
      <c r="N2" s="1" t="s">
        <v>7</v>
      </c>
      <c r="O2" s="1" t="s">
        <v>6</v>
      </c>
      <c r="P2" s="1" t="s">
        <v>5</v>
      </c>
      <c r="Q2" s="1" t="s">
        <v>4</v>
      </c>
      <c r="R2" s="1" t="s">
        <v>3</v>
      </c>
      <c r="S2" s="1" t="s">
        <v>2</v>
      </c>
      <c r="T2" s="1" t="s">
        <v>1</v>
      </c>
    </row>
    <row r="3" spans="1:20" x14ac:dyDescent="0.25">
      <c r="A3" t="s">
        <v>349</v>
      </c>
      <c r="B3">
        <f>'Yıllık Veriler'!B19</f>
        <v>111304000</v>
      </c>
      <c r="C3">
        <f>'Yıllık Veriler'!C19</f>
        <v>132413000</v>
      </c>
      <c r="D3">
        <f>'Yıllık Veriler'!D19</f>
        <v>131713000</v>
      </c>
      <c r="E3">
        <f>'Yıllık Veriler'!E19</f>
        <v>175221000</v>
      </c>
      <c r="F3">
        <f>'Yıllık Veriler'!F19</f>
        <v>193828000</v>
      </c>
      <c r="G3">
        <f>'Yıllık Veriler'!G19</f>
        <v>162721000</v>
      </c>
      <c r="H3">
        <f>'Yıllık Veriler'!H19</f>
        <v>256346000</v>
      </c>
      <c r="I3">
        <f>'Yıllık Veriler'!I19</f>
        <v>351645000</v>
      </c>
      <c r="J3">
        <f>'Yıllık Veriler'!J19</f>
        <v>418637000</v>
      </c>
      <c r="K3">
        <f>'Yıllık Veriler'!K19</f>
        <v>485469000</v>
      </c>
      <c r="L3">
        <f>'Yıllık Veriler'!L19</f>
        <v>487156000</v>
      </c>
      <c r="M3">
        <f>'Yıllık Veriler'!M19</f>
        <v>538740000</v>
      </c>
      <c r="N3">
        <f>'Yıllık Veriler'!N19</f>
        <v>626047000</v>
      </c>
      <c r="O3">
        <f>'Yıllık Veriler'!O19</f>
        <v>821141000</v>
      </c>
      <c r="P3">
        <f>'Yıllık Veriler'!P19</f>
        <v>1013489000</v>
      </c>
      <c r="Q3">
        <f>'Yıllık Veriler'!Q19</f>
        <v>1230720000</v>
      </c>
      <c r="R3">
        <f>'Yıllık Veriler'!R19</f>
        <v>1466166000</v>
      </c>
      <c r="S3">
        <f>'Yıllık Veriler'!S19</f>
        <v>1764619000</v>
      </c>
      <c r="T3">
        <f>'Yıllık Veriler'!T19</f>
        <v>2273700000</v>
      </c>
    </row>
    <row r="4" spans="1:20" x14ac:dyDescent="0.25">
      <c r="A4" t="s">
        <v>350</v>
      </c>
      <c r="B4">
        <f>'Yıllık Veriler'!B30</f>
        <v>0</v>
      </c>
      <c r="C4">
        <f>'Yıllık Veriler'!C30</f>
        <v>0</v>
      </c>
      <c r="D4">
        <f>'Yıllık Veriler'!D30</f>
        <v>0</v>
      </c>
      <c r="E4">
        <f>'Yıllık Veriler'!E30</f>
        <v>0</v>
      </c>
      <c r="F4">
        <f>'Yıllık Veriler'!F30</f>
        <v>0</v>
      </c>
      <c r="G4">
        <f>'Yıllık Veriler'!G30</f>
        <v>0</v>
      </c>
      <c r="H4">
        <f>'Yıllık Veriler'!H30</f>
        <v>0</v>
      </c>
      <c r="I4">
        <f>'Yıllık Veriler'!I30</f>
        <v>0</v>
      </c>
      <c r="J4">
        <f>'Yıllık Veriler'!J30</f>
        <v>0</v>
      </c>
      <c r="K4">
        <f>'Yıllık Veriler'!K30</f>
        <v>0</v>
      </c>
      <c r="L4">
        <f>'Yıllık Veriler'!L30</f>
        <v>0</v>
      </c>
      <c r="M4">
        <f>'Yıllık Veriler'!M30</f>
        <v>0</v>
      </c>
      <c r="N4">
        <f>'Yıllık Veriler'!N30</f>
        <v>-5871000</v>
      </c>
      <c r="O4">
        <f>'Yıllık Veriler'!O30</f>
        <v>-40585000</v>
      </c>
      <c r="P4">
        <f>'Yıllık Veriler'!P30</f>
        <v>-73764000</v>
      </c>
      <c r="Q4">
        <f>'Yıllık Veriler'!Q30</f>
        <v>-104579000</v>
      </c>
      <c r="R4">
        <f>'Yıllık Veriler'!R30</f>
        <v>-120770000</v>
      </c>
      <c r="S4">
        <f>'Yıllık Veriler'!S30</f>
        <v>-135340000</v>
      </c>
      <c r="T4">
        <f>'Yıllık Veriler'!T30</f>
        <v>-205026000</v>
      </c>
    </row>
    <row r="5" spans="1:20" x14ac:dyDescent="0.25">
      <c r="A5" t="s">
        <v>351</v>
      </c>
      <c r="B5">
        <f>'Yıllık Veriler'!B31</f>
        <v>1962000</v>
      </c>
      <c r="C5">
        <f>'Yıllık Veriler'!C31</f>
        <v>13762000</v>
      </c>
      <c r="D5">
        <f>'Yıllık Veriler'!D31</f>
        <v>22167000</v>
      </c>
      <c r="E5">
        <f>'Yıllık Veriler'!E31</f>
        <v>29253000</v>
      </c>
      <c r="F5">
        <f>'Yıllık Veriler'!F31</f>
        <v>23501000</v>
      </c>
      <c r="G5">
        <f>'Yıllık Veriler'!G31</f>
        <v>16478000</v>
      </c>
      <c r="H5">
        <f>'Yıllık Veriler'!H31</f>
        <v>-7153000</v>
      </c>
      <c r="I5">
        <f>'Yıllık Veriler'!I31</f>
        <v>-25912000</v>
      </c>
      <c r="J5">
        <f>'Yıllık Veriler'!J31</f>
        <v>-34559000</v>
      </c>
      <c r="K5">
        <f>'Yıllık Veriler'!K31</f>
        <v>-32778000</v>
      </c>
      <c r="L5">
        <f>'Yıllık Veriler'!L31</f>
        <v>-27281000</v>
      </c>
      <c r="M5">
        <f>'Yıllık Veriler'!M31</f>
        <v>-7942000</v>
      </c>
      <c r="N5">
        <f>'Yıllık Veriler'!N31</f>
        <v>-16296000</v>
      </c>
      <c r="O5">
        <f>'Yıllık Veriler'!O31</f>
        <v>12467000</v>
      </c>
      <c r="P5">
        <f>'Yıllık Veriler'!P31</f>
        <v>26297000</v>
      </c>
      <c r="Q5">
        <f>'Yıllık Veriler'!Q31</f>
        <v>28219000</v>
      </c>
      <c r="R5">
        <f>'Yıllık Veriler'!R31</f>
        <v>41022000</v>
      </c>
      <c r="S5">
        <f>'Yıllık Veriler'!S31</f>
        <v>24597000</v>
      </c>
      <c r="T5">
        <f>'Yıllık Veriler'!T31</f>
        <v>53827000</v>
      </c>
    </row>
    <row r="6" spans="1:20" x14ac:dyDescent="0.25">
      <c r="A6" s="27" t="s">
        <v>348</v>
      </c>
      <c r="B6">
        <f>SUM(B3:B5)</f>
        <v>113266000</v>
      </c>
      <c r="C6">
        <f t="shared" ref="C6:T6" si="0">SUM(C3:C5)</f>
        <v>146175000</v>
      </c>
      <c r="D6">
        <f t="shared" si="0"/>
        <v>153880000</v>
      </c>
      <c r="E6">
        <f t="shared" si="0"/>
        <v>204474000</v>
      </c>
      <c r="F6">
        <f t="shared" si="0"/>
        <v>217329000</v>
      </c>
      <c r="G6">
        <f t="shared" si="0"/>
        <v>179199000</v>
      </c>
      <c r="H6">
        <f t="shared" si="0"/>
        <v>249193000</v>
      </c>
      <c r="I6">
        <f t="shared" si="0"/>
        <v>325733000</v>
      </c>
      <c r="J6">
        <f t="shared" si="0"/>
        <v>384078000</v>
      </c>
      <c r="K6">
        <f t="shared" si="0"/>
        <v>452691000</v>
      </c>
      <c r="L6">
        <f t="shared" si="0"/>
        <v>459875000</v>
      </c>
      <c r="M6">
        <f t="shared" si="0"/>
        <v>530798000</v>
      </c>
      <c r="N6">
        <f t="shared" si="0"/>
        <v>603880000</v>
      </c>
      <c r="O6">
        <f t="shared" si="0"/>
        <v>793023000</v>
      </c>
      <c r="P6">
        <f t="shared" si="0"/>
        <v>966022000</v>
      </c>
      <c r="Q6">
        <f t="shared" si="0"/>
        <v>1154360000</v>
      </c>
      <c r="R6">
        <f t="shared" si="0"/>
        <v>1386418000</v>
      </c>
      <c r="S6">
        <f t="shared" si="0"/>
        <v>1653876000</v>
      </c>
      <c r="T6">
        <f t="shared" si="0"/>
        <v>2122501000</v>
      </c>
    </row>
    <row r="8" spans="1:20" x14ac:dyDescent="0.25">
      <c r="A8" t="s">
        <v>47</v>
      </c>
      <c r="B8">
        <f>Bilanço!F32</f>
        <v>1087728000</v>
      </c>
      <c r="C8">
        <f>Bilanço!G32</f>
        <v>1211428000</v>
      </c>
      <c r="D8">
        <f>Bilanço!H32</f>
        <v>1129533000</v>
      </c>
      <c r="E8">
        <f>Bilanço!I32</f>
        <v>1481539000</v>
      </c>
      <c r="F8">
        <f>Bilanço!J32</f>
        <v>1513529000</v>
      </c>
      <c r="G8">
        <f>Bilanço!K32</f>
        <v>1707710000</v>
      </c>
      <c r="H8">
        <f>Bilanço!L32</f>
        <v>1831613000</v>
      </c>
      <c r="I8">
        <f>Bilanço!M32</f>
        <v>1943979000</v>
      </c>
      <c r="J8">
        <f>Bilanço!N32</f>
        <v>1793630000</v>
      </c>
      <c r="K8">
        <f>Bilanço!O32</f>
        <v>1758574000</v>
      </c>
      <c r="L8">
        <f>Bilanço!P32</f>
        <v>1864638000</v>
      </c>
      <c r="M8">
        <f>Bilanço!Q32</f>
        <v>2626956000</v>
      </c>
      <c r="N8">
        <f>Bilanço!R32</f>
        <v>2900603000</v>
      </c>
      <c r="O8">
        <f>Bilanço!S32</f>
        <v>3305937000</v>
      </c>
      <c r="P8">
        <f>Bilanço!T32</f>
        <v>4704917000</v>
      </c>
      <c r="Q8">
        <f>Bilanço!U32</f>
        <v>5204062000</v>
      </c>
      <c r="R8">
        <f>Bilanço!V32</f>
        <v>5466739000</v>
      </c>
      <c r="S8">
        <f>Bilanço!W32</f>
        <v>6471872000</v>
      </c>
      <c r="T8">
        <f>Bilanço!X32</f>
        <v>9396463000</v>
      </c>
    </row>
    <row r="9" spans="1:20" x14ac:dyDescent="0.25">
      <c r="A9" t="s">
        <v>24</v>
      </c>
      <c r="B9">
        <f>Bilanço!F2</f>
        <v>723189000</v>
      </c>
      <c r="C9">
        <f>Bilanço!G2</f>
        <v>816878000</v>
      </c>
      <c r="D9">
        <f>Bilanço!H2</f>
        <v>719033000</v>
      </c>
      <c r="E9">
        <f>Bilanço!I2</f>
        <v>994466000</v>
      </c>
      <c r="F9">
        <f>Bilanço!J2</f>
        <v>996801000</v>
      </c>
      <c r="G9">
        <f>Bilanço!K2</f>
        <v>1177577000</v>
      </c>
      <c r="H9">
        <f>Bilanço!L2</f>
        <v>1373087000</v>
      </c>
      <c r="I9">
        <f>Bilanço!M2</f>
        <v>1565441000</v>
      </c>
      <c r="J9">
        <f>Bilanço!N2</f>
        <v>1408056000</v>
      </c>
      <c r="K9">
        <f>Bilanço!O2</f>
        <v>1635830000</v>
      </c>
      <c r="L9">
        <f>Bilanço!P2</f>
        <v>1781450000</v>
      </c>
      <c r="M9">
        <f>Bilanço!Q2</f>
        <v>2623534000</v>
      </c>
      <c r="N9">
        <f>Bilanço!R2</f>
        <v>2969045000</v>
      </c>
      <c r="O9">
        <f>Bilanço!S2</f>
        <v>3434232000</v>
      </c>
      <c r="P9">
        <f>Bilanço!T2</f>
        <v>4897601000</v>
      </c>
      <c r="Q9">
        <f>Bilanço!U2</f>
        <v>5438562000</v>
      </c>
      <c r="R9">
        <f>Bilanço!V2</f>
        <v>5760428000</v>
      </c>
      <c r="S9">
        <f>Bilanço!W2</f>
        <v>6798862000</v>
      </c>
      <c r="T9">
        <f>Bilanço!X2</f>
        <v>9878476000</v>
      </c>
    </row>
    <row r="10" spans="1:20" x14ac:dyDescent="0.25">
      <c r="A10" t="s">
        <v>352</v>
      </c>
      <c r="B10">
        <f>Bilanço!F3</f>
        <v>42418000</v>
      </c>
      <c r="C10">
        <f>Bilanço!G3</f>
        <v>49920000</v>
      </c>
      <c r="D10">
        <f>Bilanço!H3</f>
        <v>22143000</v>
      </c>
      <c r="E10">
        <f>Bilanço!I3</f>
        <v>37267000</v>
      </c>
      <c r="F10">
        <f>Bilanço!J3</f>
        <v>48389000</v>
      </c>
      <c r="G10">
        <f>Bilanço!K3</f>
        <v>325051000</v>
      </c>
      <c r="H10">
        <f>Bilanço!L3</f>
        <v>264263000</v>
      </c>
      <c r="I10">
        <f>Bilanço!M3</f>
        <v>392201000</v>
      </c>
      <c r="J10">
        <f>Bilanço!N3</f>
        <v>29987000</v>
      </c>
      <c r="K10">
        <f>Bilanço!O3</f>
        <v>65040000</v>
      </c>
      <c r="L10">
        <f>Bilanço!P3</f>
        <v>118269000</v>
      </c>
      <c r="M10">
        <f>Bilanço!Q3</f>
        <v>709408000</v>
      </c>
      <c r="N10">
        <f>Bilanço!R3</f>
        <v>552670000</v>
      </c>
      <c r="O10">
        <f>Bilanço!S3</f>
        <v>520824000</v>
      </c>
      <c r="P10">
        <f>Bilanço!T3</f>
        <v>834314000</v>
      </c>
      <c r="Q10">
        <f>Bilanço!U3</f>
        <v>1604179000</v>
      </c>
      <c r="R10">
        <f>Bilanço!V3</f>
        <v>958021000</v>
      </c>
      <c r="S10">
        <f>Bilanço!W3</f>
        <v>858769000</v>
      </c>
      <c r="T10">
        <f>Bilanço!X3</f>
        <v>2183156000</v>
      </c>
    </row>
    <row r="11" spans="1:20" x14ac:dyDescent="0.25">
      <c r="A11" t="s">
        <v>353</v>
      </c>
      <c r="B11">
        <f>Bilanço!F4</f>
        <v>0</v>
      </c>
      <c r="C11">
        <f>Bilanço!G4</f>
        <v>0</v>
      </c>
      <c r="D11">
        <f>Bilanço!H4</f>
        <v>0</v>
      </c>
      <c r="E11">
        <f>Bilanço!I4</f>
        <v>0</v>
      </c>
      <c r="F11">
        <f>Bilanço!J4</f>
        <v>0</v>
      </c>
      <c r="G11">
        <f>Bilanço!K4</f>
        <v>0</v>
      </c>
      <c r="H11">
        <f>Bilanço!L4</f>
        <v>0</v>
      </c>
      <c r="I11">
        <f>Bilanço!M4</f>
        <v>0</v>
      </c>
      <c r="J11">
        <f>Bilanço!N4</f>
        <v>0</v>
      </c>
      <c r="K11">
        <f>Bilanço!O4</f>
        <v>0</v>
      </c>
      <c r="L11">
        <f>Bilanço!P4</f>
        <v>0</v>
      </c>
      <c r="M11">
        <f>Bilanço!Q4</f>
        <v>0</v>
      </c>
      <c r="N11">
        <f>Bilanço!R4</f>
        <v>0</v>
      </c>
      <c r="O11">
        <f>Bilanço!S4</f>
        <v>0</v>
      </c>
      <c r="P11">
        <f>Bilanço!T4</f>
        <v>0</v>
      </c>
      <c r="Q11">
        <f>Bilanço!U4</f>
        <v>0</v>
      </c>
      <c r="R11">
        <f>Bilanço!V4</f>
        <v>0</v>
      </c>
      <c r="S11">
        <f>Bilanço!W4</f>
        <v>0</v>
      </c>
      <c r="T11">
        <f>Bilanço!X4</f>
        <v>0</v>
      </c>
    </row>
    <row r="12" spans="1:20" x14ac:dyDescent="0.25">
      <c r="A12" s="27" t="s">
        <v>354</v>
      </c>
      <c r="B12">
        <f>B8-B9+B10+B11</f>
        <v>406957000</v>
      </c>
      <c r="C12">
        <f t="shared" ref="C12:T12" si="1">C8-C9+C10+C11</f>
        <v>444470000</v>
      </c>
      <c r="D12">
        <f t="shared" si="1"/>
        <v>432643000</v>
      </c>
      <c r="E12">
        <f t="shared" si="1"/>
        <v>524340000</v>
      </c>
      <c r="F12">
        <f t="shared" si="1"/>
        <v>565117000</v>
      </c>
      <c r="G12">
        <f t="shared" si="1"/>
        <v>855184000</v>
      </c>
      <c r="H12">
        <f t="shared" si="1"/>
        <v>722789000</v>
      </c>
      <c r="I12">
        <f t="shared" si="1"/>
        <v>770739000</v>
      </c>
      <c r="J12">
        <f t="shared" si="1"/>
        <v>415561000</v>
      </c>
      <c r="K12">
        <f t="shared" si="1"/>
        <v>187784000</v>
      </c>
      <c r="L12">
        <f t="shared" si="1"/>
        <v>201457000</v>
      </c>
      <c r="M12">
        <f t="shared" si="1"/>
        <v>712830000</v>
      </c>
      <c r="N12">
        <f t="shared" si="1"/>
        <v>484228000</v>
      </c>
      <c r="O12">
        <f t="shared" si="1"/>
        <v>392529000</v>
      </c>
      <c r="P12">
        <f t="shared" si="1"/>
        <v>641630000</v>
      </c>
      <c r="Q12">
        <f t="shared" si="1"/>
        <v>1369679000</v>
      </c>
      <c r="R12">
        <f t="shared" si="1"/>
        <v>664332000</v>
      </c>
      <c r="S12">
        <f t="shared" si="1"/>
        <v>531779000</v>
      </c>
      <c r="T12">
        <f t="shared" si="1"/>
        <v>1701143000</v>
      </c>
    </row>
    <row r="18" spans="1:20" x14ac:dyDescent="0.25">
      <c r="A18" s="27" t="s">
        <v>356</v>
      </c>
    </row>
    <row r="19" spans="1:20" x14ac:dyDescent="0.25">
      <c r="A19" t="s">
        <v>355</v>
      </c>
      <c r="B19">
        <f>'Yıllık Veriler'!B2*0.01</f>
        <v>35111910</v>
      </c>
      <c r="C19">
        <f>'Yıllık Veriler'!C2*0.01</f>
        <v>36223500</v>
      </c>
      <c r="D19">
        <f>'Yıllık Veriler'!D2*0.01</f>
        <v>37398100</v>
      </c>
      <c r="E19">
        <f>'Yıllık Veriler'!E2*0.01</f>
        <v>41369710</v>
      </c>
      <c r="F19">
        <f>'Yıllık Veriler'!F2*0.01</f>
        <v>43446900</v>
      </c>
      <c r="G19">
        <f>'Yıllık Veriler'!G2*0.01</f>
        <v>42977280</v>
      </c>
      <c r="H19">
        <f>'Yıllık Veriler'!H2*0.01</f>
        <v>49313640</v>
      </c>
      <c r="I19">
        <f>'Yıllık Veriler'!I2*0.01</f>
        <v>56065190</v>
      </c>
      <c r="J19">
        <f>'Yıllık Veriler'!J2*0.01</f>
        <v>60193800</v>
      </c>
      <c r="K19">
        <f>'Yıllık Veriler'!K2*0.01</f>
        <v>65862530</v>
      </c>
      <c r="L19">
        <f>'Yıllık Veriler'!L2*0.01</f>
        <v>68833550</v>
      </c>
      <c r="M19">
        <f>'Yıllık Veriler'!M2*0.01</f>
        <v>75200790</v>
      </c>
      <c r="N19">
        <f>'Yıllık Veriler'!N2*0.01</f>
        <v>89019000</v>
      </c>
      <c r="O19">
        <f>'Yıllık Veriler'!O2*0.01</f>
        <v>107860110</v>
      </c>
      <c r="P19">
        <f>'Yıllık Veriler'!P2*0.01</f>
        <v>133574850</v>
      </c>
      <c r="Q19">
        <f>'Yıllık Veriler'!Q2*0.01</f>
        <v>174409640</v>
      </c>
      <c r="R19">
        <f>'Yıllık Veriler'!R2*0.01</f>
        <v>212194550</v>
      </c>
      <c r="S19">
        <f>'Yıllık Veriler'!S2*0.01</f>
        <v>256440420</v>
      </c>
      <c r="T19">
        <f>'Yıllık Veriler'!T2*0.01</f>
        <v>315136210</v>
      </c>
    </row>
    <row r="20" spans="1:20" x14ac:dyDescent="0.25">
      <c r="A20" t="s">
        <v>193</v>
      </c>
      <c r="B20">
        <f>Bilanço!F5+Bilanço!F7</f>
        <v>60965000</v>
      </c>
      <c r="C20">
        <f>Bilanço!G5+Bilanço!G7</f>
        <v>87917000</v>
      </c>
      <c r="D20">
        <f>Bilanço!H5+Bilanço!H7</f>
        <v>74225000</v>
      </c>
      <c r="E20">
        <f>Bilanço!I5+Bilanço!I7</f>
        <v>66362000</v>
      </c>
      <c r="F20">
        <f>Bilanço!J5+Bilanço!J7</f>
        <v>60877000</v>
      </c>
      <c r="G20">
        <f>Bilanço!K5+Bilanço!K7</f>
        <v>87635000</v>
      </c>
      <c r="H20">
        <f>Bilanço!L5+Bilanço!L7</f>
        <v>86787000</v>
      </c>
      <c r="I20">
        <f>Bilanço!M5+Bilanço!M7</f>
        <v>103297000</v>
      </c>
      <c r="J20">
        <f>Bilanço!N5+Bilanço!N7</f>
        <v>106416000</v>
      </c>
      <c r="K20">
        <f>Bilanço!O5+Bilanço!O7</f>
        <v>129897000</v>
      </c>
      <c r="L20">
        <f>Bilanço!P5+Bilanço!P7</f>
        <v>123574000</v>
      </c>
      <c r="M20">
        <f>Bilanço!Q5+Bilanço!Q7</f>
        <v>155925000</v>
      </c>
      <c r="N20">
        <f>Bilanço!R5+Bilanço!R7</f>
        <v>186331000</v>
      </c>
      <c r="O20">
        <f>Bilanço!S5+Bilanço!S7</f>
        <v>264020000</v>
      </c>
      <c r="P20">
        <f>Bilanço!T5+Bilanço!T7</f>
        <v>308536000</v>
      </c>
      <c r="Q20">
        <f>Bilanço!U5+Bilanço!U7</f>
        <v>441042000</v>
      </c>
      <c r="R20">
        <f>Bilanço!V5+Bilanço!V7</f>
        <v>527834000</v>
      </c>
      <c r="S20">
        <f>Bilanço!W5+Bilanço!W7</f>
        <v>496416000</v>
      </c>
      <c r="T20">
        <f>Bilanço!X5+Bilanço!X7</f>
        <v>651707000</v>
      </c>
    </row>
    <row r="21" spans="1:20" x14ac:dyDescent="0.25">
      <c r="A21" t="s">
        <v>189</v>
      </c>
      <c r="B21">
        <f>Bilanço!F9</f>
        <v>594165000</v>
      </c>
      <c r="C21">
        <f>Bilanço!G9</f>
        <v>656438000</v>
      </c>
      <c r="D21">
        <f>Bilanço!H9</f>
        <v>615593000</v>
      </c>
      <c r="E21">
        <f>Bilanço!I9</f>
        <v>860128000</v>
      </c>
      <c r="F21">
        <f>Bilanço!J9</f>
        <v>870667000</v>
      </c>
      <c r="G21">
        <f>Bilanço!K9</f>
        <v>744298000</v>
      </c>
      <c r="H21">
        <f>Bilanço!L9</f>
        <v>973513000</v>
      </c>
      <c r="I21">
        <f>Bilanço!M9</f>
        <v>1056528000</v>
      </c>
      <c r="J21">
        <f>Bilanço!N9</f>
        <v>1246068000</v>
      </c>
      <c r="K21">
        <f>Bilanço!O9</f>
        <v>1408119000</v>
      </c>
      <c r="L21">
        <f>Bilanço!P9</f>
        <v>1505534000</v>
      </c>
      <c r="M21">
        <f>Bilanço!Q9</f>
        <v>1719160000</v>
      </c>
      <c r="N21">
        <f>Bilanço!R9</f>
        <v>2167475000</v>
      </c>
      <c r="O21">
        <f>Bilanço!S9</f>
        <v>2511183000</v>
      </c>
      <c r="P21">
        <f>Bilanço!T9</f>
        <v>3535816000</v>
      </c>
      <c r="Q21">
        <f>Bilanço!U9</f>
        <v>3265498000</v>
      </c>
      <c r="R21">
        <f>Bilanço!V9</f>
        <v>4095191000</v>
      </c>
      <c r="S21">
        <f>Bilanço!W9</f>
        <v>5169458000</v>
      </c>
      <c r="T21">
        <f>Bilanço!X9</f>
        <v>6685287000</v>
      </c>
    </row>
    <row r="22" spans="1:20" x14ac:dyDescent="0.25">
      <c r="A22" t="s">
        <v>357</v>
      </c>
      <c r="B22">
        <f>Bilanço!F11</f>
        <v>25641000</v>
      </c>
      <c r="C22">
        <f>Bilanço!G11</f>
        <v>22603000</v>
      </c>
      <c r="D22">
        <f>Bilanço!H11</f>
        <v>7072000</v>
      </c>
      <c r="E22">
        <f>Bilanço!I11</f>
        <v>30709000</v>
      </c>
      <c r="F22">
        <f>Bilanço!J11</f>
        <v>16868000</v>
      </c>
      <c r="G22">
        <f>Bilanço!K11</f>
        <v>20593000</v>
      </c>
      <c r="H22">
        <f>Bilanço!L11</f>
        <v>48524000</v>
      </c>
      <c r="I22">
        <f>Bilanço!M11</f>
        <v>13415000</v>
      </c>
      <c r="J22">
        <f>Bilanço!N11</f>
        <v>25585000</v>
      </c>
      <c r="K22">
        <f>Bilanço!O11</f>
        <v>32774000</v>
      </c>
      <c r="L22">
        <f>Bilanço!P11</f>
        <v>34073000</v>
      </c>
      <c r="M22">
        <f>Bilanço!Q11</f>
        <v>39041000</v>
      </c>
      <c r="N22">
        <f>Bilanço!R11</f>
        <v>62569000</v>
      </c>
      <c r="O22">
        <f>Bilanço!S11</f>
        <v>138205000</v>
      </c>
      <c r="P22">
        <f>Bilanço!T11</f>
        <v>218935000</v>
      </c>
      <c r="Q22">
        <f>Bilanço!U11</f>
        <v>127843000</v>
      </c>
      <c r="R22">
        <f>Bilanço!V11</f>
        <v>179382000</v>
      </c>
      <c r="S22">
        <f>Bilanço!W11</f>
        <v>274219000</v>
      </c>
      <c r="T22">
        <f>Bilanço!X11</f>
        <v>358326000</v>
      </c>
    </row>
    <row r="23" spans="1:20" x14ac:dyDescent="0.25">
      <c r="A23" t="s">
        <v>359</v>
      </c>
      <c r="B23">
        <f>B9</f>
        <v>723189000</v>
      </c>
      <c r="C23">
        <f t="shared" ref="C23:T23" si="2">C9</f>
        <v>816878000</v>
      </c>
      <c r="D23">
        <f t="shared" si="2"/>
        <v>719033000</v>
      </c>
      <c r="E23">
        <f t="shared" si="2"/>
        <v>994466000</v>
      </c>
      <c r="F23">
        <f t="shared" si="2"/>
        <v>996801000</v>
      </c>
      <c r="G23">
        <f t="shared" si="2"/>
        <v>1177577000</v>
      </c>
      <c r="H23">
        <f t="shared" si="2"/>
        <v>1373087000</v>
      </c>
      <c r="I23">
        <f t="shared" si="2"/>
        <v>1565441000</v>
      </c>
      <c r="J23">
        <f t="shared" si="2"/>
        <v>1408056000</v>
      </c>
      <c r="K23">
        <f t="shared" si="2"/>
        <v>1635830000</v>
      </c>
      <c r="L23">
        <f t="shared" si="2"/>
        <v>1781450000</v>
      </c>
      <c r="M23">
        <f t="shared" si="2"/>
        <v>2623534000</v>
      </c>
      <c r="N23">
        <f t="shared" si="2"/>
        <v>2969045000</v>
      </c>
      <c r="O23">
        <f t="shared" si="2"/>
        <v>3434232000</v>
      </c>
      <c r="P23">
        <f t="shared" si="2"/>
        <v>4897601000</v>
      </c>
      <c r="Q23">
        <f t="shared" si="2"/>
        <v>5438562000</v>
      </c>
      <c r="R23">
        <f t="shared" si="2"/>
        <v>5760428000</v>
      </c>
      <c r="S23">
        <f t="shared" si="2"/>
        <v>6798862000</v>
      </c>
      <c r="T23">
        <f t="shared" si="2"/>
        <v>9878476000</v>
      </c>
    </row>
    <row r="24" spans="1:20" x14ac:dyDescent="0.25">
      <c r="A24" t="s">
        <v>358</v>
      </c>
      <c r="B24">
        <f>Bilanço!F35+Bilanço!F36+Bilanço!F40+Bilanço!F42+Bilanço!F43</f>
        <v>995299000</v>
      </c>
      <c r="C24">
        <f>Bilanço!G35+Bilanço!G36+Bilanço!G40+Bilanço!G42+Bilanço!G43</f>
        <v>1042993000</v>
      </c>
      <c r="D24">
        <f>Bilanço!H35+Bilanço!H36+Bilanço!H40+Bilanço!H42+Bilanço!H43</f>
        <v>991447000</v>
      </c>
      <c r="E24">
        <f>Bilanço!I35+Bilanço!I36+Bilanço!I40+Bilanço!I42+Bilanço!I43</f>
        <v>1291298000</v>
      </c>
      <c r="F24">
        <f>Bilanço!J35+Bilanço!J36+Bilanço!J40+Bilanço!J42+Bilanço!J43</f>
        <v>1067241000</v>
      </c>
      <c r="G24">
        <f>Bilanço!K35+Bilanço!K36+Bilanço!K40+Bilanço!K42+Bilanço!K43</f>
        <v>1231479000</v>
      </c>
      <c r="H24">
        <f>Bilanço!L35+Bilanço!L36+Bilanço!L40+Bilanço!L42+Bilanço!L43</f>
        <v>1345620000</v>
      </c>
      <c r="I24">
        <f>Bilanço!M35+Bilanço!M36+Bilanço!M40+Bilanço!M42+Bilanço!M43</f>
        <v>1475515000</v>
      </c>
      <c r="J24">
        <f>Bilanço!N35+Bilanço!N36+Bilanço!N40+Bilanço!N42+Bilanço!N43</f>
        <v>1341135000</v>
      </c>
      <c r="K24">
        <f>Bilanço!O35+Bilanço!O36+Bilanço!O40+Bilanço!O42+Bilanço!O43</f>
        <v>1442273000</v>
      </c>
      <c r="L24">
        <f>Bilanço!P35+Bilanço!P36+Bilanço!P40+Bilanço!P42+Bilanço!P43</f>
        <v>1760813000</v>
      </c>
      <c r="M24">
        <f>Bilanço!Q35+Bilanço!Q36+Bilanço!Q40+Bilanço!Q42+Bilanço!Q43</f>
        <v>2530894000</v>
      </c>
      <c r="N24">
        <f>Bilanço!R35+Bilanço!R36+Bilanço!R40+Bilanço!R42+Bilanço!R43</f>
        <v>2604659000</v>
      </c>
      <c r="O24">
        <f>Bilanço!S35+Bilanço!S36+Bilanço!S40+Bilanço!S42+Bilanço!S43</f>
        <v>2944345000</v>
      </c>
      <c r="P24">
        <f>Bilanço!T35+Bilanço!T36+Bilanço!T40+Bilanço!T42+Bilanço!T43</f>
        <v>4436245000</v>
      </c>
      <c r="Q24">
        <f>Bilanço!U35+Bilanço!U36+Bilanço!U40+Bilanço!U42+Bilanço!U43</f>
        <v>4814801000</v>
      </c>
      <c r="R24">
        <f>Bilanço!V35+Bilanço!V36+Bilanço!V40+Bilanço!V42+Bilanço!V43</f>
        <v>4986444000</v>
      </c>
      <c r="S24">
        <f>Bilanço!W35+Bilanço!W36+Bilanço!W40+Bilanço!W42+Bilanço!W43</f>
        <v>5891103000</v>
      </c>
      <c r="T24">
        <f>Bilanço!X35+Bilanço!X36+Bilanço!X40+Bilanço!X42+Bilanço!X43</f>
        <v>8743417000</v>
      </c>
    </row>
    <row r="25" spans="1:20" x14ac:dyDescent="0.25">
      <c r="A25" t="s">
        <v>162</v>
      </c>
      <c r="B25">
        <f>B23-B24</f>
        <v>-272110000</v>
      </c>
      <c r="C25">
        <f t="shared" ref="C25:T25" si="3">C23-C24</f>
        <v>-226115000</v>
      </c>
      <c r="D25">
        <f t="shared" si="3"/>
        <v>-272414000</v>
      </c>
      <c r="E25">
        <f t="shared" si="3"/>
        <v>-296832000</v>
      </c>
      <c r="F25">
        <f t="shared" si="3"/>
        <v>-70440000</v>
      </c>
      <c r="G25">
        <f t="shared" si="3"/>
        <v>-53902000</v>
      </c>
      <c r="H25">
        <f t="shared" si="3"/>
        <v>27467000</v>
      </c>
      <c r="I25">
        <f t="shared" si="3"/>
        <v>89926000</v>
      </c>
      <c r="J25">
        <f t="shared" si="3"/>
        <v>66921000</v>
      </c>
      <c r="K25">
        <f t="shared" si="3"/>
        <v>193557000</v>
      </c>
      <c r="L25">
        <f t="shared" si="3"/>
        <v>20637000</v>
      </c>
      <c r="M25">
        <f t="shared" si="3"/>
        <v>92640000</v>
      </c>
      <c r="N25">
        <f t="shared" si="3"/>
        <v>364386000</v>
      </c>
      <c r="O25">
        <f t="shared" si="3"/>
        <v>489887000</v>
      </c>
      <c r="P25">
        <f t="shared" si="3"/>
        <v>461356000</v>
      </c>
      <c r="Q25">
        <f t="shared" si="3"/>
        <v>623761000</v>
      </c>
      <c r="R25">
        <f t="shared" si="3"/>
        <v>773984000</v>
      </c>
      <c r="S25">
        <f t="shared" si="3"/>
        <v>907759000</v>
      </c>
      <c r="T25">
        <f t="shared" si="3"/>
        <v>1135059000</v>
      </c>
    </row>
    <row r="26" spans="1:20" x14ac:dyDescent="0.25">
      <c r="A26" t="s">
        <v>360</v>
      </c>
      <c r="B26">
        <f>Bilanço!F25</f>
        <v>89763000</v>
      </c>
      <c r="C26">
        <f>Bilanço!G25</f>
        <v>82355000</v>
      </c>
      <c r="D26">
        <f>Bilanço!H25</f>
        <v>80121000</v>
      </c>
      <c r="E26">
        <f>Bilanço!I25</f>
        <v>59737000</v>
      </c>
      <c r="F26">
        <f>Bilanço!J25</f>
        <v>57427000</v>
      </c>
      <c r="G26">
        <f>Bilanço!K25</f>
        <v>55187000</v>
      </c>
      <c r="H26">
        <f>Bilanço!L25</f>
        <v>54150000</v>
      </c>
      <c r="I26">
        <f>Bilanço!M25</f>
        <v>60462000</v>
      </c>
      <c r="J26">
        <f>Bilanço!N25</f>
        <v>60686000</v>
      </c>
      <c r="K26">
        <f>Bilanço!O25</f>
        <v>64522000</v>
      </c>
      <c r="L26">
        <f>Bilanço!P25</f>
        <v>66530000</v>
      </c>
      <c r="M26">
        <f>Bilanço!Q25</f>
        <v>84171000</v>
      </c>
      <c r="N26">
        <f>Bilanço!R25</f>
        <v>83856000</v>
      </c>
      <c r="O26">
        <f>Bilanço!S25</f>
        <v>101450000</v>
      </c>
      <c r="P26">
        <f>Bilanço!T25</f>
        <v>125435000</v>
      </c>
      <c r="Q26">
        <f>Bilanço!U25</f>
        <v>221282000</v>
      </c>
      <c r="R26">
        <f>Bilanço!V25</f>
        <v>262306000</v>
      </c>
      <c r="S26">
        <f>Bilanço!W25</f>
        <v>354186000</v>
      </c>
      <c r="T26">
        <f>Bilanço!X25</f>
        <v>408212000</v>
      </c>
    </row>
    <row r="27" spans="1:20" x14ac:dyDescent="0.25">
      <c r="A27" t="s">
        <v>361</v>
      </c>
      <c r="B27">
        <f>Bilanço!F27</f>
        <v>25901000</v>
      </c>
      <c r="C27">
        <f>Bilanço!G27</f>
        <v>37031000</v>
      </c>
      <c r="D27">
        <f>Bilanço!H27</f>
        <v>38266000</v>
      </c>
      <c r="E27">
        <f>Bilanço!I27</f>
        <v>35813000</v>
      </c>
      <c r="F27">
        <f>Bilanço!J27</f>
        <v>35996000</v>
      </c>
      <c r="G27">
        <f>Bilanço!K27</f>
        <v>35321000</v>
      </c>
      <c r="H27">
        <f>Bilanço!L27</f>
        <v>37622000</v>
      </c>
      <c r="I27">
        <f>Bilanço!M27</f>
        <v>39642000</v>
      </c>
      <c r="J27">
        <f>Bilanço!N27</f>
        <v>37504000</v>
      </c>
      <c r="K27">
        <f>Bilanço!O27</f>
        <v>37388000</v>
      </c>
      <c r="L27">
        <f>Bilanço!P27</f>
        <v>39131000</v>
      </c>
      <c r="M27">
        <f>Bilanço!Q27</f>
        <v>50213000</v>
      </c>
      <c r="N27">
        <f>Bilanço!R27</f>
        <v>52377000</v>
      </c>
      <c r="O27">
        <f>Bilanço!S27</f>
        <v>54211000</v>
      </c>
      <c r="P27">
        <f>Bilanço!T27</f>
        <v>63112000</v>
      </c>
      <c r="Q27">
        <f>Bilanço!U27</f>
        <v>78093000</v>
      </c>
      <c r="R27">
        <f>Bilanço!V27</f>
        <v>83507000</v>
      </c>
      <c r="S27">
        <f>Bilanço!W27</f>
        <v>96146000</v>
      </c>
      <c r="T27">
        <f>Bilanço!X27</f>
        <v>106856000</v>
      </c>
    </row>
    <row r="28" spans="1:20" x14ac:dyDescent="0.25">
      <c r="A28" t="s">
        <v>357</v>
      </c>
      <c r="B28">
        <f>Bilanço!F19+Bilanço!F17+Bilanço!F24+Bilanço!F28</f>
        <v>55286000</v>
      </c>
      <c r="C28">
        <f>Bilanço!G19+Bilanço!G17+Bilanço!G24+Bilanço!G28</f>
        <v>66224000</v>
      </c>
      <c r="D28">
        <f>Bilanço!H19+Bilanço!H17+Bilanço!H24+Bilanço!H28</f>
        <v>74132000</v>
      </c>
      <c r="E28">
        <f>Bilanço!I19+Bilanço!I17+Bilanço!I24+Bilanço!I28</f>
        <v>393311000</v>
      </c>
      <c r="F28">
        <f>Bilanço!J19+Bilanço!J17+Bilanço!J24+Bilanço!J28</f>
        <v>78921000</v>
      </c>
      <c r="G28">
        <f>Bilanço!K19+Bilanço!K17+Bilanço!K24+Bilanço!K28</f>
        <v>82614000</v>
      </c>
      <c r="H28">
        <f>Bilanço!L19+Bilanço!L17+Bilanço!L24+Bilanço!L28</f>
        <v>67103000</v>
      </c>
      <c r="I28">
        <f>Bilanço!M19+Bilanço!M17+Bilanço!M24+Bilanço!M28</f>
        <v>265446000</v>
      </c>
      <c r="J28">
        <f>Bilanço!N19+Bilanço!N17+Bilanço!N24+Bilanço!N28</f>
        <v>264526000</v>
      </c>
      <c r="K28">
        <f>Bilanço!O19+Bilanço!O17+Bilanço!O24+Bilanço!O28</f>
        <v>252280000</v>
      </c>
      <c r="L28">
        <f>Bilanço!P19+Bilanço!P17+Bilanço!P24+Bilanço!P28</f>
        <v>225590000</v>
      </c>
      <c r="M28">
        <f>Bilanço!Q19+Bilanço!Q17+Bilanço!Q24+Bilanço!Q28</f>
        <v>204265000</v>
      </c>
      <c r="N28">
        <f>Bilanço!R19+Bilanço!R17+Bilanço!R24+Bilanço!R28</f>
        <v>197935000</v>
      </c>
      <c r="O28">
        <f>Bilanço!S19+Bilanço!S17+Bilanço!S24+Bilanço!S28</f>
        <v>376415000</v>
      </c>
      <c r="P28">
        <f>Bilanço!T19+Bilanço!T17+Bilanço!T24+Bilanço!T28</f>
        <v>432328000</v>
      </c>
      <c r="Q28">
        <f>Bilanço!U19+Bilanço!U17+Bilanço!U24+Bilanço!U28</f>
        <v>450656000</v>
      </c>
      <c r="R28">
        <f>Bilanço!V19+Bilanço!V17+Bilanço!V24+Bilanço!V28</f>
        <v>556308000</v>
      </c>
      <c r="S28">
        <f>Bilanço!W19+Bilanço!W17+Bilanço!W24+Bilanço!W28</f>
        <v>638835000</v>
      </c>
      <c r="T28">
        <f>Bilanço!X19+Bilanço!X17+Bilanço!X24+Bilanço!X28</f>
        <v>698267000</v>
      </c>
    </row>
    <row r="29" spans="1:20" x14ac:dyDescent="0.25">
      <c r="A29" s="38" t="s">
        <v>347</v>
      </c>
      <c r="B29">
        <f>B25+B26+B27+B28</f>
        <v>-101160000</v>
      </c>
      <c r="C29">
        <f t="shared" ref="C29:T29" si="4">C25+C26+C27+C28</f>
        <v>-40505000</v>
      </c>
      <c r="D29">
        <f t="shared" si="4"/>
        <v>-79895000</v>
      </c>
      <c r="E29">
        <f t="shared" si="4"/>
        <v>192029000</v>
      </c>
      <c r="F29">
        <f t="shared" si="4"/>
        <v>101904000</v>
      </c>
      <c r="G29">
        <f t="shared" si="4"/>
        <v>119220000</v>
      </c>
      <c r="H29">
        <f t="shared" si="4"/>
        <v>186342000</v>
      </c>
      <c r="I29">
        <f t="shared" si="4"/>
        <v>455476000</v>
      </c>
      <c r="J29">
        <f t="shared" si="4"/>
        <v>429637000</v>
      </c>
      <c r="K29">
        <f t="shared" si="4"/>
        <v>547747000</v>
      </c>
      <c r="L29">
        <f t="shared" si="4"/>
        <v>351888000</v>
      </c>
      <c r="M29">
        <f t="shared" si="4"/>
        <v>431289000</v>
      </c>
      <c r="N29">
        <f t="shared" si="4"/>
        <v>698554000</v>
      </c>
      <c r="O29">
        <f t="shared" si="4"/>
        <v>1021963000</v>
      </c>
      <c r="P29">
        <f t="shared" si="4"/>
        <v>1082231000</v>
      </c>
      <c r="Q29">
        <f t="shared" si="4"/>
        <v>1373792000</v>
      </c>
      <c r="R29">
        <f t="shared" si="4"/>
        <v>1676105000</v>
      </c>
      <c r="S29">
        <f t="shared" si="4"/>
        <v>1996926000</v>
      </c>
      <c r="T29">
        <f t="shared" si="4"/>
        <v>2348394000</v>
      </c>
    </row>
    <row r="31" spans="1:20" x14ac:dyDescent="0.25">
      <c r="A31" s="27" t="s">
        <v>362</v>
      </c>
      <c r="B31" s="4">
        <f>B6/B29</f>
        <v>-1.1196718070383551</v>
      </c>
      <c r="C31" s="4">
        <f t="shared" ref="C31:T31" si="5">C6/C29</f>
        <v>-3.6088137267004075</v>
      </c>
      <c r="D31" s="4">
        <f t="shared" si="5"/>
        <v>-1.9260279116340195</v>
      </c>
      <c r="E31" s="4">
        <f t="shared" si="5"/>
        <v>1.0648079196371381</v>
      </c>
      <c r="F31" s="4">
        <f t="shared" si="5"/>
        <v>2.1326837023080545</v>
      </c>
      <c r="G31" s="4">
        <f t="shared" si="5"/>
        <v>1.5030951182687469</v>
      </c>
      <c r="H31" s="4">
        <f t="shared" si="5"/>
        <v>1.3372884266563629</v>
      </c>
      <c r="I31" s="4">
        <f t="shared" si="5"/>
        <v>0.71514854789275395</v>
      </c>
      <c r="J31" s="4">
        <f t="shared" si="5"/>
        <v>0.89395931914616289</v>
      </c>
      <c r="K31" s="4">
        <f t="shared" si="5"/>
        <v>0.82646002625299642</v>
      </c>
      <c r="L31" s="4">
        <f t="shared" si="5"/>
        <v>1.3068788932842268</v>
      </c>
      <c r="M31" s="4">
        <f t="shared" si="5"/>
        <v>1.2307246417135609</v>
      </c>
      <c r="N31" s="4">
        <f t="shared" si="5"/>
        <v>0.86447146534126207</v>
      </c>
      <c r="O31" s="4">
        <f t="shared" si="5"/>
        <v>0.7759801480092724</v>
      </c>
      <c r="P31" s="4">
        <f t="shared" si="5"/>
        <v>0.89262089147326218</v>
      </c>
      <c r="Q31" s="4">
        <f t="shared" si="5"/>
        <v>0.84027276327129585</v>
      </c>
      <c r="R31" s="4">
        <f t="shared" si="5"/>
        <v>0.82716655579453557</v>
      </c>
      <c r="S31" s="4">
        <f t="shared" si="5"/>
        <v>0.82821096024589791</v>
      </c>
      <c r="T31" s="4">
        <f t="shared" si="5"/>
        <v>0.90380958220809626</v>
      </c>
    </row>
    <row r="33" spans="1:2" x14ac:dyDescent="0.25">
      <c r="B33" s="1" t="s">
        <v>1</v>
      </c>
    </row>
    <row r="34" spans="1:2" x14ac:dyDescent="0.25">
      <c r="A34" t="s">
        <v>363</v>
      </c>
      <c r="B34" s="24">
        <v>0.34234999999999999</v>
      </c>
    </row>
    <row r="35" spans="1:2" x14ac:dyDescent="0.25">
      <c r="A35" t="s">
        <v>364</v>
      </c>
      <c r="B35" s="25">
        <v>3.7199999999999997E-2</v>
      </c>
    </row>
    <row r="36" spans="1:2" x14ac:dyDescent="0.25">
      <c r="A36" t="s">
        <v>365</v>
      </c>
      <c r="B36" s="25">
        <f>B34-B35</f>
        <v>0.30514999999999998</v>
      </c>
    </row>
    <row r="37" spans="1:2" x14ac:dyDescent="0.25">
      <c r="A37" t="s">
        <v>257</v>
      </c>
      <c r="B37" s="4">
        <f>'Yıllık Veriler'!T19/(-'Yıllık Veriler'!T26)</f>
        <v>2.1906587006350282</v>
      </c>
    </row>
    <row r="38" spans="1:2" x14ac:dyDescent="0.25">
      <c r="A38" t="s">
        <v>366</v>
      </c>
      <c r="B38" s="42">
        <v>0.02</v>
      </c>
    </row>
    <row r="39" spans="1:2" x14ac:dyDescent="0.25">
      <c r="A39" s="8" t="s">
        <v>367</v>
      </c>
      <c r="B39" s="25">
        <f>B35+B36+B38</f>
        <v>0.36235000000000001</v>
      </c>
    </row>
    <row r="40" spans="1:2" x14ac:dyDescent="0.25">
      <c r="A40" t="s">
        <v>368</v>
      </c>
      <c r="B40">
        <v>0.57999999999999996</v>
      </c>
    </row>
    <row r="41" spans="1:2" x14ac:dyDescent="0.25">
      <c r="A41" t="s">
        <v>369</v>
      </c>
      <c r="B41" s="37">
        <v>0.15</v>
      </c>
    </row>
    <row r="42" spans="1:2" x14ac:dyDescent="0.25">
      <c r="A42" t="s">
        <v>370</v>
      </c>
      <c r="B42" s="37">
        <v>0</v>
      </c>
    </row>
    <row r="43" spans="1:2" x14ac:dyDescent="0.25">
      <c r="A43" t="s">
        <v>371</v>
      </c>
      <c r="B43" s="24">
        <f>'Likitide ve Kaldıraç Oranları'!X40</f>
        <v>0.88015310805709968</v>
      </c>
    </row>
    <row r="44" spans="1:2" x14ac:dyDescent="0.25">
      <c r="A44" t="s">
        <v>372</v>
      </c>
      <c r="B44" s="24">
        <f>'Likitide ve Kaldıraç Oranları'!X41</f>
        <v>0.11984689194290028</v>
      </c>
    </row>
    <row r="45" spans="1:2" x14ac:dyDescent="0.25">
      <c r="A45" t="s">
        <v>373</v>
      </c>
      <c r="B45" s="37">
        <v>0.25</v>
      </c>
    </row>
    <row r="46" spans="1:2" x14ac:dyDescent="0.25">
      <c r="A46" s="8" t="s">
        <v>374</v>
      </c>
      <c r="B46" s="25">
        <f>B36+B40*B41+B42</f>
        <v>0.39215</v>
      </c>
    </row>
    <row r="47" spans="1:2" x14ac:dyDescent="0.25">
      <c r="A47" s="38" t="s">
        <v>375</v>
      </c>
      <c r="B47" s="25">
        <f>B39*(1-B45)*B43+B46*B44</f>
        <v>0.28619056770377593</v>
      </c>
    </row>
    <row r="49" spans="1:3" x14ac:dyDescent="0.25">
      <c r="A49" s="8" t="s">
        <v>376</v>
      </c>
      <c r="B49" s="39">
        <f>T31-B47</f>
        <v>0.61761901450432033</v>
      </c>
      <c r="C49" s="40" t="str">
        <f>IF(B49&gt;0,"Poztitf","Negatif")</f>
        <v>Poztitf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F5AF-8F94-4531-A937-200AE0EF7922}">
  <dimension ref="A1:X67"/>
  <sheetViews>
    <sheetView topLeftCell="A64" zoomScale="70" zoomScaleNormal="70" workbookViewId="0">
      <selection activeCell="R72" sqref="R72"/>
    </sheetView>
  </sheetViews>
  <sheetFormatPr defaultRowHeight="15" x14ac:dyDescent="0.25"/>
  <cols>
    <col min="1" max="1" width="34.5703125" bestFit="1" customWidth="1"/>
    <col min="2" max="24" width="12.140625" customWidth="1"/>
  </cols>
  <sheetData>
    <row r="1" spans="1:24" x14ac:dyDescent="0.25">
      <c r="B1" s="44" t="s">
        <v>185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1:24" x14ac:dyDescent="0.25">
      <c r="B2" s="1" t="s">
        <v>23</v>
      </c>
      <c r="C2" s="1" t="s">
        <v>22</v>
      </c>
      <c r="D2" s="1" t="s">
        <v>21</v>
      </c>
      <c r="E2" s="1" t="s">
        <v>20</v>
      </c>
      <c r="F2" s="1" t="s">
        <v>19</v>
      </c>
      <c r="G2" s="1" t="s">
        <v>18</v>
      </c>
      <c r="H2" s="1" t="s">
        <v>17</v>
      </c>
      <c r="I2" s="1" t="s">
        <v>16</v>
      </c>
      <c r="J2" s="1" t="s">
        <v>15</v>
      </c>
      <c r="K2" s="1" t="s">
        <v>14</v>
      </c>
      <c r="L2" s="1" t="s">
        <v>13</v>
      </c>
      <c r="M2" s="1" t="s">
        <v>12</v>
      </c>
      <c r="N2" s="1" t="s">
        <v>11</v>
      </c>
      <c r="O2" s="1" t="s">
        <v>10</v>
      </c>
      <c r="P2" s="1" t="s">
        <v>9</v>
      </c>
      <c r="Q2" s="1" t="s">
        <v>8</v>
      </c>
      <c r="R2" s="1" t="s">
        <v>7</v>
      </c>
      <c r="S2" s="1" t="s">
        <v>6</v>
      </c>
      <c r="T2" s="1" t="s">
        <v>5</v>
      </c>
      <c r="U2" s="1" t="s">
        <v>4</v>
      </c>
      <c r="V2" s="1" t="s">
        <v>3</v>
      </c>
      <c r="W2" s="1" t="s">
        <v>2</v>
      </c>
      <c r="X2" s="1" t="s">
        <v>1</v>
      </c>
    </row>
    <row r="3" spans="1:24" x14ac:dyDescent="0.25">
      <c r="A3" t="s">
        <v>24</v>
      </c>
      <c r="B3">
        <f>Bilanço!B2</f>
        <v>577857000</v>
      </c>
      <c r="C3">
        <f>Bilanço!C2</f>
        <v>679485000</v>
      </c>
      <c r="D3">
        <f>Bilanço!D2</f>
        <v>656428000</v>
      </c>
      <c r="E3">
        <f>Bilanço!E2</f>
        <v>592569000</v>
      </c>
      <c r="F3">
        <f>Bilanço!F2</f>
        <v>723189000</v>
      </c>
      <c r="G3">
        <f>Bilanço!G2</f>
        <v>816878000</v>
      </c>
      <c r="H3">
        <f>Bilanço!H2</f>
        <v>719033000</v>
      </c>
      <c r="I3">
        <f>Bilanço!I2</f>
        <v>994466000</v>
      </c>
      <c r="J3">
        <f>Bilanço!J2</f>
        <v>996801000</v>
      </c>
      <c r="K3">
        <f>Bilanço!K2</f>
        <v>1177577000</v>
      </c>
      <c r="L3">
        <f>Bilanço!L2</f>
        <v>1373087000</v>
      </c>
      <c r="M3">
        <f>Bilanço!M2</f>
        <v>1565441000</v>
      </c>
      <c r="N3">
        <f>Bilanço!N2</f>
        <v>1408056000</v>
      </c>
      <c r="O3">
        <f>Bilanço!O2</f>
        <v>1635830000</v>
      </c>
      <c r="P3">
        <f>Bilanço!P2</f>
        <v>1781450000</v>
      </c>
      <c r="Q3">
        <f>Bilanço!Q2</f>
        <v>2623534000</v>
      </c>
      <c r="R3">
        <f>Bilanço!R2</f>
        <v>2969045000</v>
      </c>
      <c r="S3">
        <f>Bilanço!S2</f>
        <v>3434232000</v>
      </c>
      <c r="T3">
        <f>Bilanço!T2</f>
        <v>4897601000</v>
      </c>
      <c r="U3">
        <f>Bilanço!U2</f>
        <v>5438562000</v>
      </c>
      <c r="V3">
        <f>Bilanço!V2</f>
        <v>5760428000</v>
      </c>
      <c r="W3">
        <f>Bilanço!W2</f>
        <v>6798862000</v>
      </c>
      <c r="X3">
        <f>Bilanço!X2</f>
        <v>9878476000</v>
      </c>
    </row>
    <row r="4" spans="1:24" x14ac:dyDescent="0.25">
      <c r="A4" t="s">
        <v>186</v>
      </c>
      <c r="B4">
        <f>Bilanço!B32</f>
        <v>791415000</v>
      </c>
      <c r="C4">
        <f>Bilanço!C32</f>
        <v>900256000</v>
      </c>
      <c r="D4">
        <f>Bilanço!D32</f>
        <v>876492000</v>
      </c>
      <c r="E4">
        <f>Bilanço!E32</f>
        <v>855233000</v>
      </c>
      <c r="F4">
        <f>Bilanço!F32</f>
        <v>1087728000</v>
      </c>
      <c r="G4">
        <f>Bilanço!G32</f>
        <v>1211428000</v>
      </c>
      <c r="H4">
        <f>Bilanço!H32</f>
        <v>1129533000</v>
      </c>
      <c r="I4">
        <f>Bilanço!I32</f>
        <v>1481539000</v>
      </c>
      <c r="J4">
        <f>Bilanço!J32</f>
        <v>1513529000</v>
      </c>
      <c r="K4">
        <f>Bilanço!K32</f>
        <v>1707710000</v>
      </c>
      <c r="L4">
        <f>Bilanço!L32</f>
        <v>1831613000</v>
      </c>
      <c r="M4">
        <f>Bilanço!M32</f>
        <v>1943979000</v>
      </c>
      <c r="N4">
        <f>Bilanço!N32</f>
        <v>1793630000</v>
      </c>
      <c r="O4">
        <f>Bilanço!O32</f>
        <v>1758574000</v>
      </c>
      <c r="P4">
        <f>Bilanço!P32</f>
        <v>1864638000</v>
      </c>
      <c r="Q4">
        <f>Bilanço!Q32</f>
        <v>2626956000</v>
      </c>
      <c r="R4">
        <f>Bilanço!R32</f>
        <v>2900603000</v>
      </c>
      <c r="S4">
        <f>Bilanço!S32</f>
        <v>3305937000</v>
      </c>
      <c r="T4">
        <f>Bilanço!T32</f>
        <v>4704917000</v>
      </c>
      <c r="U4">
        <f>Bilanço!U32</f>
        <v>5204062000</v>
      </c>
      <c r="V4">
        <f>Bilanço!V32</f>
        <v>5466739000</v>
      </c>
      <c r="W4">
        <f>Bilanço!W32</f>
        <v>6471872000</v>
      </c>
      <c r="X4">
        <f>Bilanço!X32</f>
        <v>9396463000</v>
      </c>
    </row>
    <row r="5" spans="1:24" x14ac:dyDescent="0.25">
      <c r="A5" t="s">
        <v>187</v>
      </c>
      <c r="B5">
        <f>B3-B4</f>
        <v>-213558000</v>
      </c>
      <c r="C5">
        <f t="shared" ref="C5:X5" si="0">C3-C4</f>
        <v>-220771000</v>
      </c>
      <c r="D5">
        <f t="shared" si="0"/>
        <v>-220064000</v>
      </c>
      <c r="E5">
        <f t="shared" si="0"/>
        <v>-262664000</v>
      </c>
      <c r="F5">
        <f t="shared" si="0"/>
        <v>-364539000</v>
      </c>
      <c r="G5">
        <f t="shared" si="0"/>
        <v>-394550000</v>
      </c>
      <c r="H5">
        <f t="shared" si="0"/>
        <v>-410500000</v>
      </c>
      <c r="I5">
        <f t="shared" si="0"/>
        <v>-487073000</v>
      </c>
      <c r="J5">
        <f t="shared" si="0"/>
        <v>-516728000</v>
      </c>
      <c r="K5">
        <f t="shared" si="0"/>
        <v>-530133000</v>
      </c>
      <c r="L5">
        <f t="shared" si="0"/>
        <v>-458526000</v>
      </c>
      <c r="M5">
        <f t="shared" si="0"/>
        <v>-378538000</v>
      </c>
      <c r="N5">
        <f t="shared" si="0"/>
        <v>-385574000</v>
      </c>
      <c r="O5">
        <f t="shared" si="0"/>
        <v>-122744000</v>
      </c>
      <c r="P5">
        <f t="shared" si="0"/>
        <v>-83188000</v>
      </c>
      <c r="Q5">
        <f t="shared" si="0"/>
        <v>-3422000</v>
      </c>
      <c r="R5">
        <f t="shared" si="0"/>
        <v>68442000</v>
      </c>
      <c r="S5">
        <f t="shared" si="0"/>
        <v>128295000</v>
      </c>
      <c r="T5">
        <f t="shared" si="0"/>
        <v>192684000</v>
      </c>
      <c r="U5">
        <f t="shared" si="0"/>
        <v>234500000</v>
      </c>
      <c r="V5">
        <f t="shared" si="0"/>
        <v>293689000</v>
      </c>
      <c r="W5">
        <f t="shared" si="0"/>
        <v>326990000</v>
      </c>
      <c r="X5">
        <f t="shared" si="0"/>
        <v>482013000</v>
      </c>
    </row>
    <row r="6" spans="1:24" x14ac:dyDescent="0.25">
      <c r="B6" s="44" t="s">
        <v>188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</row>
    <row r="7" spans="1:24" x14ac:dyDescent="0.25">
      <c r="B7" s="1" t="s">
        <v>23</v>
      </c>
      <c r="C7" s="1" t="s">
        <v>22</v>
      </c>
      <c r="D7" s="1" t="s">
        <v>21</v>
      </c>
      <c r="E7" s="1" t="s">
        <v>20</v>
      </c>
      <c r="F7" s="1" t="s">
        <v>19</v>
      </c>
      <c r="G7" s="1" t="s">
        <v>18</v>
      </c>
      <c r="H7" s="1" t="s">
        <v>17</v>
      </c>
      <c r="I7" s="1" t="s">
        <v>16</v>
      </c>
      <c r="J7" s="1" t="s">
        <v>15</v>
      </c>
      <c r="K7" s="1" t="s">
        <v>14</v>
      </c>
      <c r="L7" s="1" t="s">
        <v>13</v>
      </c>
      <c r="M7" s="1" t="s">
        <v>12</v>
      </c>
      <c r="N7" s="1" t="s">
        <v>11</v>
      </c>
      <c r="O7" s="1" t="s">
        <v>10</v>
      </c>
      <c r="P7" s="1" t="s">
        <v>9</v>
      </c>
      <c r="Q7" s="1" t="s">
        <v>8</v>
      </c>
      <c r="R7" s="1" t="s">
        <v>7</v>
      </c>
      <c r="S7" s="1" t="s">
        <v>6</v>
      </c>
      <c r="T7" s="1" t="s">
        <v>5</v>
      </c>
      <c r="U7" s="1" t="s">
        <v>4</v>
      </c>
      <c r="V7" s="1" t="s">
        <v>3</v>
      </c>
      <c r="W7" s="1" t="s">
        <v>2</v>
      </c>
      <c r="X7" s="1" t="s">
        <v>1</v>
      </c>
    </row>
    <row r="8" spans="1:24" x14ac:dyDescent="0.25">
      <c r="A8" t="s">
        <v>24</v>
      </c>
      <c r="B8">
        <f>B3</f>
        <v>577857000</v>
      </c>
      <c r="C8">
        <f t="shared" ref="C8:X8" si="1">C3</f>
        <v>679485000</v>
      </c>
      <c r="D8">
        <f t="shared" si="1"/>
        <v>656428000</v>
      </c>
      <c r="E8">
        <f t="shared" si="1"/>
        <v>592569000</v>
      </c>
      <c r="F8">
        <f t="shared" si="1"/>
        <v>723189000</v>
      </c>
      <c r="G8">
        <f t="shared" si="1"/>
        <v>816878000</v>
      </c>
      <c r="H8">
        <f t="shared" si="1"/>
        <v>719033000</v>
      </c>
      <c r="I8">
        <f t="shared" si="1"/>
        <v>994466000</v>
      </c>
      <c r="J8">
        <f t="shared" si="1"/>
        <v>996801000</v>
      </c>
      <c r="K8">
        <f t="shared" si="1"/>
        <v>1177577000</v>
      </c>
      <c r="L8">
        <f t="shared" si="1"/>
        <v>1373087000</v>
      </c>
      <c r="M8">
        <f t="shared" si="1"/>
        <v>1565441000</v>
      </c>
      <c r="N8">
        <f t="shared" si="1"/>
        <v>1408056000</v>
      </c>
      <c r="O8">
        <f t="shared" si="1"/>
        <v>1635830000</v>
      </c>
      <c r="P8">
        <f t="shared" si="1"/>
        <v>1781450000</v>
      </c>
      <c r="Q8">
        <f t="shared" si="1"/>
        <v>2623534000</v>
      </c>
      <c r="R8">
        <f t="shared" si="1"/>
        <v>2969045000</v>
      </c>
      <c r="S8">
        <f t="shared" si="1"/>
        <v>3434232000</v>
      </c>
      <c r="T8">
        <f t="shared" si="1"/>
        <v>4897601000</v>
      </c>
      <c r="U8">
        <f t="shared" si="1"/>
        <v>5438562000</v>
      </c>
      <c r="V8">
        <f t="shared" si="1"/>
        <v>5760428000</v>
      </c>
      <c r="W8">
        <f t="shared" si="1"/>
        <v>6798862000</v>
      </c>
      <c r="X8">
        <f t="shared" si="1"/>
        <v>9878476000</v>
      </c>
    </row>
    <row r="9" spans="1:24" x14ac:dyDescent="0.25">
      <c r="A9" t="s">
        <v>192</v>
      </c>
      <c r="B9">
        <f>Bilanço!B3</f>
        <v>20731000</v>
      </c>
      <c r="C9">
        <f>Bilanço!C3</f>
        <v>24772000</v>
      </c>
      <c r="D9">
        <f>Bilanço!D3</f>
        <v>38221000</v>
      </c>
      <c r="E9">
        <f>Bilanço!E3</f>
        <v>26987000</v>
      </c>
      <c r="F9">
        <f>Bilanço!F3</f>
        <v>42418000</v>
      </c>
      <c r="G9">
        <f>Bilanço!G3</f>
        <v>49920000</v>
      </c>
      <c r="H9">
        <f>Bilanço!H3</f>
        <v>22143000</v>
      </c>
      <c r="I9">
        <f>Bilanço!I3</f>
        <v>37267000</v>
      </c>
      <c r="J9">
        <f>Bilanço!J3</f>
        <v>48389000</v>
      </c>
      <c r="K9">
        <f>Bilanço!K3</f>
        <v>325051000</v>
      </c>
      <c r="L9">
        <f>Bilanço!L3</f>
        <v>264263000</v>
      </c>
      <c r="M9">
        <f>Bilanço!M3</f>
        <v>392201000</v>
      </c>
      <c r="N9">
        <f>Bilanço!N3</f>
        <v>29987000</v>
      </c>
      <c r="O9">
        <f>Bilanço!O3</f>
        <v>65040000</v>
      </c>
      <c r="P9">
        <f>Bilanço!P3</f>
        <v>118269000</v>
      </c>
      <c r="Q9">
        <f>Bilanço!Q3</f>
        <v>709408000</v>
      </c>
      <c r="R9">
        <f>Bilanço!R3</f>
        <v>552670000</v>
      </c>
      <c r="S9">
        <f>Bilanço!S3</f>
        <v>520824000</v>
      </c>
      <c r="T9">
        <f>Bilanço!T3</f>
        <v>834314000</v>
      </c>
      <c r="U9">
        <f>Bilanço!U3</f>
        <v>1604179000</v>
      </c>
      <c r="V9">
        <f>Bilanço!V3</f>
        <v>958021000</v>
      </c>
      <c r="W9">
        <f>Bilanço!W3</f>
        <v>858769000</v>
      </c>
      <c r="X9">
        <f>Bilanço!X3</f>
        <v>2183156000</v>
      </c>
    </row>
    <row r="10" spans="1:24" x14ac:dyDescent="0.25">
      <c r="A10" t="s">
        <v>193</v>
      </c>
      <c r="B10">
        <f>Bilanço!B5</f>
        <v>63997000</v>
      </c>
      <c r="C10">
        <f>Bilanço!C5</f>
        <v>95645000</v>
      </c>
      <c r="D10">
        <f>Bilanço!D5</f>
        <v>84404000</v>
      </c>
      <c r="E10">
        <f>Bilanço!E5</f>
        <v>65775000</v>
      </c>
      <c r="F10">
        <f>Bilanço!F5</f>
        <v>60965000</v>
      </c>
      <c r="G10">
        <f>Bilanço!G5</f>
        <v>87917000</v>
      </c>
      <c r="H10">
        <f>Bilanço!H5</f>
        <v>74225000</v>
      </c>
      <c r="I10">
        <f>Bilanço!I5</f>
        <v>66362000</v>
      </c>
      <c r="J10">
        <f>Bilanço!J5</f>
        <v>60877000</v>
      </c>
      <c r="K10">
        <f>Bilanço!K5</f>
        <v>87635000</v>
      </c>
      <c r="L10">
        <f>Bilanço!L5</f>
        <v>86787000</v>
      </c>
      <c r="M10">
        <f>Bilanço!M5</f>
        <v>103297000</v>
      </c>
      <c r="N10">
        <f>Bilanço!N5</f>
        <v>106416000</v>
      </c>
      <c r="O10">
        <f>Bilanço!O5</f>
        <v>129897000</v>
      </c>
      <c r="P10">
        <f>Bilanço!P5</f>
        <v>123574000</v>
      </c>
      <c r="Q10">
        <f>Bilanço!Q5</f>
        <v>155925000</v>
      </c>
      <c r="R10">
        <f>Bilanço!R5</f>
        <v>186331000</v>
      </c>
      <c r="S10">
        <f>Bilanço!S5</f>
        <v>264020000</v>
      </c>
      <c r="T10">
        <f>Bilanço!T5</f>
        <v>308536000</v>
      </c>
      <c r="U10">
        <f>Bilanço!U5</f>
        <v>441042000</v>
      </c>
      <c r="V10">
        <f>Bilanço!V5</f>
        <v>527834000</v>
      </c>
      <c r="W10">
        <f>Bilanço!W5</f>
        <v>496416000</v>
      </c>
      <c r="X10">
        <f>Bilanço!X5</f>
        <v>651707000</v>
      </c>
    </row>
    <row r="11" spans="1:24" x14ac:dyDescent="0.25">
      <c r="A11" t="s">
        <v>194</v>
      </c>
      <c r="B11">
        <f>Bilanço!B4</f>
        <v>0</v>
      </c>
      <c r="C11">
        <f>Bilanço!C4</f>
        <v>0</v>
      </c>
      <c r="D11">
        <f>Bilanço!D4</f>
        <v>0</v>
      </c>
      <c r="E11">
        <f>Bilanço!E4</f>
        <v>0</v>
      </c>
      <c r="F11">
        <f>Bilanço!F4</f>
        <v>0</v>
      </c>
      <c r="G11">
        <f>Bilanço!G4</f>
        <v>0</v>
      </c>
      <c r="H11">
        <f>Bilanço!H4</f>
        <v>0</v>
      </c>
      <c r="I11">
        <f>Bilanço!I4</f>
        <v>0</v>
      </c>
      <c r="J11">
        <f>Bilanço!J4</f>
        <v>0</v>
      </c>
      <c r="K11">
        <f>Bilanço!K4</f>
        <v>0</v>
      </c>
      <c r="L11">
        <f>Bilanço!L4</f>
        <v>0</v>
      </c>
      <c r="M11">
        <f>Bilanço!M4</f>
        <v>0</v>
      </c>
      <c r="N11">
        <f>Bilanço!N4</f>
        <v>0</v>
      </c>
      <c r="O11">
        <f>Bilanço!O4</f>
        <v>0</v>
      </c>
      <c r="P11">
        <f>Bilanço!P4</f>
        <v>0</v>
      </c>
      <c r="Q11">
        <f>Bilanço!Q4</f>
        <v>0</v>
      </c>
      <c r="R11">
        <f>Bilanço!R4</f>
        <v>0</v>
      </c>
      <c r="S11">
        <f>Bilanço!S4</f>
        <v>0</v>
      </c>
      <c r="T11">
        <f>Bilanço!T4</f>
        <v>0</v>
      </c>
      <c r="U11">
        <f>Bilanço!U4</f>
        <v>0</v>
      </c>
      <c r="V11">
        <f>Bilanço!V4</f>
        <v>0</v>
      </c>
      <c r="W11">
        <f>Bilanço!W4</f>
        <v>0</v>
      </c>
      <c r="X11">
        <f>Bilanço!X4</f>
        <v>0</v>
      </c>
    </row>
    <row r="12" spans="1:24" x14ac:dyDescent="0.25">
      <c r="A12" t="s">
        <v>186</v>
      </c>
      <c r="B12">
        <f>B4</f>
        <v>791415000</v>
      </c>
      <c r="C12">
        <f t="shared" ref="C12:X12" si="2">C4</f>
        <v>900256000</v>
      </c>
      <c r="D12">
        <f t="shared" si="2"/>
        <v>876492000</v>
      </c>
      <c r="E12">
        <f t="shared" si="2"/>
        <v>855233000</v>
      </c>
      <c r="F12">
        <f t="shared" si="2"/>
        <v>1087728000</v>
      </c>
      <c r="G12">
        <f t="shared" si="2"/>
        <v>1211428000</v>
      </c>
      <c r="H12">
        <f t="shared" si="2"/>
        <v>1129533000</v>
      </c>
      <c r="I12">
        <f t="shared" si="2"/>
        <v>1481539000</v>
      </c>
      <c r="J12">
        <f t="shared" si="2"/>
        <v>1513529000</v>
      </c>
      <c r="K12">
        <f t="shared" si="2"/>
        <v>1707710000</v>
      </c>
      <c r="L12">
        <f t="shared" si="2"/>
        <v>1831613000</v>
      </c>
      <c r="M12">
        <f t="shared" si="2"/>
        <v>1943979000</v>
      </c>
      <c r="N12">
        <f t="shared" si="2"/>
        <v>1793630000</v>
      </c>
      <c r="O12">
        <f t="shared" si="2"/>
        <v>1758574000</v>
      </c>
      <c r="P12">
        <f t="shared" si="2"/>
        <v>1864638000</v>
      </c>
      <c r="Q12">
        <f t="shared" si="2"/>
        <v>2626956000</v>
      </c>
      <c r="R12">
        <f t="shared" si="2"/>
        <v>2900603000</v>
      </c>
      <c r="S12">
        <f t="shared" si="2"/>
        <v>3305937000</v>
      </c>
      <c r="T12">
        <f t="shared" si="2"/>
        <v>4704917000</v>
      </c>
      <c r="U12">
        <f t="shared" si="2"/>
        <v>5204062000</v>
      </c>
      <c r="V12">
        <f t="shared" si="2"/>
        <v>5466739000</v>
      </c>
      <c r="W12">
        <f t="shared" si="2"/>
        <v>6471872000</v>
      </c>
      <c r="X12">
        <f t="shared" si="2"/>
        <v>9396463000</v>
      </c>
    </row>
    <row r="13" spans="1:24" x14ac:dyDescent="0.25">
      <c r="A13" t="s">
        <v>189</v>
      </c>
      <c r="B13">
        <f>Bilanço!B9</f>
        <v>478409000</v>
      </c>
      <c r="C13">
        <f>Bilanço!C9</f>
        <v>515819000</v>
      </c>
      <c r="D13">
        <f>Bilanço!D9</f>
        <v>495870000</v>
      </c>
      <c r="E13">
        <f>Bilanço!E9</f>
        <v>492677000</v>
      </c>
      <c r="F13">
        <f>Bilanço!F9</f>
        <v>594165000</v>
      </c>
      <c r="G13">
        <f>Bilanço!G9</f>
        <v>656438000</v>
      </c>
      <c r="H13">
        <f>Bilanço!H9</f>
        <v>615593000</v>
      </c>
      <c r="I13">
        <f>Bilanço!I9</f>
        <v>860128000</v>
      </c>
      <c r="J13">
        <f>Bilanço!J9</f>
        <v>870667000</v>
      </c>
      <c r="K13">
        <f>Bilanço!K9</f>
        <v>744298000</v>
      </c>
      <c r="L13">
        <f>Bilanço!L9</f>
        <v>973513000</v>
      </c>
      <c r="M13">
        <f>Bilanço!M9</f>
        <v>1056528000</v>
      </c>
      <c r="N13">
        <f>Bilanço!N9</f>
        <v>1246068000</v>
      </c>
      <c r="O13">
        <f>Bilanço!O9</f>
        <v>1408119000</v>
      </c>
      <c r="P13">
        <f>Bilanço!P9</f>
        <v>1505534000</v>
      </c>
      <c r="Q13">
        <f>Bilanço!Q9</f>
        <v>1719160000</v>
      </c>
      <c r="R13">
        <f>Bilanço!R9</f>
        <v>2167475000</v>
      </c>
      <c r="S13">
        <f>Bilanço!S9</f>
        <v>2511183000</v>
      </c>
      <c r="T13">
        <f>Bilanço!T9</f>
        <v>3535816000</v>
      </c>
      <c r="U13">
        <f>Bilanço!U9</f>
        <v>3265498000</v>
      </c>
      <c r="V13">
        <f>Bilanço!V9</f>
        <v>4095191000</v>
      </c>
      <c r="W13">
        <f>Bilanço!W9</f>
        <v>5169458000</v>
      </c>
      <c r="X13">
        <f>Bilanço!X9</f>
        <v>6685287000</v>
      </c>
    </row>
    <row r="14" spans="1:24" x14ac:dyDescent="0.25">
      <c r="A14" t="s">
        <v>190</v>
      </c>
      <c r="B14" s="4">
        <f t="shared" ref="B14:X14" si="3">B8/B12</f>
        <v>0.73015674456511437</v>
      </c>
      <c r="C14" s="4">
        <f t="shared" si="3"/>
        <v>0.75476864358582452</v>
      </c>
      <c r="D14" s="4">
        <f t="shared" si="3"/>
        <v>0.74892640206641936</v>
      </c>
      <c r="E14" s="4">
        <f t="shared" si="3"/>
        <v>0.69287433950747923</v>
      </c>
      <c r="F14" s="4">
        <f t="shared" si="3"/>
        <v>0.66486198755571246</v>
      </c>
      <c r="G14" s="4">
        <f t="shared" si="3"/>
        <v>0.67430998788206975</v>
      </c>
      <c r="H14" s="4">
        <f t="shared" si="3"/>
        <v>0.63657546968525935</v>
      </c>
      <c r="I14" s="4">
        <f t="shared" si="3"/>
        <v>0.67123848916565809</v>
      </c>
      <c r="J14" s="4">
        <f t="shared" si="3"/>
        <v>0.65859392188719212</v>
      </c>
      <c r="K14" s="4">
        <f t="shared" si="3"/>
        <v>0.68956497297550523</v>
      </c>
      <c r="L14" s="4">
        <f t="shared" si="3"/>
        <v>0.74965999913737236</v>
      </c>
      <c r="M14" s="4">
        <f t="shared" si="3"/>
        <v>0.80527670309195731</v>
      </c>
      <c r="N14" s="4">
        <f t="shared" si="3"/>
        <v>0.78503147248875182</v>
      </c>
      <c r="O14" s="4">
        <f t="shared" si="3"/>
        <v>0.93020253910270478</v>
      </c>
      <c r="P14" s="4">
        <f t="shared" si="3"/>
        <v>0.95538651470151315</v>
      </c>
      <c r="Q14" s="4">
        <f t="shared" si="3"/>
        <v>0.99869735161152295</v>
      </c>
      <c r="R14" s="4">
        <f t="shared" si="3"/>
        <v>1.0235957833595291</v>
      </c>
      <c r="S14" s="4">
        <f t="shared" si="3"/>
        <v>1.0388074545885175</v>
      </c>
      <c r="T14" s="4">
        <f t="shared" si="3"/>
        <v>1.0409537511501266</v>
      </c>
      <c r="U14" s="4">
        <f t="shared" si="3"/>
        <v>1.0450609543083844</v>
      </c>
      <c r="V14" s="4">
        <f t="shared" si="3"/>
        <v>1.0537228867154624</v>
      </c>
      <c r="W14" s="4">
        <f t="shared" si="3"/>
        <v>1.0505247940626761</v>
      </c>
      <c r="X14" s="4">
        <f t="shared" si="3"/>
        <v>1.0512972806895531</v>
      </c>
    </row>
    <row r="15" spans="1:24" x14ac:dyDescent="0.25">
      <c r="A15" t="s">
        <v>191</v>
      </c>
      <c r="B15" s="4">
        <f t="shared" ref="B15:X15" si="4">(B8-B13)/B12</f>
        <v>0.12565847248283138</v>
      </c>
      <c r="C15" s="4">
        <f t="shared" si="4"/>
        <v>0.18179939928198202</v>
      </c>
      <c r="D15" s="4">
        <f t="shared" si="4"/>
        <v>0.18318250480323836</v>
      </c>
      <c r="E15" s="4">
        <f t="shared" si="4"/>
        <v>0.11680091858008286</v>
      </c>
      <c r="F15" s="4">
        <f t="shared" si="4"/>
        <v>0.11861788976655929</v>
      </c>
      <c r="G15" s="4">
        <f t="shared" si="4"/>
        <v>0.13243874171638761</v>
      </c>
      <c r="H15" s="4">
        <f t="shared" si="4"/>
        <v>9.1577669709517112E-2</v>
      </c>
      <c r="I15" s="4">
        <f t="shared" si="4"/>
        <v>9.0674629557507436E-2</v>
      </c>
      <c r="J15" s="4">
        <f t="shared" si="4"/>
        <v>8.3337682991207959E-2</v>
      </c>
      <c r="K15" s="4">
        <f t="shared" si="4"/>
        <v>0.25371930831347245</v>
      </c>
      <c r="L15" s="4">
        <f t="shared" si="4"/>
        <v>0.21815416247864586</v>
      </c>
      <c r="M15" s="4">
        <f t="shared" si="4"/>
        <v>0.26178935060512487</v>
      </c>
      <c r="N15" s="4">
        <f t="shared" si="4"/>
        <v>9.0312940796039312E-2</v>
      </c>
      <c r="O15" s="4">
        <f t="shared" si="4"/>
        <v>0.12948616322088238</v>
      </c>
      <c r="P15" s="4">
        <f t="shared" si="4"/>
        <v>0.14797295775373021</v>
      </c>
      <c r="Q15" s="4">
        <f t="shared" si="4"/>
        <v>0.34426690054953335</v>
      </c>
      <c r="R15" s="4">
        <f t="shared" si="4"/>
        <v>0.27634598736883331</v>
      </c>
      <c r="S15" s="4">
        <f t="shared" si="4"/>
        <v>0.27920949491777974</v>
      </c>
      <c r="T15" s="4">
        <f t="shared" si="4"/>
        <v>0.28943868722870136</v>
      </c>
      <c r="U15" s="4">
        <f t="shared" si="4"/>
        <v>0.41757073609038475</v>
      </c>
      <c r="V15" s="4">
        <f t="shared" si="4"/>
        <v>0.30461249384688022</v>
      </c>
      <c r="W15" s="4">
        <f t="shared" si="4"/>
        <v>0.25176703123918398</v>
      </c>
      <c r="X15" s="4">
        <f t="shared" si="4"/>
        <v>0.33982882708099843</v>
      </c>
    </row>
    <row r="16" spans="1:24" x14ac:dyDescent="0.25">
      <c r="A16" t="s">
        <v>195</v>
      </c>
      <c r="B16" s="4">
        <f>(B12-(B9+B10+B11))/B13</f>
        <v>1.477160755755013</v>
      </c>
      <c r="C16" s="4">
        <f t="shared" ref="C16:X16" si="5">(C12-(C9+C10+C11))/C13</f>
        <v>1.5118462096200411</v>
      </c>
      <c r="D16" s="4">
        <f t="shared" si="5"/>
        <v>1.5202916086877609</v>
      </c>
      <c r="E16" s="4">
        <f t="shared" si="5"/>
        <v>1.5476082707331578</v>
      </c>
      <c r="F16" s="4">
        <f t="shared" si="5"/>
        <v>1.6566862740147938</v>
      </c>
      <c r="G16" s="4">
        <f t="shared" si="5"/>
        <v>1.6354796644923055</v>
      </c>
      <c r="H16" s="4">
        <f t="shared" si="5"/>
        <v>1.6783248022638335</v>
      </c>
      <c r="I16" s="4">
        <f t="shared" si="5"/>
        <v>1.6019824956285575</v>
      </c>
      <c r="J16" s="4">
        <f t="shared" si="5"/>
        <v>1.6128588771596948</v>
      </c>
      <c r="K16" s="4">
        <f t="shared" si="5"/>
        <v>1.7399267497695816</v>
      </c>
      <c r="L16" s="4">
        <f t="shared" si="5"/>
        <v>1.520845638424962</v>
      </c>
      <c r="M16" s="4">
        <f t="shared" si="5"/>
        <v>1.370982122575076</v>
      </c>
      <c r="N16" s="4">
        <f t="shared" si="5"/>
        <v>1.3299651383391597</v>
      </c>
      <c r="O16" s="4">
        <f t="shared" si="5"/>
        <v>1.1104437906171283</v>
      </c>
      <c r="P16" s="4">
        <f t="shared" si="5"/>
        <v>1.07788665018525</v>
      </c>
      <c r="Q16" s="4">
        <f t="shared" si="5"/>
        <v>1.024699853416785</v>
      </c>
      <c r="R16" s="4">
        <f t="shared" si="5"/>
        <v>0.99729039550629184</v>
      </c>
      <c r="S16" s="4">
        <f t="shared" si="5"/>
        <v>1.0039463471997063</v>
      </c>
      <c r="T16" s="4">
        <f t="shared" si="5"/>
        <v>1.0074243116723269</v>
      </c>
      <c r="U16" s="4">
        <f t="shared" si="5"/>
        <v>0.96733821303825629</v>
      </c>
      <c r="V16" s="4">
        <f t="shared" si="5"/>
        <v>0.9720875045876981</v>
      </c>
      <c r="W16" s="4">
        <f t="shared" si="5"/>
        <v>0.98979177314140088</v>
      </c>
      <c r="X16" s="4">
        <f t="shared" si="5"/>
        <v>0.98149862526470444</v>
      </c>
    </row>
    <row r="17" spans="1:24" x14ac:dyDescent="0.25">
      <c r="A17" t="s">
        <v>196</v>
      </c>
      <c r="B17" s="4">
        <f>(B9+B11)/B12</f>
        <v>2.6194853521856423E-2</v>
      </c>
      <c r="C17" s="4">
        <f t="shared" ref="C17:X17" si="6">(C9+C11)/C12</f>
        <v>2.7516617495467955E-2</v>
      </c>
      <c r="D17" s="4">
        <f t="shared" si="6"/>
        <v>4.3606787055671926E-2</v>
      </c>
      <c r="E17" s="4">
        <f t="shared" si="6"/>
        <v>3.1555143452135268E-2</v>
      </c>
      <c r="F17" s="4">
        <f t="shared" si="6"/>
        <v>3.8996881573334509E-2</v>
      </c>
      <c r="G17" s="4">
        <f t="shared" si="6"/>
        <v>4.120756660734274E-2</v>
      </c>
      <c r="H17" s="4">
        <f t="shared" si="6"/>
        <v>1.9603676917805853E-2</v>
      </c>
      <c r="I17" s="4">
        <f t="shared" si="6"/>
        <v>2.5154248386306401E-2</v>
      </c>
      <c r="J17" s="4">
        <f t="shared" si="6"/>
        <v>3.1970976439830358E-2</v>
      </c>
      <c r="K17" s="4">
        <f t="shared" si="6"/>
        <v>0.19034320815595154</v>
      </c>
      <c r="L17" s="4">
        <f t="shared" si="6"/>
        <v>0.14427884056293552</v>
      </c>
      <c r="M17" s="4">
        <f t="shared" si="6"/>
        <v>0.20175166501284222</v>
      </c>
      <c r="N17" s="4">
        <f t="shared" si="6"/>
        <v>1.6718609746714762E-2</v>
      </c>
      <c r="O17" s="4">
        <f t="shared" si="6"/>
        <v>3.6984511314280773E-2</v>
      </c>
      <c r="P17" s="4">
        <f t="shared" si="6"/>
        <v>6.3427324767595647E-2</v>
      </c>
      <c r="Q17" s="4">
        <f t="shared" si="6"/>
        <v>0.27004944125444053</v>
      </c>
      <c r="R17" s="4">
        <f t="shared" si="6"/>
        <v>0.19053624367071262</v>
      </c>
      <c r="S17" s="4">
        <f t="shared" si="6"/>
        <v>0.1575420221256485</v>
      </c>
      <c r="T17" s="4">
        <f t="shared" si="6"/>
        <v>0.17732810164345089</v>
      </c>
      <c r="U17" s="4">
        <f t="shared" si="6"/>
        <v>0.30825516682929605</v>
      </c>
      <c r="V17" s="4">
        <f t="shared" si="6"/>
        <v>0.17524542510626537</v>
      </c>
      <c r="W17" s="4">
        <f t="shared" si="6"/>
        <v>0.13269251925872452</v>
      </c>
      <c r="X17" s="4">
        <f t="shared" si="6"/>
        <v>0.23233806167278048</v>
      </c>
    </row>
    <row r="33" spans="1:24" x14ac:dyDescent="0.25">
      <c r="B33" s="44" t="s">
        <v>204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</row>
    <row r="34" spans="1:24" x14ac:dyDescent="0.25">
      <c r="B34" s="1" t="s">
        <v>23</v>
      </c>
      <c r="C34" s="1" t="s">
        <v>22</v>
      </c>
      <c r="D34" s="1" t="s">
        <v>21</v>
      </c>
      <c r="E34" s="1" t="s">
        <v>20</v>
      </c>
      <c r="F34" s="1" t="s">
        <v>19</v>
      </c>
      <c r="G34" s="1" t="s">
        <v>18</v>
      </c>
      <c r="H34" s="1" t="s">
        <v>17</v>
      </c>
      <c r="I34" s="1" t="s">
        <v>16</v>
      </c>
      <c r="J34" s="1" t="s">
        <v>15</v>
      </c>
      <c r="K34" s="1" t="s">
        <v>14</v>
      </c>
      <c r="L34" s="1" t="s">
        <v>13</v>
      </c>
      <c r="M34" s="1" t="s">
        <v>12</v>
      </c>
      <c r="N34" s="1" t="s">
        <v>11</v>
      </c>
      <c r="O34" s="1" t="s">
        <v>10</v>
      </c>
      <c r="P34" s="1" t="s">
        <v>9</v>
      </c>
      <c r="Q34" s="1" t="s">
        <v>8</v>
      </c>
      <c r="R34" s="1" t="s">
        <v>7</v>
      </c>
      <c r="S34" s="1" t="s">
        <v>6</v>
      </c>
      <c r="T34" s="1" t="s">
        <v>5</v>
      </c>
      <c r="U34" s="1" t="s">
        <v>4</v>
      </c>
      <c r="V34" s="1" t="s">
        <v>3</v>
      </c>
      <c r="W34" s="1" t="s">
        <v>2</v>
      </c>
      <c r="X34" s="1" t="s">
        <v>1</v>
      </c>
    </row>
    <row r="35" spans="1:24" x14ac:dyDescent="0.25">
      <c r="A35" s="8" t="s">
        <v>47</v>
      </c>
      <c r="B35">
        <f>B12</f>
        <v>791415000</v>
      </c>
      <c r="C35">
        <f t="shared" ref="C35:X35" si="7">C12</f>
        <v>900256000</v>
      </c>
      <c r="D35">
        <f t="shared" si="7"/>
        <v>876492000</v>
      </c>
      <c r="E35">
        <f t="shared" si="7"/>
        <v>855233000</v>
      </c>
      <c r="F35">
        <f t="shared" si="7"/>
        <v>1087728000</v>
      </c>
      <c r="G35">
        <f t="shared" si="7"/>
        <v>1211428000</v>
      </c>
      <c r="H35">
        <f t="shared" si="7"/>
        <v>1129533000</v>
      </c>
      <c r="I35">
        <f t="shared" si="7"/>
        <v>1481539000</v>
      </c>
      <c r="J35">
        <f t="shared" si="7"/>
        <v>1513529000</v>
      </c>
      <c r="K35">
        <f t="shared" si="7"/>
        <v>1707710000</v>
      </c>
      <c r="L35">
        <f t="shared" si="7"/>
        <v>1831613000</v>
      </c>
      <c r="M35">
        <f t="shared" si="7"/>
        <v>1943979000</v>
      </c>
      <c r="N35">
        <f t="shared" si="7"/>
        <v>1793630000</v>
      </c>
      <c r="O35">
        <f t="shared" si="7"/>
        <v>1758574000</v>
      </c>
      <c r="P35">
        <f t="shared" si="7"/>
        <v>1864638000</v>
      </c>
      <c r="Q35">
        <f t="shared" si="7"/>
        <v>2626956000</v>
      </c>
      <c r="R35">
        <f t="shared" si="7"/>
        <v>2900603000</v>
      </c>
      <c r="S35">
        <f t="shared" si="7"/>
        <v>3305937000</v>
      </c>
      <c r="T35">
        <f t="shared" si="7"/>
        <v>4704917000</v>
      </c>
      <c r="U35">
        <f t="shared" si="7"/>
        <v>5204062000</v>
      </c>
      <c r="V35">
        <f t="shared" si="7"/>
        <v>5466739000</v>
      </c>
      <c r="W35">
        <f t="shared" si="7"/>
        <v>6471872000</v>
      </c>
      <c r="X35">
        <f t="shared" si="7"/>
        <v>9396463000</v>
      </c>
    </row>
    <row r="36" spans="1:24" x14ac:dyDescent="0.25">
      <c r="A36" s="8" t="s">
        <v>60</v>
      </c>
      <c r="B36">
        <f>Bilanço!B46</f>
        <v>7030000</v>
      </c>
      <c r="C36">
        <f>Bilanço!C46</f>
        <v>7278000</v>
      </c>
      <c r="D36">
        <f>Bilanço!D46</f>
        <v>8053000</v>
      </c>
      <c r="E36">
        <f>Bilanço!E46</f>
        <v>8270000</v>
      </c>
      <c r="F36">
        <f>Bilanço!F46</f>
        <v>353773000</v>
      </c>
      <c r="G36">
        <f>Bilanço!G46</f>
        <v>356070000</v>
      </c>
      <c r="H36">
        <f>Bilanço!H46</f>
        <v>356571000</v>
      </c>
      <c r="I36">
        <f>Bilanço!I46</f>
        <v>282889000</v>
      </c>
      <c r="J36">
        <f>Bilanço!J46</f>
        <v>242884000</v>
      </c>
      <c r="K36">
        <f>Bilanço!K46</f>
        <v>219743000</v>
      </c>
      <c r="L36">
        <f>Bilanço!L46</f>
        <v>201703000</v>
      </c>
      <c r="M36">
        <f>Bilanço!M46</f>
        <v>182217000</v>
      </c>
      <c r="N36">
        <f>Bilanço!N46</f>
        <v>170006000</v>
      </c>
      <c r="O36">
        <f>Bilanço!O46</f>
        <v>153871000</v>
      </c>
      <c r="P36">
        <f>Bilanço!P46</f>
        <v>143031000</v>
      </c>
      <c r="Q36">
        <f>Bilanço!Q46</f>
        <v>131158000</v>
      </c>
      <c r="R36">
        <f>Bilanço!R46</f>
        <v>140217000</v>
      </c>
      <c r="S36">
        <f>Bilanço!S46</f>
        <v>261274000</v>
      </c>
      <c r="T36">
        <f>Bilanço!T46</f>
        <v>294063000</v>
      </c>
      <c r="U36">
        <f>Bilanço!U46</f>
        <v>332267000</v>
      </c>
      <c r="V36">
        <f>Bilanço!V46</f>
        <v>400841000</v>
      </c>
      <c r="W36">
        <f>Bilanço!W46</f>
        <v>454499000</v>
      </c>
      <c r="X36">
        <f>Bilanço!X46</f>
        <v>452915000</v>
      </c>
    </row>
    <row r="37" spans="1:24" x14ac:dyDescent="0.25">
      <c r="A37" s="8" t="s">
        <v>197</v>
      </c>
      <c r="B37">
        <f>B35+B36</f>
        <v>798445000</v>
      </c>
      <c r="C37">
        <f t="shared" ref="C37:X37" si="8">C35+C36</f>
        <v>907534000</v>
      </c>
      <c r="D37">
        <f t="shared" si="8"/>
        <v>884545000</v>
      </c>
      <c r="E37">
        <f t="shared" si="8"/>
        <v>863503000</v>
      </c>
      <c r="F37">
        <f t="shared" si="8"/>
        <v>1441501000</v>
      </c>
      <c r="G37">
        <f t="shared" si="8"/>
        <v>1567498000</v>
      </c>
      <c r="H37">
        <f t="shared" si="8"/>
        <v>1486104000</v>
      </c>
      <c r="I37">
        <f t="shared" si="8"/>
        <v>1764428000</v>
      </c>
      <c r="J37">
        <f t="shared" si="8"/>
        <v>1756413000</v>
      </c>
      <c r="K37">
        <f t="shared" si="8"/>
        <v>1927453000</v>
      </c>
      <c r="L37">
        <f t="shared" si="8"/>
        <v>2033316000</v>
      </c>
      <c r="M37">
        <f t="shared" si="8"/>
        <v>2126196000</v>
      </c>
      <c r="N37">
        <f t="shared" si="8"/>
        <v>1963636000</v>
      </c>
      <c r="O37">
        <f t="shared" si="8"/>
        <v>1912445000</v>
      </c>
      <c r="P37">
        <f t="shared" si="8"/>
        <v>2007669000</v>
      </c>
      <c r="Q37">
        <f t="shared" si="8"/>
        <v>2758114000</v>
      </c>
      <c r="R37">
        <f t="shared" si="8"/>
        <v>3040820000</v>
      </c>
      <c r="S37">
        <f t="shared" si="8"/>
        <v>3567211000</v>
      </c>
      <c r="T37">
        <f t="shared" si="8"/>
        <v>4998980000</v>
      </c>
      <c r="U37">
        <f t="shared" si="8"/>
        <v>5536329000</v>
      </c>
      <c r="V37">
        <f t="shared" si="8"/>
        <v>5867580000</v>
      </c>
      <c r="W37">
        <f t="shared" si="8"/>
        <v>6926371000</v>
      </c>
      <c r="X37">
        <f t="shared" si="8"/>
        <v>9849378000</v>
      </c>
    </row>
    <row r="38" spans="1:24" x14ac:dyDescent="0.25">
      <c r="A38" s="8" t="s">
        <v>198</v>
      </c>
      <c r="B38">
        <f>Bilanço!B30</f>
        <v>750985000</v>
      </c>
      <c r="C38">
        <f>Bilanço!C30</f>
        <v>854268000</v>
      </c>
      <c r="D38">
        <f>Bilanço!D30</f>
        <v>831326000</v>
      </c>
      <c r="E38">
        <f>Bilanço!E30</f>
        <v>760425000</v>
      </c>
      <c r="F38">
        <f>Bilanço!F30</f>
        <v>1287211000</v>
      </c>
      <c r="G38">
        <f>Bilanço!G30</f>
        <v>1369364000</v>
      </c>
      <c r="H38">
        <f>Bilanço!H30</f>
        <v>1253607000</v>
      </c>
      <c r="I38">
        <f>Bilanço!I30</f>
        <v>1512576000</v>
      </c>
      <c r="J38">
        <f>Bilanço!J30</f>
        <v>1474135000</v>
      </c>
      <c r="K38">
        <f>Bilanço!K30</f>
        <v>1628808000</v>
      </c>
      <c r="L38">
        <f>Bilanço!L30</f>
        <v>1797631000</v>
      </c>
      <c r="M38">
        <f>Bilanço!M30</f>
        <v>1960650000</v>
      </c>
      <c r="N38">
        <f>Bilanço!N30</f>
        <v>1800450000</v>
      </c>
      <c r="O38">
        <f>Bilanço!O30</f>
        <v>2019717000</v>
      </c>
      <c r="P38">
        <f>Bilanço!P30</f>
        <v>2143718000</v>
      </c>
      <c r="Q38">
        <f>Bilanço!Q30</f>
        <v>3001096000</v>
      </c>
      <c r="R38">
        <f>Bilanço!R30</f>
        <v>3341308000</v>
      </c>
      <c r="S38">
        <f>Bilanço!S30</f>
        <v>4003805000</v>
      </c>
      <c r="T38">
        <f>Bilanço!T30</f>
        <v>5564492000</v>
      </c>
      <c r="U38">
        <f>Bilanço!U30</f>
        <v>6297548000</v>
      </c>
      <c r="V38">
        <f>Bilanço!V30</f>
        <v>6765987000</v>
      </c>
      <c r="W38">
        <f>Bilanço!W30</f>
        <v>7988371000</v>
      </c>
      <c r="X38">
        <f>Bilanço!X30</f>
        <v>11190528000</v>
      </c>
    </row>
    <row r="39" spans="1:24" x14ac:dyDescent="0.25">
      <c r="A39" s="8" t="s">
        <v>200</v>
      </c>
      <c r="B39">
        <f>Bilanço!B59</f>
        <v>-47460000</v>
      </c>
      <c r="C39">
        <f>Bilanço!C59</f>
        <v>-53266000</v>
      </c>
      <c r="D39">
        <f>Bilanço!D59</f>
        <v>-53219000</v>
      </c>
      <c r="E39">
        <f>Bilanço!E59</f>
        <v>-103078000</v>
      </c>
      <c r="F39">
        <f>Bilanço!F59</f>
        <v>-154290000</v>
      </c>
      <c r="G39">
        <f>Bilanço!G59</f>
        <v>-198134000</v>
      </c>
      <c r="H39">
        <f>Bilanço!H59</f>
        <v>-232497000</v>
      </c>
      <c r="I39">
        <f>Bilanço!I59</f>
        <v>-251852000</v>
      </c>
      <c r="J39">
        <f>Bilanço!J59</f>
        <v>-282278000</v>
      </c>
      <c r="K39">
        <f>Bilanço!K59</f>
        <v>-298645000</v>
      </c>
      <c r="L39">
        <f>Bilanço!L59</f>
        <v>-235685000</v>
      </c>
      <c r="M39">
        <f>Bilanço!M59</f>
        <v>-165546000</v>
      </c>
      <c r="N39">
        <f>Bilanço!N59</f>
        <v>-163186000</v>
      </c>
      <c r="O39">
        <f>Bilanço!O59</f>
        <v>107272000</v>
      </c>
      <c r="P39">
        <f>Bilanço!P59</f>
        <v>136049000</v>
      </c>
      <c r="Q39">
        <f>Bilanço!Q59</f>
        <v>242982000</v>
      </c>
      <c r="R39">
        <f>Bilanço!R59</f>
        <v>300488000</v>
      </c>
      <c r="S39">
        <f>Bilanço!S59</f>
        <v>436594000</v>
      </c>
      <c r="T39">
        <f>Bilanço!T59</f>
        <v>565512000</v>
      </c>
      <c r="U39">
        <f>Bilanço!U59</f>
        <v>761219000</v>
      </c>
      <c r="V39">
        <f>Bilanço!V59</f>
        <v>898407000</v>
      </c>
      <c r="W39">
        <f>Bilanço!W59</f>
        <v>1062000000</v>
      </c>
      <c r="X39">
        <f>Bilanço!X59</f>
        <v>1341150000</v>
      </c>
    </row>
    <row r="40" spans="1:24" x14ac:dyDescent="0.25">
      <c r="A40" s="8" t="s">
        <v>199</v>
      </c>
      <c r="B40" s="4">
        <f>B37/B38</f>
        <v>1.0631970012716632</v>
      </c>
      <c r="C40" s="4">
        <f t="shared" ref="C40:X40" si="9">C37/C38</f>
        <v>1.0623527979509944</v>
      </c>
      <c r="D40" s="4">
        <f t="shared" si="9"/>
        <v>1.0640170041596198</v>
      </c>
      <c r="E40" s="4">
        <f t="shared" si="9"/>
        <v>1.1355531446230727</v>
      </c>
      <c r="F40" s="4">
        <f t="shared" si="9"/>
        <v>1.1198637985536171</v>
      </c>
      <c r="G40" s="4">
        <f t="shared" si="9"/>
        <v>1.1446905278654909</v>
      </c>
      <c r="H40" s="4">
        <f t="shared" si="9"/>
        <v>1.1854624296131084</v>
      </c>
      <c r="I40" s="4">
        <f t="shared" si="9"/>
        <v>1.1665053524583227</v>
      </c>
      <c r="J40" s="4">
        <f t="shared" si="9"/>
        <v>1.1914872111441626</v>
      </c>
      <c r="K40" s="4">
        <f t="shared" si="9"/>
        <v>1.1833518744996341</v>
      </c>
      <c r="L40" s="4">
        <f t="shared" si="9"/>
        <v>1.1311086646814614</v>
      </c>
      <c r="M40" s="4">
        <f t="shared" si="9"/>
        <v>1.0844342437456966</v>
      </c>
      <c r="N40" s="4">
        <f t="shared" si="9"/>
        <v>1.0906362298314309</v>
      </c>
      <c r="O40" s="4">
        <f t="shared" si="9"/>
        <v>0.94688760851148945</v>
      </c>
      <c r="P40" s="4">
        <f t="shared" si="9"/>
        <v>0.93653596228608427</v>
      </c>
      <c r="Q40" s="4">
        <f t="shared" si="9"/>
        <v>0.91903557900180466</v>
      </c>
      <c r="R40" s="4">
        <f t="shared" si="9"/>
        <v>0.91006875151886624</v>
      </c>
      <c r="S40" s="4">
        <f t="shared" si="9"/>
        <v>0.89095522883856726</v>
      </c>
      <c r="T40" s="4">
        <f t="shared" si="9"/>
        <v>0.89837131583619856</v>
      </c>
      <c r="U40" s="4">
        <f t="shared" si="9"/>
        <v>0.87912454180579491</v>
      </c>
      <c r="V40" s="4">
        <f t="shared" si="9"/>
        <v>0.86721715545714173</v>
      </c>
      <c r="W40" s="4">
        <f t="shared" si="9"/>
        <v>0.86705675036875474</v>
      </c>
      <c r="X40" s="4">
        <f t="shared" si="9"/>
        <v>0.88015310805709968</v>
      </c>
    </row>
    <row r="41" spans="1:24" x14ac:dyDescent="0.25">
      <c r="A41" s="8" t="s">
        <v>201</v>
      </c>
      <c r="B41" s="4">
        <f>B39/B38</f>
        <v>-6.3197001271663222E-2</v>
      </c>
      <c r="C41" s="4">
        <f t="shared" ref="C41:X41" si="10">C39/C38</f>
        <v>-6.2352797950994299E-2</v>
      </c>
      <c r="D41" s="4">
        <f t="shared" si="10"/>
        <v>-6.4017004159619695E-2</v>
      </c>
      <c r="E41" s="4">
        <f t="shared" si="10"/>
        <v>-0.13555314462307264</v>
      </c>
      <c r="F41" s="4">
        <f t="shared" si="10"/>
        <v>-0.11986379855361709</v>
      </c>
      <c r="G41" s="4">
        <f t="shared" si="10"/>
        <v>-0.14469052786549083</v>
      </c>
      <c r="H41" s="4">
        <f t="shared" si="10"/>
        <v>-0.18546242961310841</v>
      </c>
      <c r="I41" s="4">
        <f t="shared" si="10"/>
        <v>-0.16650535245832276</v>
      </c>
      <c r="J41" s="4">
        <f t="shared" si="10"/>
        <v>-0.19148721114416251</v>
      </c>
      <c r="K41" s="4">
        <f t="shared" si="10"/>
        <v>-0.18335187449963408</v>
      </c>
      <c r="L41" s="4">
        <f t="shared" si="10"/>
        <v>-0.13110866468146132</v>
      </c>
      <c r="M41" s="4">
        <f t="shared" si="10"/>
        <v>-8.443424374569658E-2</v>
      </c>
      <c r="N41" s="4">
        <f t="shared" si="10"/>
        <v>-9.0636229831431034E-2</v>
      </c>
      <c r="O41" s="4">
        <f t="shared" si="10"/>
        <v>5.3112391488510519E-2</v>
      </c>
      <c r="P41" s="4">
        <f t="shared" si="10"/>
        <v>6.3464037713915733E-2</v>
      </c>
      <c r="Q41" s="4">
        <f t="shared" si="10"/>
        <v>8.0964420998195327E-2</v>
      </c>
      <c r="R41" s="4">
        <f t="shared" si="10"/>
        <v>8.9931248481133735E-2</v>
      </c>
      <c r="S41" s="4">
        <f t="shared" si="10"/>
        <v>0.10904477116143269</v>
      </c>
      <c r="T41" s="4">
        <f t="shared" si="10"/>
        <v>0.10162868416380147</v>
      </c>
      <c r="U41" s="4">
        <f t="shared" si="10"/>
        <v>0.12087545819420512</v>
      </c>
      <c r="V41" s="4">
        <f t="shared" si="10"/>
        <v>0.13278284454285827</v>
      </c>
      <c r="W41" s="4">
        <f t="shared" si="10"/>
        <v>0.13294324963124521</v>
      </c>
      <c r="X41" s="4">
        <f t="shared" si="10"/>
        <v>0.11984689194290028</v>
      </c>
    </row>
    <row r="42" spans="1:24" x14ac:dyDescent="0.25">
      <c r="A42" s="8" t="s">
        <v>202</v>
      </c>
      <c r="B42" s="4">
        <f>B39/B37</f>
        <v>-5.944053754485281E-2</v>
      </c>
      <c r="C42" s="4">
        <f t="shared" ref="C42:X42" si="11">C39/C37</f>
        <v>-5.8693117833601829E-2</v>
      </c>
      <c r="D42" s="4">
        <f t="shared" si="11"/>
        <v>-6.0165395768445921E-2</v>
      </c>
      <c r="E42" s="4">
        <f t="shared" si="11"/>
        <v>-0.11937190721977804</v>
      </c>
      <c r="F42" s="4">
        <f t="shared" si="11"/>
        <v>-0.10703426497796394</v>
      </c>
      <c r="G42" s="4">
        <f t="shared" si="11"/>
        <v>-0.1264014371948162</v>
      </c>
      <c r="H42" s="4">
        <f t="shared" si="11"/>
        <v>-0.15644732804702766</v>
      </c>
      <c r="I42" s="4">
        <f t="shared" si="11"/>
        <v>-0.14273860990643994</v>
      </c>
      <c r="J42" s="4">
        <f t="shared" si="11"/>
        <v>-0.16071277085742364</v>
      </c>
      <c r="K42" s="4">
        <f t="shared" si="11"/>
        <v>-0.15494281832034296</v>
      </c>
      <c r="L42" s="4">
        <f t="shared" si="11"/>
        <v>-0.11591164383696385</v>
      </c>
      <c r="M42" s="4">
        <f t="shared" si="11"/>
        <v>-7.7860178459558768E-2</v>
      </c>
      <c r="N42" s="4">
        <f t="shared" si="11"/>
        <v>-8.310399687111053E-2</v>
      </c>
      <c r="O42" s="4">
        <f t="shared" si="11"/>
        <v>5.6091547730784418E-2</v>
      </c>
      <c r="P42" s="4">
        <f t="shared" si="11"/>
        <v>6.7764656424938577E-2</v>
      </c>
      <c r="Q42" s="4">
        <f t="shared" si="11"/>
        <v>8.8097156245173336E-2</v>
      </c>
      <c r="R42" s="4">
        <f t="shared" si="11"/>
        <v>9.8818081964733198E-2</v>
      </c>
      <c r="S42" s="4">
        <f t="shared" si="11"/>
        <v>0.12239085380707786</v>
      </c>
      <c r="T42" s="4">
        <f t="shared" si="11"/>
        <v>0.11312547759742987</v>
      </c>
      <c r="U42" s="4">
        <f t="shared" si="11"/>
        <v>0.13749526084884045</v>
      </c>
      <c r="V42" s="4">
        <f t="shared" si="11"/>
        <v>0.15311371979589541</v>
      </c>
      <c r="W42" s="4">
        <f t="shared" si="11"/>
        <v>0.15332704528821803</v>
      </c>
      <c r="X42" s="4">
        <f t="shared" si="11"/>
        <v>0.13616595890623753</v>
      </c>
    </row>
    <row r="43" spans="1:24" x14ac:dyDescent="0.25">
      <c r="A43" s="8" t="s">
        <v>203</v>
      </c>
      <c r="B43" s="4">
        <f>B35/B37</f>
        <v>0.99119538603159896</v>
      </c>
      <c r="C43" s="4">
        <f t="shared" ref="C43:X43" si="12">C35/C37</f>
        <v>0.99198046574563603</v>
      </c>
      <c r="D43" s="4">
        <f t="shared" si="12"/>
        <v>0.99089588432470932</v>
      </c>
      <c r="E43" s="4">
        <f t="shared" si="12"/>
        <v>0.99042273159444727</v>
      </c>
      <c r="F43" s="4">
        <f t="shared" si="12"/>
        <v>0.75458012169259681</v>
      </c>
      <c r="G43" s="4">
        <f t="shared" si="12"/>
        <v>0.77284181542815367</v>
      </c>
      <c r="H43" s="4">
        <f t="shared" si="12"/>
        <v>0.76006322572309881</v>
      </c>
      <c r="I43" s="4">
        <f t="shared" si="12"/>
        <v>0.83967098685806396</v>
      </c>
      <c r="J43" s="4">
        <f t="shared" si="12"/>
        <v>0.86171589483794531</v>
      </c>
      <c r="K43" s="4">
        <f t="shared" si="12"/>
        <v>0.88599306961051705</v>
      </c>
      <c r="L43" s="4">
        <f t="shared" si="12"/>
        <v>0.90080095764750778</v>
      </c>
      <c r="M43" s="4">
        <f t="shared" si="12"/>
        <v>0.91429905803604183</v>
      </c>
      <c r="N43" s="4">
        <f t="shared" si="12"/>
        <v>0.91342285433756565</v>
      </c>
      <c r="O43" s="4">
        <f t="shared" si="12"/>
        <v>0.91954226134607797</v>
      </c>
      <c r="P43" s="4">
        <f t="shared" si="12"/>
        <v>0.92875767868109738</v>
      </c>
      <c r="Q43" s="4">
        <f t="shared" si="12"/>
        <v>0.95244649060916264</v>
      </c>
      <c r="R43" s="4">
        <f t="shared" si="12"/>
        <v>0.95388842483277536</v>
      </c>
      <c r="S43" s="4">
        <f t="shared" si="12"/>
        <v>0.92675678562327823</v>
      </c>
      <c r="T43" s="4">
        <f t="shared" si="12"/>
        <v>0.9411753997815554</v>
      </c>
      <c r="U43" s="4">
        <f t="shared" si="12"/>
        <v>0.93998423865344705</v>
      </c>
      <c r="V43" s="4">
        <f t="shared" si="12"/>
        <v>0.93168546487649084</v>
      </c>
      <c r="W43" s="4">
        <f t="shared" si="12"/>
        <v>0.93438136651935044</v>
      </c>
      <c r="X43" s="4">
        <f t="shared" si="12"/>
        <v>0.95401587795696341</v>
      </c>
    </row>
    <row r="62" spans="1:24" x14ac:dyDescent="0.25">
      <c r="B62" s="1" t="s">
        <v>23</v>
      </c>
      <c r="C62" s="1" t="s">
        <v>22</v>
      </c>
      <c r="D62" s="1" t="s">
        <v>21</v>
      </c>
      <c r="E62" s="1" t="s">
        <v>20</v>
      </c>
      <c r="F62" s="1" t="s">
        <v>19</v>
      </c>
      <c r="G62" s="1" t="s">
        <v>18</v>
      </c>
      <c r="H62" s="1" t="s">
        <v>17</v>
      </c>
      <c r="I62" s="1" t="s">
        <v>16</v>
      </c>
      <c r="J62" s="1" t="s">
        <v>15</v>
      </c>
      <c r="K62" s="1" t="s">
        <v>14</v>
      </c>
      <c r="L62" s="1" t="s">
        <v>13</v>
      </c>
      <c r="M62" s="1" t="s">
        <v>12</v>
      </c>
      <c r="N62" s="1" t="s">
        <v>11</v>
      </c>
      <c r="O62" s="1" t="s">
        <v>10</v>
      </c>
      <c r="P62" s="1" t="s">
        <v>9</v>
      </c>
      <c r="Q62" s="1" t="s">
        <v>8</v>
      </c>
      <c r="R62" s="1" t="s">
        <v>7</v>
      </c>
      <c r="S62" s="1" t="s">
        <v>6</v>
      </c>
      <c r="T62" s="1" t="s">
        <v>5</v>
      </c>
      <c r="U62" s="1" t="s">
        <v>4</v>
      </c>
      <c r="V62" s="1" t="s">
        <v>3</v>
      </c>
      <c r="W62" s="1" t="s">
        <v>2</v>
      </c>
      <c r="X62" s="1" t="s">
        <v>1</v>
      </c>
    </row>
    <row r="63" spans="1:24" x14ac:dyDescent="0.25">
      <c r="A63" s="8" t="s">
        <v>36</v>
      </c>
      <c r="B63">
        <f>Bilanço!B14</f>
        <v>173128000</v>
      </c>
      <c r="C63">
        <f>Bilanço!C14</f>
        <v>174783000</v>
      </c>
      <c r="D63">
        <f>Bilanço!D14</f>
        <v>174898000</v>
      </c>
      <c r="E63">
        <f>Bilanço!E14</f>
        <v>167856000</v>
      </c>
      <c r="F63">
        <f>Bilanço!F14</f>
        <v>564022000</v>
      </c>
      <c r="G63">
        <f>Bilanço!G14</f>
        <v>552486000</v>
      </c>
      <c r="H63">
        <f>Bilanço!H14</f>
        <v>534574000</v>
      </c>
      <c r="I63">
        <f>Bilanço!I14</f>
        <v>518110000</v>
      </c>
      <c r="J63">
        <f>Bilanço!J14</f>
        <v>477334000</v>
      </c>
      <c r="K63">
        <f>Bilanço!K14</f>
        <v>451231000</v>
      </c>
      <c r="L63">
        <f>Bilanço!L14</f>
        <v>424544000</v>
      </c>
      <c r="M63">
        <f>Bilanço!M14</f>
        <v>395209000</v>
      </c>
      <c r="N63">
        <f>Bilanço!N14</f>
        <v>392394000</v>
      </c>
      <c r="O63">
        <f>Bilanço!O14</f>
        <v>383887000</v>
      </c>
      <c r="P63">
        <f>Bilanço!P14</f>
        <v>362268000</v>
      </c>
      <c r="Q63">
        <f>Bilanço!Q14</f>
        <v>377562000</v>
      </c>
      <c r="R63">
        <f>Bilanço!R14</f>
        <v>372263000</v>
      </c>
      <c r="S63">
        <f>Bilanço!S14</f>
        <v>569573000</v>
      </c>
      <c r="T63">
        <f>Bilanço!T14</f>
        <v>666891000</v>
      </c>
      <c r="U63">
        <f>Bilanço!U14</f>
        <v>858986000</v>
      </c>
      <c r="V63">
        <f>Bilanço!V14</f>
        <v>1005559000</v>
      </c>
      <c r="W63">
        <f>Bilanço!W14</f>
        <v>1189509000</v>
      </c>
      <c r="X63">
        <f>Bilanço!X14</f>
        <v>1312052000</v>
      </c>
    </row>
    <row r="64" spans="1:24" x14ac:dyDescent="0.25">
      <c r="A64" s="8" t="s">
        <v>60</v>
      </c>
      <c r="B64">
        <f>B36</f>
        <v>7030000</v>
      </c>
      <c r="C64">
        <f t="shared" ref="C64:X64" si="13">C36</f>
        <v>7278000</v>
      </c>
      <c r="D64">
        <f t="shared" si="13"/>
        <v>8053000</v>
      </c>
      <c r="E64">
        <f t="shared" si="13"/>
        <v>8270000</v>
      </c>
      <c r="F64">
        <f t="shared" si="13"/>
        <v>353773000</v>
      </c>
      <c r="G64">
        <f t="shared" si="13"/>
        <v>356070000</v>
      </c>
      <c r="H64">
        <f t="shared" si="13"/>
        <v>356571000</v>
      </c>
      <c r="I64">
        <f t="shared" si="13"/>
        <v>282889000</v>
      </c>
      <c r="J64">
        <f t="shared" si="13"/>
        <v>242884000</v>
      </c>
      <c r="K64">
        <f t="shared" si="13"/>
        <v>219743000</v>
      </c>
      <c r="L64">
        <f t="shared" si="13"/>
        <v>201703000</v>
      </c>
      <c r="M64">
        <f t="shared" si="13"/>
        <v>182217000</v>
      </c>
      <c r="N64">
        <f t="shared" si="13"/>
        <v>170006000</v>
      </c>
      <c r="O64">
        <f t="shared" si="13"/>
        <v>153871000</v>
      </c>
      <c r="P64">
        <f t="shared" si="13"/>
        <v>143031000</v>
      </c>
      <c r="Q64">
        <f t="shared" si="13"/>
        <v>131158000</v>
      </c>
      <c r="R64">
        <f t="shared" si="13"/>
        <v>140217000</v>
      </c>
      <c r="S64">
        <f t="shared" si="13"/>
        <v>261274000</v>
      </c>
      <c r="T64">
        <f t="shared" si="13"/>
        <v>294063000</v>
      </c>
      <c r="U64">
        <f t="shared" si="13"/>
        <v>332267000</v>
      </c>
      <c r="V64">
        <f t="shared" si="13"/>
        <v>400841000</v>
      </c>
      <c r="W64">
        <f t="shared" si="13"/>
        <v>454499000</v>
      </c>
      <c r="X64">
        <f t="shared" si="13"/>
        <v>452915000</v>
      </c>
    </row>
    <row r="65" spans="1:24" x14ac:dyDescent="0.25">
      <c r="A65" s="8" t="s">
        <v>200</v>
      </c>
      <c r="B65">
        <f>B39</f>
        <v>-47460000</v>
      </c>
      <c r="C65">
        <f t="shared" ref="C65:X65" si="14">C39</f>
        <v>-53266000</v>
      </c>
      <c r="D65">
        <f t="shared" si="14"/>
        <v>-53219000</v>
      </c>
      <c r="E65">
        <f t="shared" si="14"/>
        <v>-103078000</v>
      </c>
      <c r="F65">
        <f t="shared" si="14"/>
        <v>-154290000</v>
      </c>
      <c r="G65">
        <f t="shared" si="14"/>
        <v>-198134000</v>
      </c>
      <c r="H65">
        <f t="shared" si="14"/>
        <v>-232497000</v>
      </c>
      <c r="I65">
        <f t="shared" si="14"/>
        <v>-251852000</v>
      </c>
      <c r="J65">
        <f t="shared" si="14"/>
        <v>-282278000</v>
      </c>
      <c r="K65">
        <f t="shared" si="14"/>
        <v>-298645000</v>
      </c>
      <c r="L65">
        <f t="shared" si="14"/>
        <v>-235685000</v>
      </c>
      <c r="M65">
        <f t="shared" si="14"/>
        <v>-165546000</v>
      </c>
      <c r="N65">
        <f t="shared" si="14"/>
        <v>-163186000</v>
      </c>
      <c r="O65">
        <f t="shared" si="14"/>
        <v>107272000</v>
      </c>
      <c r="P65">
        <f t="shared" si="14"/>
        <v>136049000</v>
      </c>
      <c r="Q65">
        <f t="shared" si="14"/>
        <v>242982000</v>
      </c>
      <c r="R65">
        <f t="shared" si="14"/>
        <v>300488000</v>
      </c>
      <c r="S65">
        <f t="shared" si="14"/>
        <v>436594000</v>
      </c>
      <c r="T65">
        <f t="shared" si="14"/>
        <v>565512000</v>
      </c>
      <c r="U65">
        <f t="shared" si="14"/>
        <v>761219000</v>
      </c>
      <c r="V65">
        <f t="shared" si="14"/>
        <v>898407000</v>
      </c>
      <c r="W65">
        <f t="shared" si="14"/>
        <v>1062000000</v>
      </c>
      <c r="X65">
        <f t="shared" si="14"/>
        <v>1341150000</v>
      </c>
    </row>
    <row r="66" spans="1:24" x14ac:dyDescent="0.25">
      <c r="A66" s="8" t="s">
        <v>183</v>
      </c>
      <c r="B66">
        <f>B64+B65</f>
        <v>-40430000</v>
      </c>
      <c r="C66">
        <f t="shared" ref="C66:X66" si="15">C64+C65</f>
        <v>-45988000</v>
      </c>
      <c r="D66">
        <f t="shared" si="15"/>
        <v>-45166000</v>
      </c>
      <c r="E66">
        <f t="shared" si="15"/>
        <v>-94808000</v>
      </c>
      <c r="F66">
        <f t="shared" si="15"/>
        <v>199483000</v>
      </c>
      <c r="G66">
        <f t="shared" si="15"/>
        <v>157936000</v>
      </c>
      <c r="H66">
        <f t="shared" si="15"/>
        <v>124074000</v>
      </c>
      <c r="I66">
        <f t="shared" si="15"/>
        <v>31037000</v>
      </c>
      <c r="J66">
        <f t="shared" si="15"/>
        <v>-39394000</v>
      </c>
      <c r="K66">
        <f t="shared" si="15"/>
        <v>-78902000</v>
      </c>
      <c r="L66">
        <f t="shared" si="15"/>
        <v>-33982000</v>
      </c>
      <c r="M66">
        <f t="shared" si="15"/>
        <v>16671000</v>
      </c>
      <c r="N66">
        <f t="shared" si="15"/>
        <v>6820000</v>
      </c>
      <c r="O66">
        <f t="shared" si="15"/>
        <v>261143000</v>
      </c>
      <c r="P66">
        <f t="shared" si="15"/>
        <v>279080000</v>
      </c>
      <c r="Q66">
        <f t="shared" si="15"/>
        <v>374140000</v>
      </c>
      <c r="R66">
        <f t="shared" si="15"/>
        <v>440705000</v>
      </c>
      <c r="S66">
        <f t="shared" si="15"/>
        <v>697868000</v>
      </c>
      <c r="T66">
        <f t="shared" si="15"/>
        <v>859575000</v>
      </c>
      <c r="U66">
        <f t="shared" si="15"/>
        <v>1093486000</v>
      </c>
      <c r="V66">
        <f t="shared" si="15"/>
        <v>1299248000</v>
      </c>
      <c r="W66">
        <f t="shared" si="15"/>
        <v>1516499000</v>
      </c>
      <c r="X66">
        <f t="shared" si="15"/>
        <v>1794065000</v>
      </c>
    </row>
    <row r="67" spans="1:24" x14ac:dyDescent="0.25">
      <c r="A67" s="8" t="s">
        <v>205</v>
      </c>
      <c r="B67" s="4">
        <f>B63/B66</f>
        <v>-4.2821667078901804</v>
      </c>
      <c r="C67" s="4">
        <f t="shared" ref="C67:X67" si="16">C63/C66</f>
        <v>-3.8006219013655738</v>
      </c>
      <c r="D67" s="4">
        <f t="shared" si="16"/>
        <v>-3.872337599078953</v>
      </c>
      <c r="E67" s="4">
        <f t="shared" si="16"/>
        <v>-1.7704835035018143</v>
      </c>
      <c r="F67" s="4">
        <f t="shared" si="16"/>
        <v>2.8274188777991105</v>
      </c>
      <c r="G67" s="4">
        <f t="shared" si="16"/>
        <v>3.4981638131901529</v>
      </c>
      <c r="H67" s="4">
        <f t="shared" si="16"/>
        <v>4.308509437916082</v>
      </c>
      <c r="I67" s="4">
        <f t="shared" si="16"/>
        <v>16.693301543319265</v>
      </c>
      <c r="J67" s="4">
        <f t="shared" si="16"/>
        <v>-12.116921358582525</v>
      </c>
      <c r="K67" s="4">
        <f t="shared" si="16"/>
        <v>-5.718879115865251</v>
      </c>
      <c r="L67" s="4">
        <f t="shared" si="16"/>
        <v>-12.493202283561885</v>
      </c>
      <c r="M67" s="4">
        <f t="shared" si="16"/>
        <v>23.706376342151042</v>
      </c>
      <c r="N67" s="4">
        <f t="shared" si="16"/>
        <v>57.53577712609971</v>
      </c>
      <c r="O67" s="4">
        <f t="shared" si="16"/>
        <v>1.470026001079868</v>
      </c>
      <c r="P67" s="4">
        <f t="shared" si="16"/>
        <v>1.2980794037551957</v>
      </c>
      <c r="Q67" s="4">
        <f t="shared" si="16"/>
        <v>1.0091463088683381</v>
      </c>
      <c r="R67" s="4">
        <f t="shared" si="16"/>
        <v>0.84469883482147923</v>
      </c>
      <c r="S67" s="4">
        <f t="shared" si="16"/>
        <v>0.81616150905328799</v>
      </c>
      <c r="T67" s="4">
        <f t="shared" si="16"/>
        <v>0.77583805950615126</v>
      </c>
      <c r="U67" s="4">
        <f t="shared" si="16"/>
        <v>0.78554823747171887</v>
      </c>
      <c r="V67" s="4">
        <f t="shared" si="16"/>
        <v>0.77395462606061349</v>
      </c>
      <c r="W67" s="4">
        <f t="shared" si="16"/>
        <v>0.78437836094847413</v>
      </c>
      <c r="X67" s="4">
        <f t="shared" si="16"/>
        <v>0.73132913244503406</v>
      </c>
    </row>
  </sheetData>
  <mergeCells count="3">
    <mergeCell ref="B1:X1"/>
    <mergeCell ref="B6:X6"/>
    <mergeCell ref="B33:X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8A48-B3CA-409A-A585-21AA1CBFF46A}">
  <dimension ref="A2:T77"/>
  <sheetViews>
    <sheetView topLeftCell="A64" zoomScale="70" zoomScaleNormal="70" workbookViewId="0">
      <selection activeCell="P81" sqref="P81"/>
    </sheetView>
  </sheetViews>
  <sheetFormatPr defaultRowHeight="15" x14ac:dyDescent="0.25"/>
  <cols>
    <col min="1" max="1" width="39.140625" bestFit="1" customWidth="1"/>
    <col min="2" max="2" width="12" bestFit="1" customWidth="1"/>
    <col min="3" max="3" width="11" bestFit="1" customWidth="1"/>
    <col min="5" max="5" width="12" bestFit="1" customWidth="1"/>
  </cols>
  <sheetData>
    <row r="2" spans="1:20" x14ac:dyDescent="0.25">
      <c r="B2" s="1" t="s">
        <v>19</v>
      </c>
      <c r="C2" s="1" t="s">
        <v>18</v>
      </c>
      <c r="D2" s="1" t="s">
        <v>17</v>
      </c>
      <c r="E2" s="1" t="s">
        <v>16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11</v>
      </c>
      <c r="K2" s="1" t="s">
        <v>10</v>
      </c>
      <c r="L2" s="1" t="s">
        <v>9</v>
      </c>
      <c r="M2" s="1" t="s">
        <v>8</v>
      </c>
      <c r="N2" s="1" t="s">
        <v>7</v>
      </c>
      <c r="O2" s="1" t="s">
        <v>6</v>
      </c>
      <c r="P2" s="1" t="s">
        <v>5</v>
      </c>
      <c r="Q2" s="1" t="s">
        <v>4</v>
      </c>
      <c r="R2" s="1" t="s">
        <v>3</v>
      </c>
      <c r="S2" s="1" t="s">
        <v>2</v>
      </c>
      <c r="T2" s="1" t="s">
        <v>1</v>
      </c>
    </row>
    <row r="3" spans="1:20" x14ac:dyDescent="0.25">
      <c r="A3" s="8" t="s">
        <v>206</v>
      </c>
      <c r="B3">
        <f>-'Yıllık Veriler'!B3</f>
        <v>2868753000</v>
      </c>
      <c r="C3">
        <f>-'Yıllık Veriler'!C3</f>
        <v>2953831000</v>
      </c>
      <c r="D3">
        <f>-'Yıllık Veriler'!D3</f>
        <v>3066106000</v>
      </c>
      <c r="E3">
        <f>-'Yıllık Veriler'!E3</f>
        <v>3422374000</v>
      </c>
      <c r="F3">
        <f>-'Yıllık Veriler'!F3</f>
        <v>3598121000</v>
      </c>
      <c r="G3">
        <f>-'Yıllık Veriler'!G3</f>
        <v>3605792000</v>
      </c>
      <c r="H3">
        <f>-'Yıllık Veriler'!H3</f>
        <v>4129145000</v>
      </c>
      <c r="I3">
        <f>-'Yıllık Veriler'!I3</f>
        <v>4675836000</v>
      </c>
      <c r="J3">
        <f>-'Yıllık Veriler'!J3</f>
        <v>5010960000</v>
      </c>
      <c r="K3">
        <f>-'Yıllık Veriler'!K3</f>
        <v>5468179000</v>
      </c>
      <c r="L3">
        <f>-'Yıllık Veriler'!L3</f>
        <v>5730134000</v>
      </c>
      <c r="M3">
        <f>-'Yıllık Veriler'!M3</f>
        <v>6253253000</v>
      </c>
      <c r="N3">
        <f>-'Yıllık Veriler'!N3</f>
        <v>7389673000</v>
      </c>
      <c r="O3">
        <f>-'Yıllık Veriler'!O3</f>
        <v>8898777000</v>
      </c>
      <c r="P3">
        <f>-'Yıllık Veriler'!P3</f>
        <v>11022346000</v>
      </c>
      <c r="Q3">
        <f>-'Yıllık Veriler'!Q3</f>
        <v>14536722000</v>
      </c>
      <c r="R3">
        <f>-'Yıllık Veriler'!R3</f>
        <v>17750070000</v>
      </c>
      <c r="S3">
        <f>-'Yıllık Veriler'!S3</f>
        <v>21448797000</v>
      </c>
      <c r="T3">
        <f>-'Yıllık Veriler'!T3</f>
        <v>26268164000</v>
      </c>
    </row>
    <row r="4" spans="1:20" x14ac:dyDescent="0.25">
      <c r="A4" s="8" t="s">
        <v>189</v>
      </c>
      <c r="B4">
        <f>Bilanço!F9</f>
        <v>594165000</v>
      </c>
      <c r="C4">
        <f>Bilanço!G9</f>
        <v>656438000</v>
      </c>
      <c r="D4">
        <f>Bilanço!H9</f>
        <v>615593000</v>
      </c>
      <c r="E4">
        <f>Bilanço!I9</f>
        <v>860128000</v>
      </c>
      <c r="F4">
        <f>Bilanço!J9</f>
        <v>870667000</v>
      </c>
      <c r="G4">
        <f>Bilanço!K9</f>
        <v>744298000</v>
      </c>
      <c r="H4">
        <f>Bilanço!L9</f>
        <v>973513000</v>
      </c>
      <c r="I4">
        <f>Bilanço!M9</f>
        <v>1056528000</v>
      </c>
      <c r="J4">
        <f>Bilanço!N9</f>
        <v>1246068000</v>
      </c>
      <c r="K4">
        <f>Bilanço!O9</f>
        <v>1408119000</v>
      </c>
      <c r="L4">
        <f>Bilanço!P9</f>
        <v>1505534000</v>
      </c>
      <c r="M4">
        <f>Bilanço!Q9</f>
        <v>1719160000</v>
      </c>
      <c r="N4">
        <f>Bilanço!R9</f>
        <v>2167475000</v>
      </c>
      <c r="O4">
        <f>Bilanço!S9</f>
        <v>2511183000</v>
      </c>
      <c r="P4">
        <f>Bilanço!T9</f>
        <v>3535816000</v>
      </c>
      <c r="Q4">
        <f>Bilanço!U9</f>
        <v>3265498000</v>
      </c>
      <c r="R4">
        <f>Bilanço!V9</f>
        <v>4095191000</v>
      </c>
      <c r="S4">
        <f>Bilanço!W9</f>
        <v>5169458000</v>
      </c>
      <c r="T4">
        <f>Bilanço!X9</f>
        <v>6685287000</v>
      </c>
    </row>
    <row r="5" spans="1:20" x14ac:dyDescent="0.25">
      <c r="A5" s="8" t="s">
        <v>207</v>
      </c>
      <c r="E5">
        <f>AVERAGE(B4:E4)</f>
        <v>681581000</v>
      </c>
      <c r="F5">
        <f t="shared" ref="F5:T5" si="0">AVERAGE(C4:F4)</f>
        <v>750706500</v>
      </c>
      <c r="G5">
        <f t="shared" si="0"/>
        <v>772671500</v>
      </c>
      <c r="H5">
        <f t="shared" si="0"/>
        <v>862151500</v>
      </c>
      <c r="I5">
        <f t="shared" si="0"/>
        <v>911251500</v>
      </c>
      <c r="J5">
        <f t="shared" si="0"/>
        <v>1005101750</v>
      </c>
      <c r="K5">
        <f t="shared" si="0"/>
        <v>1171057000</v>
      </c>
      <c r="L5">
        <f t="shared" si="0"/>
        <v>1304062250</v>
      </c>
      <c r="M5">
        <f t="shared" si="0"/>
        <v>1469720250</v>
      </c>
      <c r="N5">
        <f t="shared" si="0"/>
        <v>1700072000</v>
      </c>
      <c r="O5">
        <f t="shared" si="0"/>
        <v>1975838000</v>
      </c>
      <c r="P5">
        <f t="shared" si="0"/>
        <v>2483408500</v>
      </c>
      <c r="Q5">
        <f t="shared" si="0"/>
        <v>2869993000</v>
      </c>
      <c r="R5">
        <f t="shared" si="0"/>
        <v>3351922000</v>
      </c>
      <c r="S5">
        <f t="shared" si="0"/>
        <v>4016490750</v>
      </c>
      <c r="T5">
        <f t="shared" si="0"/>
        <v>4803858500</v>
      </c>
    </row>
    <row r="6" spans="1:20" x14ac:dyDescent="0.25">
      <c r="A6" s="8" t="s">
        <v>208</v>
      </c>
      <c r="B6" s="4"/>
      <c r="C6" s="4"/>
      <c r="D6" s="4"/>
      <c r="E6" s="4">
        <f>E3/E5</f>
        <v>5.0212285847170035</v>
      </c>
      <c r="F6" s="4">
        <f t="shared" ref="F6:T6" si="1">F3/F5</f>
        <v>4.7929796798082869</v>
      </c>
      <c r="G6" s="4">
        <f t="shared" si="1"/>
        <v>4.6666558815745116</v>
      </c>
      <c r="H6" s="4">
        <f t="shared" si="1"/>
        <v>4.789349667662818</v>
      </c>
      <c r="I6" s="4">
        <f t="shared" si="1"/>
        <v>5.131224475350658</v>
      </c>
      <c r="J6" s="4">
        <f t="shared" si="1"/>
        <v>4.9855250973346728</v>
      </c>
      <c r="K6" s="4">
        <f t="shared" si="1"/>
        <v>4.6694388061383858</v>
      </c>
      <c r="L6" s="4">
        <f t="shared" si="1"/>
        <v>4.3940647771990946</v>
      </c>
      <c r="M6" s="4">
        <f t="shared" si="1"/>
        <v>4.2547233053365083</v>
      </c>
      <c r="N6" s="4">
        <f t="shared" si="1"/>
        <v>4.3466823758052602</v>
      </c>
      <c r="O6" s="4">
        <f t="shared" si="1"/>
        <v>4.5037988944437757</v>
      </c>
      <c r="P6" s="4">
        <f t="shared" si="1"/>
        <v>4.4383942472613747</v>
      </c>
      <c r="Q6" s="4">
        <f t="shared" si="1"/>
        <v>5.0650722841484281</v>
      </c>
      <c r="R6" s="4">
        <f t="shared" si="1"/>
        <v>5.2954901695206509</v>
      </c>
      <c r="S6" s="4">
        <f t="shared" si="1"/>
        <v>5.3401833428845817</v>
      </c>
      <c r="T6" s="4">
        <f t="shared" si="1"/>
        <v>5.4681385806846725</v>
      </c>
    </row>
    <row r="7" spans="1:20" x14ac:dyDescent="0.25">
      <c r="A7" s="8" t="s">
        <v>209</v>
      </c>
      <c r="E7" s="4">
        <f>365/E6</f>
        <v>72.691373005989405</v>
      </c>
      <c r="F7" s="4">
        <f t="shared" ref="F7:T7" si="2">365/F6</f>
        <v>76.153045575732449</v>
      </c>
      <c r="G7" s="4">
        <f t="shared" si="2"/>
        <v>78.214466475049022</v>
      </c>
      <c r="H7" s="4">
        <f t="shared" si="2"/>
        <v>76.210764577170337</v>
      </c>
      <c r="I7" s="4">
        <f t="shared" si="2"/>
        <v>71.133118762078055</v>
      </c>
      <c r="J7" s="4">
        <f t="shared" si="2"/>
        <v>73.211947161821286</v>
      </c>
      <c r="K7" s="4">
        <f t="shared" si="2"/>
        <v>78.167851674204528</v>
      </c>
      <c r="L7" s="4">
        <f t="shared" si="2"/>
        <v>83.066595170374725</v>
      </c>
      <c r="M7" s="4">
        <f t="shared" si="2"/>
        <v>85.787012175902689</v>
      </c>
      <c r="N7" s="4">
        <f t="shared" si="2"/>
        <v>83.972089157395729</v>
      </c>
      <c r="O7" s="4">
        <f t="shared" si="2"/>
        <v>81.042694968083808</v>
      </c>
      <c r="P7" s="4">
        <f t="shared" si="2"/>
        <v>82.236948694951153</v>
      </c>
      <c r="Q7" s="4">
        <f t="shared" si="2"/>
        <v>72.062150256433327</v>
      </c>
      <c r="R7" s="4">
        <f t="shared" si="2"/>
        <v>68.926574937450951</v>
      </c>
      <c r="S7" s="4">
        <f t="shared" si="2"/>
        <v>68.349713214685181</v>
      </c>
      <c r="T7" s="4">
        <f t="shared" si="2"/>
        <v>66.750319988104238</v>
      </c>
    </row>
    <row r="25" spans="1:20" x14ac:dyDescent="0.25">
      <c r="B25" s="1" t="s">
        <v>19</v>
      </c>
      <c r="C25" s="1" t="s">
        <v>18</v>
      </c>
      <c r="D25" s="1" t="s">
        <v>17</v>
      </c>
      <c r="E25" s="1" t="s">
        <v>16</v>
      </c>
      <c r="F25" s="1" t="s">
        <v>15</v>
      </c>
      <c r="G25" s="1" t="s">
        <v>14</v>
      </c>
      <c r="H25" s="1" t="s">
        <v>13</v>
      </c>
      <c r="I25" s="1" t="s">
        <v>12</v>
      </c>
      <c r="J25" s="1" t="s">
        <v>11</v>
      </c>
      <c r="K25" s="1" t="s">
        <v>10</v>
      </c>
      <c r="L25" s="1" t="s">
        <v>9</v>
      </c>
      <c r="M25" s="1" t="s">
        <v>8</v>
      </c>
      <c r="N25" s="1" t="s">
        <v>7</v>
      </c>
      <c r="O25" s="1" t="s">
        <v>6</v>
      </c>
      <c r="P25" s="1" t="s">
        <v>5</v>
      </c>
      <c r="Q25" s="1" t="s">
        <v>4</v>
      </c>
      <c r="R25" s="1" t="s">
        <v>3</v>
      </c>
      <c r="S25" s="1" t="s">
        <v>2</v>
      </c>
      <c r="T25" s="1" t="s">
        <v>1</v>
      </c>
    </row>
    <row r="26" spans="1:20" x14ac:dyDescent="0.25">
      <c r="A26" s="8" t="s">
        <v>81</v>
      </c>
      <c r="B26">
        <f>'Yıllık Veriler'!B2</f>
        <v>3511191000</v>
      </c>
      <c r="C26">
        <f>'Yıllık Veriler'!C2</f>
        <v>3622350000</v>
      </c>
      <c r="D26">
        <f>'Yıllık Veriler'!D2</f>
        <v>3739810000</v>
      </c>
      <c r="E26">
        <f>'Yıllık Veriler'!E2</f>
        <v>4136971000</v>
      </c>
      <c r="F26">
        <f>'Yıllık Veriler'!F2</f>
        <v>4344690000</v>
      </c>
      <c r="G26">
        <f>'Yıllık Veriler'!G2</f>
        <v>4297728000</v>
      </c>
      <c r="H26">
        <f>'Yıllık Veriler'!H2</f>
        <v>4931364000</v>
      </c>
      <c r="I26">
        <f>'Yıllık Veriler'!I2</f>
        <v>5606519000</v>
      </c>
      <c r="J26">
        <f>'Yıllık Veriler'!J2</f>
        <v>6019380000</v>
      </c>
      <c r="K26">
        <f>'Yıllık Veriler'!K2</f>
        <v>6586253000</v>
      </c>
      <c r="L26">
        <f>'Yıllık Veriler'!L2</f>
        <v>6883355000</v>
      </c>
      <c r="M26">
        <f>'Yıllık Veriler'!M2</f>
        <v>7520079000</v>
      </c>
      <c r="N26">
        <f>'Yıllık Veriler'!N2</f>
        <v>8901900000</v>
      </c>
      <c r="O26">
        <f>'Yıllık Veriler'!O2</f>
        <v>10786011000</v>
      </c>
      <c r="P26">
        <f>'Yıllık Veriler'!P2</f>
        <v>13357485000</v>
      </c>
      <c r="Q26">
        <f>'Yıllık Veriler'!Q2</f>
        <v>17440964000</v>
      </c>
      <c r="R26">
        <f>'Yıllık Veriler'!R2</f>
        <v>21219455000</v>
      </c>
      <c r="S26">
        <f>'Yıllık Veriler'!S2</f>
        <v>25644042000</v>
      </c>
      <c r="T26">
        <f>'Yıllık Veriler'!T2</f>
        <v>31513621000</v>
      </c>
    </row>
    <row r="27" spans="1:20" x14ac:dyDescent="0.25">
      <c r="A27" s="8" t="s">
        <v>193</v>
      </c>
      <c r="B27">
        <f>Bilanço!F5</f>
        <v>60965000</v>
      </c>
      <c r="C27">
        <f>Bilanço!G5</f>
        <v>87917000</v>
      </c>
      <c r="D27">
        <f>Bilanço!H5</f>
        <v>74225000</v>
      </c>
      <c r="E27">
        <f>Bilanço!I5</f>
        <v>66362000</v>
      </c>
      <c r="F27">
        <f>Bilanço!J5</f>
        <v>60877000</v>
      </c>
      <c r="G27">
        <f>Bilanço!K5</f>
        <v>87635000</v>
      </c>
      <c r="H27">
        <f>Bilanço!L5</f>
        <v>86787000</v>
      </c>
      <c r="I27">
        <f>Bilanço!M5</f>
        <v>103297000</v>
      </c>
      <c r="J27">
        <f>Bilanço!N5</f>
        <v>106416000</v>
      </c>
      <c r="K27">
        <f>Bilanço!O5</f>
        <v>129897000</v>
      </c>
      <c r="L27">
        <f>Bilanço!P5</f>
        <v>123574000</v>
      </c>
      <c r="M27">
        <f>Bilanço!Q5</f>
        <v>155925000</v>
      </c>
      <c r="N27">
        <f>Bilanço!R5</f>
        <v>186331000</v>
      </c>
      <c r="O27">
        <f>Bilanço!S5</f>
        <v>264020000</v>
      </c>
      <c r="P27">
        <f>Bilanço!T5</f>
        <v>308536000</v>
      </c>
      <c r="Q27">
        <f>Bilanço!U5</f>
        <v>441042000</v>
      </c>
      <c r="R27">
        <f>Bilanço!V5</f>
        <v>527834000</v>
      </c>
      <c r="S27">
        <f>Bilanço!W5</f>
        <v>496416000</v>
      </c>
      <c r="T27">
        <f>Bilanço!X5</f>
        <v>651707000</v>
      </c>
    </row>
    <row r="28" spans="1:20" x14ac:dyDescent="0.25">
      <c r="A28" s="8" t="s">
        <v>210</v>
      </c>
      <c r="E28">
        <f>AVERAGE(B27:E27)</f>
        <v>72367250</v>
      </c>
      <c r="F28">
        <f t="shared" ref="F28:T28" si="3">AVERAGE(C27:F27)</f>
        <v>72345250</v>
      </c>
      <c r="G28">
        <f t="shared" si="3"/>
        <v>72274750</v>
      </c>
      <c r="H28">
        <f t="shared" si="3"/>
        <v>75415250</v>
      </c>
      <c r="I28">
        <f t="shared" si="3"/>
        <v>84649000</v>
      </c>
      <c r="J28">
        <f t="shared" si="3"/>
        <v>96033750</v>
      </c>
      <c r="K28">
        <f t="shared" si="3"/>
        <v>106599250</v>
      </c>
      <c r="L28">
        <f t="shared" si="3"/>
        <v>115796000</v>
      </c>
      <c r="M28">
        <f t="shared" si="3"/>
        <v>128953000</v>
      </c>
      <c r="N28">
        <f t="shared" si="3"/>
        <v>148931750</v>
      </c>
      <c r="O28">
        <f t="shared" si="3"/>
        <v>182462500</v>
      </c>
      <c r="P28">
        <f t="shared" si="3"/>
        <v>228703000</v>
      </c>
      <c r="Q28">
        <f t="shared" si="3"/>
        <v>299982250</v>
      </c>
      <c r="R28">
        <f t="shared" si="3"/>
        <v>385358000</v>
      </c>
      <c r="S28">
        <f t="shared" si="3"/>
        <v>443457000</v>
      </c>
      <c r="T28">
        <f t="shared" si="3"/>
        <v>529249750</v>
      </c>
    </row>
    <row r="29" spans="1:20" x14ac:dyDescent="0.25">
      <c r="A29" s="8" t="s">
        <v>211</v>
      </c>
      <c r="E29" s="4">
        <f>E26/E28</f>
        <v>57.166342509906066</v>
      </c>
      <c r="F29" s="4">
        <f t="shared" ref="F29:T29" si="4">F26/F28</f>
        <v>60.05494486507407</v>
      </c>
      <c r="G29" s="4">
        <f t="shared" si="4"/>
        <v>59.463754630766623</v>
      </c>
      <c r="H29" s="4">
        <f t="shared" si="4"/>
        <v>65.38948024438028</v>
      </c>
      <c r="I29" s="4">
        <f t="shared" si="4"/>
        <v>66.232548523904597</v>
      </c>
      <c r="J29" s="4">
        <f t="shared" si="4"/>
        <v>62.679839119059707</v>
      </c>
      <c r="K29" s="4">
        <f t="shared" si="4"/>
        <v>61.785172034512435</v>
      </c>
      <c r="L29" s="4">
        <f t="shared" si="4"/>
        <v>59.44380634909669</v>
      </c>
      <c r="M29" s="4">
        <f t="shared" si="4"/>
        <v>58.316433119043374</v>
      </c>
      <c r="N29" s="4">
        <f t="shared" si="4"/>
        <v>59.77167393789437</v>
      </c>
      <c r="O29" s="4">
        <f t="shared" si="4"/>
        <v>59.11357676234843</v>
      </c>
      <c r="P29" s="4">
        <f t="shared" si="4"/>
        <v>58.405377279703373</v>
      </c>
      <c r="Q29" s="4">
        <f t="shared" si="4"/>
        <v>58.139986615874776</v>
      </c>
      <c r="R29" s="4">
        <f t="shared" si="4"/>
        <v>55.064264917297685</v>
      </c>
      <c r="S29" s="4">
        <f t="shared" si="4"/>
        <v>57.827572910113041</v>
      </c>
      <c r="T29" s="4">
        <f t="shared" si="4"/>
        <v>59.543950658455671</v>
      </c>
    </row>
    <row r="30" spans="1:20" x14ac:dyDescent="0.25">
      <c r="A30" s="8" t="s">
        <v>212</v>
      </c>
      <c r="E30" s="4">
        <f>365/E29</f>
        <v>6.384875854822285</v>
      </c>
      <c r="F30" s="4">
        <f t="shared" ref="F30:T30" si="5">365/F29</f>
        <v>6.0777676312924518</v>
      </c>
      <c r="G30" s="4">
        <f t="shared" si="5"/>
        <v>6.1381929591635398</v>
      </c>
      <c r="H30" s="4">
        <f t="shared" si="5"/>
        <v>5.5819376241542908</v>
      </c>
      <c r="I30" s="4">
        <f t="shared" si="5"/>
        <v>5.5108856315300097</v>
      </c>
      <c r="J30" s="4">
        <f t="shared" si="5"/>
        <v>5.8232440467290649</v>
      </c>
      <c r="K30" s="4">
        <f t="shared" si="5"/>
        <v>5.9075662975594776</v>
      </c>
      <c r="L30" s="4">
        <f t="shared" si="5"/>
        <v>6.1402528272913424</v>
      </c>
      <c r="M30" s="4">
        <f t="shared" si="5"/>
        <v>6.2589561891570549</v>
      </c>
      <c r="N30" s="4">
        <f t="shared" si="5"/>
        <v>6.1065714903559911</v>
      </c>
      <c r="O30" s="4">
        <f t="shared" si="5"/>
        <v>6.1745544761636157</v>
      </c>
      <c r="P30" s="4">
        <f t="shared" si="5"/>
        <v>6.2494245735630622</v>
      </c>
      <c r="Q30" s="4">
        <f t="shared" si="5"/>
        <v>6.2779512216182543</v>
      </c>
      <c r="R30" s="4">
        <f t="shared" si="5"/>
        <v>6.6286184070231773</v>
      </c>
      <c r="S30" s="4">
        <f t="shared" si="5"/>
        <v>6.3118678794863934</v>
      </c>
      <c r="T30" s="4">
        <f t="shared" si="5"/>
        <v>6.1299258104931837</v>
      </c>
    </row>
    <row r="47" spans="1:20" x14ac:dyDescent="0.25">
      <c r="B47" s="1" t="s">
        <v>19</v>
      </c>
      <c r="C47" s="1" t="s">
        <v>18</v>
      </c>
      <c r="D47" s="1" t="s">
        <v>17</v>
      </c>
      <c r="E47" s="1" t="s">
        <v>16</v>
      </c>
      <c r="F47" s="1" t="s">
        <v>15</v>
      </c>
      <c r="G47" s="1" t="s">
        <v>14</v>
      </c>
      <c r="H47" s="1" t="s">
        <v>13</v>
      </c>
      <c r="I47" s="1" t="s">
        <v>12</v>
      </c>
      <c r="J47" s="1" t="s">
        <v>11</v>
      </c>
      <c r="K47" s="1" t="s">
        <v>10</v>
      </c>
      <c r="L47" s="1" t="s">
        <v>9</v>
      </c>
      <c r="M47" s="1" t="s">
        <v>8</v>
      </c>
      <c r="N47" s="1" t="s">
        <v>7</v>
      </c>
      <c r="O47" s="1" t="s">
        <v>6</v>
      </c>
      <c r="P47" s="1" t="s">
        <v>5</v>
      </c>
      <c r="Q47" s="1" t="s">
        <v>4</v>
      </c>
      <c r="R47" s="1" t="s">
        <v>3</v>
      </c>
      <c r="S47" s="1" t="s">
        <v>2</v>
      </c>
      <c r="T47" s="1" t="s">
        <v>1</v>
      </c>
    </row>
    <row r="48" spans="1:20" x14ac:dyDescent="0.25">
      <c r="A48" s="8" t="s">
        <v>206</v>
      </c>
      <c r="B48">
        <f>B3</f>
        <v>2868753000</v>
      </c>
      <c r="C48">
        <f t="shared" ref="C48:T48" si="6">C3</f>
        <v>2953831000</v>
      </c>
      <c r="D48">
        <f t="shared" si="6"/>
        <v>3066106000</v>
      </c>
      <c r="E48">
        <f t="shared" si="6"/>
        <v>3422374000</v>
      </c>
      <c r="F48">
        <f t="shared" si="6"/>
        <v>3598121000</v>
      </c>
      <c r="G48">
        <f t="shared" si="6"/>
        <v>3605792000</v>
      </c>
      <c r="H48">
        <f t="shared" si="6"/>
        <v>4129145000</v>
      </c>
      <c r="I48">
        <f t="shared" si="6"/>
        <v>4675836000</v>
      </c>
      <c r="J48">
        <f t="shared" si="6"/>
        <v>5010960000</v>
      </c>
      <c r="K48">
        <f t="shared" si="6"/>
        <v>5468179000</v>
      </c>
      <c r="L48">
        <f t="shared" si="6"/>
        <v>5730134000</v>
      </c>
      <c r="M48">
        <f t="shared" si="6"/>
        <v>6253253000</v>
      </c>
      <c r="N48">
        <f t="shared" si="6"/>
        <v>7389673000</v>
      </c>
      <c r="O48">
        <f t="shared" si="6"/>
        <v>8898777000</v>
      </c>
      <c r="P48">
        <f t="shared" si="6"/>
        <v>11022346000</v>
      </c>
      <c r="Q48">
        <f t="shared" si="6"/>
        <v>14536722000</v>
      </c>
      <c r="R48">
        <f t="shared" si="6"/>
        <v>17750070000</v>
      </c>
      <c r="S48">
        <f t="shared" si="6"/>
        <v>21448797000</v>
      </c>
      <c r="T48">
        <f t="shared" si="6"/>
        <v>26268164000</v>
      </c>
    </row>
    <row r="49" spans="1:20" x14ac:dyDescent="0.25">
      <c r="A49" s="8" t="s">
        <v>213</v>
      </c>
      <c r="B49">
        <f>Bilanço!F35</f>
        <v>937508000</v>
      </c>
      <c r="C49">
        <f>Bilanço!G35</f>
        <v>986335000</v>
      </c>
      <c r="D49">
        <f>Bilanço!H35</f>
        <v>926956000</v>
      </c>
      <c r="E49">
        <f>Bilanço!I35</f>
        <v>1232640000</v>
      </c>
      <c r="F49">
        <f>Bilanço!J35</f>
        <v>999720000</v>
      </c>
      <c r="G49">
        <f>Bilanço!K35</f>
        <v>1123245000</v>
      </c>
      <c r="H49">
        <f>Bilanço!L35</f>
        <v>1241260000</v>
      </c>
      <c r="I49">
        <f>Bilanço!M35</f>
        <v>1386364000</v>
      </c>
      <c r="J49">
        <f>Bilanço!N35</f>
        <v>1266871000</v>
      </c>
      <c r="K49">
        <f>Bilanço!O35</f>
        <v>1375646000</v>
      </c>
      <c r="L49">
        <f>Bilanço!P35</f>
        <v>1677079000</v>
      </c>
      <c r="M49">
        <f>Bilanço!Q35</f>
        <v>2428265000</v>
      </c>
      <c r="N49">
        <f>Bilanço!R35</f>
        <v>2480913000</v>
      </c>
      <c r="O49">
        <f>Bilanço!S35</f>
        <v>2790124000</v>
      </c>
      <c r="P49">
        <f>Bilanço!T35</f>
        <v>4247768000</v>
      </c>
      <c r="Q49">
        <f>Bilanço!U35</f>
        <v>4560737000</v>
      </c>
      <c r="R49">
        <f>Bilanço!V35</f>
        <v>4667735000</v>
      </c>
      <c r="S49">
        <f>Bilanço!W35</f>
        <v>5536140000</v>
      </c>
      <c r="T49">
        <f>Bilanço!X35</f>
        <v>8292783000</v>
      </c>
    </row>
    <row r="50" spans="1:20" x14ac:dyDescent="0.25">
      <c r="A50" s="8" t="s">
        <v>214</v>
      </c>
      <c r="E50">
        <f>AVERAGE(B49:E49)</f>
        <v>1020859750</v>
      </c>
      <c r="F50">
        <f t="shared" ref="F50:T50" si="7">AVERAGE(C49:F49)</f>
        <v>1036412750</v>
      </c>
      <c r="G50">
        <f t="shared" si="7"/>
        <v>1070640250</v>
      </c>
      <c r="H50">
        <f t="shared" si="7"/>
        <v>1149216250</v>
      </c>
      <c r="I50">
        <f t="shared" si="7"/>
        <v>1187647250</v>
      </c>
      <c r="J50">
        <f t="shared" si="7"/>
        <v>1254435000</v>
      </c>
      <c r="K50">
        <f t="shared" si="7"/>
        <v>1317535250</v>
      </c>
      <c r="L50">
        <f t="shared" si="7"/>
        <v>1426490000</v>
      </c>
      <c r="M50">
        <f t="shared" si="7"/>
        <v>1686965250</v>
      </c>
      <c r="N50">
        <f t="shared" si="7"/>
        <v>1990475750</v>
      </c>
      <c r="O50">
        <f t="shared" si="7"/>
        <v>2344095250</v>
      </c>
      <c r="P50">
        <f t="shared" si="7"/>
        <v>2986767500</v>
      </c>
      <c r="Q50">
        <f t="shared" si="7"/>
        <v>3519885500</v>
      </c>
      <c r="R50">
        <f t="shared" si="7"/>
        <v>4066591000</v>
      </c>
      <c r="S50">
        <f t="shared" si="7"/>
        <v>4753095000</v>
      </c>
      <c r="T50">
        <f t="shared" si="7"/>
        <v>5764348750</v>
      </c>
    </row>
    <row r="51" spans="1:20" x14ac:dyDescent="0.25">
      <c r="A51" s="8" t="s">
        <v>215</v>
      </c>
      <c r="E51" s="4">
        <f>E48/E50</f>
        <v>3.3524428796414001</v>
      </c>
      <c r="F51" s="4">
        <f t="shared" ref="F51:T51" si="8">F48/F50</f>
        <v>3.4717066149562519</v>
      </c>
      <c r="G51" s="4">
        <f t="shared" si="8"/>
        <v>3.3678838433357985</v>
      </c>
      <c r="H51" s="4">
        <f t="shared" si="8"/>
        <v>3.5930095837054168</v>
      </c>
      <c r="I51" s="4">
        <f t="shared" si="8"/>
        <v>3.9370579100823075</v>
      </c>
      <c r="J51" s="4">
        <f t="shared" si="8"/>
        <v>3.9945951763144363</v>
      </c>
      <c r="K51" s="4">
        <f t="shared" si="8"/>
        <v>4.1503094509236087</v>
      </c>
      <c r="L51" s="4">
        <f t="shared" si="8"/>
        <v>4.0169464910374417</v>
      </c>
      <c r="M51" s="4">
        <f t="shared" si="8"/>
        <v>3.7068060530588878</v>
      </c>
      <c r="N51" s="4">
        <f t="shared" si="8"/>
        <v>3.7125159650902555</v>
      </c>
      <c r="O51" s="4">
        <f t="shared" si="8"/>
        <v>3.7962523067268705</v>
      </c>
      <c r="P51" s="4">
        <f t="shared" si="8"/>
        <v>3.6903930419759825</v>
      </c>
      <c r="Q51" s="4">
        <f t="shared" si="8"/>
        <v>4.1298849067675638</v>
      </c>
      <c r="R51" s="4">
        <f t="shared" si="8"/>
        <v>4.364852526354384</v>
      </c>
      <c r="S51" s="4">
        <f t="shared" si="8"/>
        <v>4.5125958980411713</v>
      </c>
      <c r="T51" s="4">
        <f t="shared" si="8"/>
        <v>4.5570046399430639</v>
      </c>
    </row>
    <row r="52" spans="1:20" x14ac:dyDescent="0.25">
      <c r="A52" s="8" t="s">
        <v>216</v>
      </c>
      <c r="E52" s="6">
        <f>365/E51</f>
        <v>108.87582968722882</v>
      </c>
      <c r="F52" s="6">
        <f t="shared" ref="F52:T52" si="9">365/F51</f>
        <v>105.13561210142738</v>
      </c>
      <c r="G52" s="6">
        <f t="shared" si="9"/>
        <v>108.37665934418845</v>
      </c>
      <c r="H52" s="6">
        <f t="shared" si="9"/>
        <v>101.58614707160925</v>
      </c>
      <c r="I52" s="6">
        <f t="shared" si="9"/>
        <v>92.708821748666978</v>
      </c>
      <c r="J52" s="6">
        <f t="shared" si="9"/>
        <v>91.373464366109488</v>
      </c>
      <c r="K52" s="6">
        <f t="shared" si="9"/>
        <v>87.945249460560831</v>
      </c>
      <c r="L52" s="6">
        <f t="shared" si="9"/>
        <v>90.865039107287885</v>
      </c>
      <c r="M52" s="6">
        <f t="shared" si="9"/>
        <v>98.467520225073258</v>
      </c>
      <c r="N52" s="6">
        <f t="shared" si="9"/>
        <v>98.316075521880336</v>
      </c>
      <c r="O52" s="6">
        <f t="shared" si="9"/>
        <v>96.147455571703844</v>
      </c>
      <c r="P52" s="6">
        <f t="shared" si="9"/>
        <v>98.905454201855022</v>
      </c>
      <c r="Q52" s="6">
        <f t="shared" si="9"/>
        <v>88.38018691559212</v>
      </c>
      <c r="R52" s="6">
        <f t="shared" si="9"/>
        <v>83.622527404117278</v>
      </c>
      <c r="S52" s="6">
        <f t="shared" si="9"/>
        <v>80.884707659828194</v>
      </c>
      <c r="T52" s="6">
        <f t="shared" si="9"/>
        <v>80.096473196604066</v>
      </c>
    </row>
    <row r="53" spans="1:20" x14ac:dyDescent="0.25">
      <c r="A53" s="8" t="s">
        <v>217</v>
      </c>
      <c r="E53" s="4">
        <f>E7+E30-E52</f>
        <v>-29.799580826417127</v>
      </c>
      <c r="F53" s="4">
        <f t="shared" ref="F53:T53" si="10">F7+F30-F52</f>
        <v>-22.904798894402489</v>
      </c>
      <c r="G53" s="4">
        <f t="shared" si="10"/>
        <v>-24.023999909975885</v>
      </c>
      <c r="H53" s="4">
        <f t="shared" si="10"/>
        <v>-19.793444870284617</v>
      </c>
      <c r="I53" s="4">
        <f t="shared" si="10"/>
        <v>-16.064817355058906</v>
      </c>
      <c r="J53" s="4">
        <f t="shared" si="10"/>
        <v>-12.338273157559144</v>
      </c>
      <c r="K53" s="4">
        <f t="shared" si="10"/>
        <v>-3.8698314887968195</v>
      </c>
      <c r="L53" s="4">
        <f t="shared" si="10"/>
        <v>-1.6581911096218107</v>
      </c>
      <c r="M53" s="4">
        <f t="shared" si="10"/>
        <v>-6.4215518600135084</v>
      </c>
      <c r="N53" s="4">
        <f t="shared" si="10"/>
        <v>-8.2374148741286177</v>
      </c>
      <c r="O53" s="4">
        <f t="shared" si="10"/>
        <v>-8.9302061274564153</v>
      </c>
      <c r="P53" s="4">
        <f t="shared" si="10"/>
        <v>-10.419080933340808</v>
      </c>
      <c r="Q53" s="4">
        <f t="shared" si="10"/>
        <v>-10.04008543754054</v>
      </c>
      <c r="R53" s="4">
        <f t="shared" si="10"/>
        <v>-8.0673340596431444</v>
      </c>
      <c r="S53" s="4">
        <f t="shared" si="10"/>
        <v>-6.2231265656566137</v>
      </c>
      <c r="T53" s="4">
        <f t="shared" si="10"/>
        <v>-7.2162273980066374</v>
      </c>
    </row>
    <row r="70" spans="1:20" x14ac:dyDescent="0.25">
      <c r="B70" s="1" t="s">
        <v>19</v>
      </c>
      <c r="C70" s="1" t="s">
        <v>18</v>
      </c>
      <c r="D70" s="1" t="s">
        <v>17</v>
      </c>
      <c r="E70" s="1" t="s">
        <v>16</v>
      </c>
      <c r="F70" s="1" t="s">
        <v>15</v>
      </c>
      <c r="G70" s="1" t="s">
        <v>14</v>
      </c>
      <c r="H70" s="1" t="s">
        <v>13</v>
      </c>
      <c r="I70" s="1" t="s">
        <v>12</v>
      </c>
      <c r="J70" s="1" t="s">
        <v>11</v>
      </c>
      <c r="K70" s="1" t="s">
        <v>10</v>
      </c>
      <c r="L70" s="1" t="s">
        <v>9</v>
      </c>
      <c r="M70" s="1" t="s">
        <v>8</v>
      </c>
      <c r="N70" s="1" t="s">
        <v>7</v>
      </c>
      <c r="O70" s="1" t="s">
        <v>6</v>
      </c>
      <c r="P70" s="1" t="s">
        <v>5</v>
      </c>
      <c r="Q70" s="1" t="s">
        <v>4</v>
      </c>
      <c r="R70" s="1" t="s">
        <v>3</v>
      </c>
      <c r="S70" s="1" t="s">
        <v>2</v>
      </c>
      <c r="T70" s="1" t="s">
        <v>1</v>
      </c>
    </row>
    <row r="71" spans="1:20" x14ac:dyDescent="0.25">
      <c r="A71" s="8" t="s">
        <v>81</v>
      </c>
      <c r="B71">
        <f>B26</f>
        <v>3511191000</v>
      </c>
      <c r="C71">
        <f t="shared" ref="C71:T71" si="11">C26</f>
        <v>3622350000</v>
      </c>
      <c r="D71">
        <f t="shared" si="11"/>
        <v>3739810000</v>
      </c>
      <c r="E71">
        <f t="shared" si="11"/>
        <v>4136971000</v>
      </c>
      <c r="F71">
        <f t="shared" si="11"/>
        <v>4344690000</v>
      </c>
      <c r="G71">
        <f t="shared" si="11"/>
        <v>4297728000</v>
      </c>
      <c r="H71">
        <f t="shared" si="11"/>
        <v>4931364000</v>
      </c>
      <c r="I71">
        <f t="shared" si="11"/>
        <v>5606519000</v>
      </c>
      <c r="J71">
        <f t="shared" si="11"/>
        <v>6019380000</v>
      </c>
      <c r="K71">
        <f t="shared" si="11"/>
        <v>6586253000</v>
      </c>
      <c r="L71">
        <f t="shared" si="11"/>
        <v>6883355000</v>
      </c>
      <c r="M71">
        <f t="shared" si="11"/>
        <v>7520079000</v>
      </c>
      <c r="N71">
        <f t="shared" si="11"/>
        <v>8901900000</v>
      </c>
      <c r="O71">
        <f t="shared" si="11"/>
        <v>10786011000</v>
      </c>
      <c r="P71">
        <f t="shared" si="11"/>
        <v>13357485000</v>
      </c>
      <c r="Q71">
        <f t="shared" si="11"/>
        <v>17440964000</v>
      </c>
      <c r="R71">
        <f t="shared" si="11"/>
        <v>21219455000</v>
      </c>
      <c r="S71">
        <f t="shared" si="11"/>
        <v>25644042000</v>
      </c>
      <c r="T71">
        <f t="shared" si="11"/>
        <v>31513621000</v>
      </c>
    </row>
    <row r="72" spans="1:20" x14ac:dyDescent="0.25">
      <c r="A72" s="8" t="s">
        <v>218</v>
      </c>
      <c r="B72">
        <f>Bilanço!F30</f>
        <v>1287211000</v>
      </c>
      <c r="C72">
        <f>Bilanço!G30</f>
        <v>1369364000</v>
      </c>
      <c r="D72">
        <f>Bilanço!H30</f>
        <v>1253607000</v>
      </c>
      <c r="E72">
        <f>Bilanço!I30</f>
        <v>1512576000</v>
      </c>
      <c r="F72">
        <f>Bilanço!J30</f>
        <v>1474135000</v>
      </c>
      <c r="G72">
        <f>Bilanço!K30</f>
        <v>1628808000</v>
      </c>
      <c r="H72">
        <f>Bilanço!L30</f>
        <v>1797631000</v>
      </c>
      <c r="I72">
        <f>Bilanço!M30</f>
        <v>1960650000</v>
      </c>
      <c r="J72">
        <f>Bilanço!N30</f>
        <v>1800450000</v>
      </c>
      <c r="K72">
        <f>Bilanço!O30</f>
        <v>2019717000</v>
      </c>
      <c r="L72">
        <f>Bilanço!P30</f>
        <v>2143718000</v>
      </c>
      <c r="M72">
        <f>Bilanço!Q30</f>
        <v>3001096000</v>
      </c>
      <c r="N72">
        <f>Bilanço!R30</f>
        <v>3341308000</v>
      </c>
      <c r="O72">
        <f>Bilanço!S30</f>
        <v>4003805000</v>
      </c>
      <c r="P72">
        <f>Bilanço!T30</f>
        <v>5564492000</v>
      </c>
      <c r="Q72">
        <f>Bilanço!U30</f>
        <v>6297548000</v>
      </c>
      <c r="R72">
        <f>Bilanço!V30</f>
        <v>6765987000</v>
      </c>
      <c r="S72">
        <f>Bilanço!W30</f>
        <v>7988371000</v>
      </c>
      <c r="T72">
        <f>Bilanço!X30</f>
        <v>11190528000</v>
      </c>
    </row>
    <row r="73" spans="1:20" x14ac:dyDescent="0.25">
      <c r="A73" s="8" t="s">
        <v>219</v>
      </c>
      <c r="E73">
        <f>AVERAGE(B72:E72)</f>
        <v>1355689500</v>
      </c>
      <c r="F73">
        <f t="shared" ref="F73:T73" si="12">AVERAGE(C72:F72)</f>
        <v>1402420500</v>
      </c>
      <c r="G73">
        <f t="shared" si="12"/>
        <v>1467281500</v>
      </c>
      <c r="H73">
        <f t="shared" si="12"/>
        <v>1603287500</v>
      </c>
      <c r="I73">
        <f t="shared" si="12"/>
        <v>1715306000</v>
      </c>
      <c r="J73">
        <f t="shared" si="12"/>
        <v>1796884750</v>
      </c>
      <c r="K73">
        <f t="shared" si="12"/>
        <v>1894612000</v>
      </c>
      <c r="L73">
        <f t="shared" si="12"/>
        <v>1981133750</v>
      </c>
      <c r="M73">
        <f t="shared" si="12"/>
        <v>2241245250</v>
      </c>
      <c r="N73">
        <f t="shared" si="12"/>
        <v>2626459750</v>
      </c>
      <c r="O73">
        <f t="shared" si="12"/>
        <v>3122481750</v>
      </c>
      <c r="P73">
        <f t="shared" si="12"/>
        <v>3977675250</v>
      </c>
      <c r="Q73">
        <f t="shared" si="12"/>
        <v>4801788250</v>
      </c>
      <c r="R73">
        <f t="shared" si="12"/>
        <v>5657958000</v>
      </c>
      <c r="S73">
        <f t="shared" si="12"/>
        <v>6654099500</v>
      </c>
      <c r="T73">
        <f t="shared" si="12"/>
        <v>8060608500</v>
      </c>
    </row>
    <row r="74" spans="1:20" x14ac:dyDescent="0.25">
      <c r="A74" s="8" t="s">
        <v>220</v>
      </c>
      <c r="E74" s="4">
        <f>E71/E73</f>
        <v>3.0515623230835676</v>
      </c>
      <c r="F74" s="4">
        <f t="shared" ref="F74:T74" si="13">F71/F73</f>
        <v>3.097993790022322</v>
      </c>
      <c r="G74" s="4">
        <f t="shared" si="13"/>
        <v>2.9290412235143699</v>
      </c>
      <c r="H74" s="4">
        <f t="shared" si="13"/>
        <v>3.0757827276767267</v>
      </c>
      <c r="I74" s="4">
        <f t="shared" si="13"/>
        <v>3.2685241000731065</v>
      </c>
      <c r="J74" s="4">
        <f t="shared" si="13"/>
        <v>3.3498976492510164</v>
      </c>
      <c r="K74" s="4">
        <f t="shared" si="13"/>
        <v>3.4763070222293537</v>
      </c>
      <c r="L74" s="4">
        <f t="shared" si="13"/>
        <v>3.4744524442128149</v>
      </c>
      <c r="M74" s="4">
        <f t="shared" si="13"/>
        <v>3.3553128556546858</v>
      </c>
      <c r="N74" s="4">
        <f t="shared" si="13"/>
        <v>3.3893152179468959</v>
      </c>
      <c r="O74" s="4">
        <f t="shared" si="13"/>
        <v>3.4543071388647828</v>
      </c>
      <c r="P74" s="4">
        <f t="shared" si="13"/>
        <v>3.3581135111520228</v>
      </c>
      <c r="Q74" s="4">
        <f t="shared" si="13"/>
        <v>3.6321809900717716</v>
      </c>
      <c r="R74" s="4">
        <f t="shared" si="13"/>
        <v>3.7503733679182489</v>
      </c>
      <c r="S74" s="4">
        <f t="shared" si="13"/>
        <v>3.8538711361319438</v>
      </c>
      <c r="T74" s="4">
        <f t="shared" si="13"/>
        <v>3.9095833769869857</v>
      </c>
    </row>
    <row r="75" spans="1:20" x14ac:dyDescent="0.25">
      <c r="A75" s="8" t="s">
        <v>221</v>
      </c>
      <c r="B75">
        <f>Bilanço!F60</f>
        <v>-154290000</v>
      </c>
      <c r="C75">
        <f>Bilanço!G60</f>
        <v>-198134000</v>
      </c>
      <c r="D75">
        <f>Bilanço!H60</f>
        <v>-232497000</v>
      </c>
      <c r="E75">
        <f>Bilanço!I60</f>
        <v>-251852000</v>
      </c>
      <c r="F75">
        <f>Bilanço!J60</f>
        <v>-282278000</v>
      </c>
      <c r="G75">
        <f>Bilanço!K60</f>
        <v>-298645000</v>
      </c>
      <c r="H75">
        <f>Bilanço!L60</f>
        <v>-235685000</v>
      </c>
      <c r="I75">
        <f>Bilanço!M60</f>
        <v>-165546000</v>
      </c>
      <c r="J75">
        <f>Bilanço!N60</f>
        <v>-163186000</v>
      </c>
      <c r="K75">
        <f>Bilanço!O60</f>
        <v>107272000</v>
      </c>
      <c r="L75">
        <f>Bilanço!P60</f>
        <v>136049000</v>
      </c>
      <c r="M75">
        <f>Bilanço!Q60</f>
        <v>242982000</v>
      </c>
      <c r="N75">
        <f>Bilanço!R60</f>
        <v>300488000</v>
      </c>
      <c r="O75">
        <f>Bilanço!S60</f>
        <v>436594000</v>
      </c>
      <c r="P75">
        <f>Bilanço!T60</f>
        <v>565512000</v>
      </c>
      <c r="Q75">
        <f>Bilanço!U60</f>
        <v>761219000</v>
      </c>
      <c r="R75">
        <f>Bilanço!V60</f>
        <v>898407000</v>
      </c>
      <c r="S75">
        <f>Bilanço!W60</f>
        <v>1062000000</v>
      </c>
      <c r="T75">
        <f>Bilanço!X60</f>
        <v>1341150000</v>
      </c>
    </row>
    <row r="76" spans="1:20" x14ac:dyDescent="0.25">
      <c r="A76" s="8" t="s">
        <v>223</v>
      </c>
      <c r="E76">
        <f>AVERAGE(B75:E75)</f>
        <v>-209193250</v>
      </c>
      <c r="F76">
        <f t="shared" ref="F76:T76" si="14">AVERAGE(C75:F75)</f>
        <v>-241190250</v>
      </c>
      <c r="G76">
        <f t="shared" si="14"/>
        <v>-266318000</v>
      </c>
      <c r="H76">
        <f t="shared" si="14"/>
        <v>-267115000</v>
      </c>
      <c r="I76">
        <f t="shared" si="14"/>
        <v>-245538500</v>
      </c>
      <c r="J76">
        <f t="shared" si="14"/>
        <v>-215765500</v>
      </c>
      <c r="K76">
        <f t="shared" si="14"/>
        <v>-114286250</v>
      </c>
      <c r="L76">
        <f t="shared" si="14"/>
        <v>-21352750</v>
      </c>
      <c r="M76">
        <f t="shared" si="14"/>
        <v>80779250</v>
      </c>
      <c r="N76">
        <f t="shared" si="14"/>
        <v>196697750</v>
      </c>
      <c r="O76">
        <f t="shared" si="14"/>
        <v>279028250</v>
      </c>
      <c r="P76">
        <f t="shared" si="14"/>
        <v>386394000</v>
      </c>
      <c r="Q76">
        <f t="shared" si="14"/>
        <v>515953250</v>
      </c>
      <c r="R76">
        <f t="shared" si="14"/>
        <v>665433000</v>
      </c>
      <c r="S76">
        <f t="shared" si="14"/>
        <v>821784500</v>
      </c>
      <c r="T76">
        <f t="shared" si="14"/>
        <v>1015694000</v>
      </c>
    </row>
    <row r="77" spans="1:20" x14ac:dyDescent="0.25">
      <c r="A77" s="8" t="s">
        <v>222</v>
      </c>
      <c r="E77" s="4">
        <f>E71/E76</f>
        <v>-19.775834067303798</v>
      </c>
      <c r="F77" s="4">
        <f t="shared" ref="F77:T77" si="15">F71/F76</f>
        <v>-18.013539104503604</v>
      </c>
      <c r="G77" s="4">
        <f t="shared" si="15"/>
        <v>-16.137579885700553</v>
      </c>
      <c r="H77" s="4">
        <f t="shared" si="15"/>
        <v>-18.46157647455216</v>
      </c>
      <c r="I77" s="4">
        <f t="shared" si="15"/>
        <v>-22.833563779203669</v>
      </c>
      <c r="J77" s="4">
        <f t="shared" si="15"/>
        <v>-27.897787180990473</v>
      </c>
      <c r="K77" s="4">
        <f t="shared" si="15"/>
        <v>-57.629443611983071</v>
      </c>
      <c r="L77" s="4">
        <f t="shared" si="15"/>
        <v>-322.36386413927949</v>
      </c>
      <c r="M77" s="4">
        <f t="shared" si="15"/>
        <v>93.094191887149236</v>
      </c>
      <c r="N77" s="4">
        <f t="shared" si="15"/>
        <v>45.256745438115075</v>
      </c>
      <c r="O77" s="4">
        <f t="shared" si="15"/>
        <v>38.655623579332918</v>
      </c>
      <c r="P77" s="4">
        <f t="shared" si="15"/>
        <v>34.56959735399618</v>
      </c>
      <c r="Q77" s="4">
        <f t="shared" si="15"/>
        <v>33.803380441929576</v>
      </c>
      <c r="R77" s="4">
        <f t="shared" si="15"/>
        <v>31.888191598553121</v>
      </c>
      <c r="S77" s="4">
        <f t="shared" si="15"/>
        <v>31.205312341617542</v>
      </c>
      <c r="T77" s="4">
        <f t="shared" si="15"/>
        <v>31.026688156078503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17</vt:i4>
      </vt:variant>
    </vt:vector>
  </HeadingPairs>
  <TitlesOfParts>
    <vt:vector size="17" baseType="lpstr">
      <vt:lpstr>Sayfa1</vt:lpstr>
      <vt:lpstr>Bilanço</vt:lpstr>
      <vt:lpstr>Dikey Analiz</vt:lpstr>
      <vt:lpstr>Yatay - Trend Analiz</vt:lpstr>
      <vt:lpstr>Çeyreklik Veriler</vt:lpstr>
      <vt:lpstr>Yıllık Veriler</vt:lpstr>
      <vt:lpstr>ROIC-WACC</vt:lpstr>
      <vt:lpstr>Likitide ve Kaldıraç Oranları</vt:lpstr>
      <vt:lpstr>Faaliyet Oranları</vt:lpstr>
      <vt:lpstr>Karlılık Oranları</vt:lpstr>
      <vt:lpstr>Büyüme Oranları</vt:lpstr>
      <vt:lpstr>Finansal Performansın Ölçümü</vt:lpstr>
      <vt:lpstr>Maliyet Etkinliği</vt:lpstr>
      <vt:lpstr>Dupond Analizi</vt:lpstr>
      <vt:lpstr>Nakit Akışı Analizi</vt:lpstr>
      <vt:lpstr>Değerleme</vt:lpstr>
      <vt:lpstr>fiyat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okand</dc:creator>
  <cp:lastModifiedBy>okan.denizz@outlook.com</cp:lastModifiedBy>
  <dcterms:created xsi:type="dcterms:W3CDTF">2015-06-05T18:19:34Z</dcterms:created>
  <dcterms:modified xsi:type="dcterms:W3CDTF">2023-11-16T01:14:38Z</dcterms:modified>
</cp:coreProperties>
</file>